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enbright.sharepoint.com/sites/KENBRIGHTAI317-Automation/Shared Documents/Automation/New Joiners Training Module/Training Modules/Module 8_Reinsurance Certificate/Working File/"/>
    </mc:Choice>
  </mc:AlternateContent>
  <xr:revisionPtr revIDLastSave="9" documentId="13_ncr:1_{2EC63B4D-5315-41F9-A1E8-4074F6857306}" xr6:coauthVersionLast="47" xr6:coauthVersionMax="47" xr10:uidLastSave="{B00B05C1-37FE-4A72-A71D-E455EF2C89E6}"/>
  <bookViews>
    <workbookView xWindow="-110" yWindow="-110" windowWidth="19420" windowHeight="10300" tabRatio="699" activeTab="2" xr2:uid="{8FD3A1E6-1F97-4958-8899-967F3482FCD9}"/>
  </bookViews>
  <sheets>
    <sheet name="Intro" sheetId="1" r:id="rId1"/>
    <sheet name="Frequency" sheetId="7" r:id="rId2"/>
    <sheet name="Severity" sheetId="8" r:id="rId3"/>
    <sheet name="Simulator" sheetId="9" r:id="rId4"/>
    <sheet name="RI_Summary" sheetId="22" r:id="rId5"/>
    <sheet name="AV" sheetId="36" state="hidden" r:id="rId6"/>
    <sheet name="ENG" sheetId="37" r:id="rId7"/>
    <sheet name="FD" sheetId="38" r:id="rId8"/>
    <sheet name="FI" sheetId="39" r:id="rId9"/>
    <sheet name="LIAB" sheetId="40" r:id="rId10"/>
    <sheet name="MAR" sheetId="41" r:id="rId11"/>
    <sheet name="MISC" sheetId="42" r:id="rId12"/>
    <sheet name="MC" sheetId="43" r:id="rId13"/>
    <sheet name="MP" sheetId="44" r:id="rId14"/>
    <sheet name="PA" sheetId="45" r:id="rId15"/>
    <sheet name="THEFT" sheetId="46" r:id="rId16"/>
    <sheet name="WIBA" sheetId="47" r:id="rId17"/>
    <sheet name="Sheet1" sheetId="24" state="hidden" r:id="rId18"/>
    <sheet name="Summary" sheetId="21" r:id="rId19"/>
    <sheet name="Prem Projections" sheetId="48" r:id="rId20"/>
    <sheet name="Sheet3" sheetId="50" state="hidden" r:id="rId21"/>
    <sheet name="Q2 Financials" sheetId="51" r:id="rId22"/>
    <sheet name="Dec 2024" sheetId="52" r:id="rId23"/>
    <sheet name="Bal Sheet" sheetId="54" r:id="rId24"/>
    <sheet name="Sheet2" sheetId="53" state="hidden" r:id="rId25"/>
  </sheets>
  <definedNames>
    <definedName name="\a">#REF!</definedName>
    <definedName name="\B">#REF!</definedName>
    <definedName name="\d">#REF!</definedName>
    <definedName name="\i">#REF!</definedName>
    <definedName name="\Q">#REF!</definedName>
    <definedName name="\R">#REF!</definedName>
    <definedName name="\S">#REF!</definedName>
    <definedName name="__123Graph_A" hidden="1">#REF!</definedName>
    <definedName name="__123Graph_B" hidden="1">#REF!</definedName>
    <definedName name="__123Graph_C" hidden="1">#REF!</definedName>
    <definedName name="__123Graph_X" hidden="1">#REF!</definedName>
    <definedName name="_10">#REF!</definedName>
    <definedName name="_lastrow">Scheduled_Payment+Extra_Payment</definedName>
    <definedName name="_Order1" hidden="1">255</definedName>
    <definedName name="A_Million">Summary!$D$64</definedName>
    <definedName name="A_Thousand">Summary!$D$63</definedName>
    <definedName name="ai">#REF!,#REF!</definedName>
    <definedName name="Allowance_to_Receivables">#REF!,#REF!</definedName>
    <definedName name="Allowance_to_Sales">#REF!,#REF!</definedName>
    <definedName name="Annual_interest_rate">#REF!</definedName>
    <definedName name="AS2DocOpenMode" hidden="1">"AS2DocumentEdit"</definedName>
    <definedName name="AV_Par_1">Severity!#REF!</definedName>
    <definedName name="AV_Par_2">Severity!#REF!</definedName>
    <definedName name="AV_QS_I">AV!$E$8</definedName>
    <definedName name="AV_QS_Lim">AV!$E$10</definedName>
    <definedName name="AV_QS_Ret_Rate">AV!$E$9</definedName>
    <definedName name="AV_RXL_I">AV!$E$14</definedName>
    <definedName name="AV_RXL_Lim">AV!$E$16</definedName>
    <definedName name="AV_RXL_Ret_Amt">AV!$E$15</definedName>
    <definedName name="AV_SIM_Distrn">AV!$E$6</definedName>
    <definedName name="AV_Sim_Output">AV!$D$26</definedName>
    <definedName name="AV_Sim_Runs">AV!$E$17</definedName>
    <definedName name="AV_SimRun">AV!$K$26</definedName>
    <definedName name="AV_SM">Severity!#REF!</definedName>
    <definedName name="AV_SS">Severity!#REF!</definedName>
    <definedName name="AV_Surp_I">AV!$E$11</definedName>
    <definedName name="AV_Surp_Lim">AV!$E$13</definedName>
    <definedName name="AV_Surp_Ret_Rate">AV!$E$12</definedName>
    <definedName name="AV_TotalExpectedGross">Summary!#REF!</definedName>
    <definedName name="AV_TotalExpectedNet">Summary!#REF!</definedName>
    <definedName name="AV_TotalExpectedPropRec">Summary!#REF!</definedName>
    <definedName name="AV_TotalExpectedXLRec">Summary!#REF!</definedName>
    <definedName name="AV_TotalGross">AV!$E$20</definedName>
    <definedName name="AV_TotalNet">AV!$O$26</definedName>
    <definedName name="AV_TotalNetProp">AV!$F$20</definedName>
    <definedName name="AV_TotalNetPropXL">AV!$G$20</definedName>
    <definedName name="AV_TotalPropRec">AV!$M$26</definedName>
    <definedName name="AV_TotalXLRec">AV!$N$26</definedName>
    <definedName name="ba">#REF!</definedName>
    <definedName name="bbb">#REF!</definedName>
    <definedName name="Beg.Bal">IF(#REF!&lt;&gt;"",#REF!,"")</definedName>
    <definedName name="cash">#REF!</definedName>
    <definedName name="cc">#REF!</definedName>
    <definedName name="CL">Summary!$G$87</definedName>
    <definedName name="Class_Codes">Intro!$G$39:$H$51</definedName>
    <definedName name="CLient">#REF!</definedName>
    <definedName name="Codes">Intro!$H$41:$H$51</definedName>
    <definedName name="Cum.Interest">IF(#REF!&lt;&gt;"",#REF!+#REF!,"")</definedName>
    <definedName name="_xlnm.Database">#REF!</definedName>
    <definedName name="DATES">#REF!</definedName>
    <definedName name="Days_in_Receivables">#REF!,#REF!</definedName>
    <definedName name="dd" hidden="1">#REF!</definedName>
    <definedName name="Debt_Exp_to_Sales">#REF!,#REF!</definedName>
    <definedName name="Ending.Balance">IF(#REF!&lt;&gt;"",#REF!-#REF!,"")</definedName>
    <definedName name="ENG_Par_1">Severity!$T$43</definedName>
    <definedName name="ENG_Par_2">Severity!$U$43</definedName>
    <definedName name="ENG_QS_I">ENG!$E$8</definedName>
    <definedName name="ENG_QS_Lim">ENG!$E$10</definedName>
    <definedName name="ENG_QS_Ret_Rate">ENG!$E$9</definedName>
    <definedName name="ENG_RXL_I">ENG!$E$14</definedName>
    <definedName name="ENG_RXL_Lim">ENG!$E$16</definedName>
    <definedName name="ENG_RXL_Ret_Amt">ENG!$E$15</definedName>
    <definedName name="ENG_SIM_Distrn">ENG!$E$6</definedName>
    <definedName name="ENG_Sim_Output">ENG!$D$26</definedName>
    <definedName name="ENG_Sim_Runs">ENG!$E$17</definedName>
    <definedName name="ENG_SimRun">ENG!$K$26</definedName>
    <definedName name="ENG_SM">Severity!$P$43</definedName>
    <definedName name="ENG_SS">Severity!$Q$43</definedName>
    <definedName name="ENG_Surp_I">ENG!$E$11</definedName>
    <definedName name="ENG_Surp_Lim">ENG!$E$13</definedName>
    <definedName name="ENG_Surp_Ret_Rate">ENG!$E$12</definedName>
    <definedName name="ENG_TotalExpectedGross">Summary!$E$50</definedName>
    <definedName name="ENG_TotalExpectedNet">Summary!$H$50</definedName>
    <definedName name="ENG_TotalExpectedPropRec">Summary!$F$50</definedName>
    <definedName name="ENG_TotalExpectedXLRec">Summary!$G$50</definedName>
    <definedName name="ENG_TotalGross">ENG!$E$20</definedName>
    <definedName name="ENG_TotalNet">ENG!$O$26</definedName>
    <definedName name="ENG_TotalNetProp">ENG!$F$20</definedName>
    <definedName name="ENG_TotalNetPropXL">ENG!$G$20</definedName>
    <definedName name="ENG_TotalPropRec">ENG!$M$26</definedName>
    <definedName name="ENG_TotalXLRec">ENG!$N$26</definedName>
    <definedName name="Euro">#REF!</definedName>
    <definedName name="EV__LASTREFTIME__" hidden="1">41704.6304976852</definedName>
    <definedName name="FD_Par_1">Severity!$T$44</definedName>
    <definedName name="FD_Par_2">Severity!$U$44</definedName>
    <definedName name="FD_QS_I">FD!$E$8</definedName>
    <definedName name="FD_QS_Lim">FD!$E$10</definedName>
    <definedName name="FD_QS_Ret_Rate">FD!$E$9</definedName>
    <definedName name="FD_RXL_I">FD!$E$14</definedName>
    <definedName name="FD_RXL_Lim">FD!$E$16</definedName>
    <definedName name="FD_RXL_Ret_Amt">FD!$E$15</definedName>
    <definedName name="FD_SIM_Distrn">FD!$E$6</definedName>
    <definedName name="FD_Sim_Output">FD!$D$26</definedName>
    <definedName name="FD_Sim_Runs">FD!$E$17</definedName>
    <definedName name="FD_SimRun">FD!$K$26</definedName>
    <definedName name="FD_SM">Severity!$P$44</definedName>
    <definedName name="FD_SS">Severity!$Q$44</definedName>
    <definedName name="FD_Surp_I">FD!$E$11</definedName>
    <definedName name="FD_Surp_Lim">FD!$E$13</definedName>
    <definedName name="FD_Surp_Ret_Rate">FD!$E$12</definedName>
    <definedName name="FD_TotalExpectedGross">Summary!$E$51</definedName>
    <definedName name="FD_TotalExpectedNet">Summary!$H$51</definedName>
    <definedName name="FD_TotalExpectedPropRec">Summary!$F$51</definedName>
    <definedName name="FD_TotalExpectedXLRec">Summary!$G$51</definedName>
    <definedName name="FD_TotalGross">FD!$E$20</definedName>
    <definedName name="FD_TotalNet">FD!$O$26</definedName>
    <definedName name="FD_TotalNetProp">FD!$F$20</definedName>
    <definedName name="FD_TotalNetPropXL">FD!$G$20</definedName>
    <definedName name="FD_TotalPropRec">FD!$M$26</definedName>
    <definedName name="FD_TotalXLRec">FD!$N$26</definedName>
    <definedName name="FI_Par_1">Severity!$T$45</definedName>
    <definedName name="FI_Par_2">Severity!$U$45</definedName>
    <definedName name="FI_QS_I">FI!$E$8</definedName>
    <definedName name="FI_QS_Lim">FI!$E$10</definedName>
    <definedName name="FI_QS_Ret_Rate">FI!$E$9</definedName>
    <definedName name="FI_RXL_I">FI!$E$14</definedName>
    <definedName name="FI_RXL_Lim">FI!$E$16</definedName>
    <definedName name="FI_RXL_Ret_Amt">FI!$E$15</definedName>
    <definedName name="FI_SIM_Distrn">FI!$E$6</definedName>
    <definedName name="FI_Sim_Output">FI!$D$26</definedName>
    <definedName name="FI_Sim_Runs">FI!$E$17</definedName>
    <definedName name="FI_SimRun">FI!$K$26</definedName>
    <definedName name="FI_SM">Severity!$P$45</definedName>
    <definedName name="FI_SS">Severity!$Q$45</definedName>
    <definedName name="FI_Surp_I">FI!$E$11</definedName>
    <definedName name="FI_Surp_Lim">FI!$E$13</definedName>
    <definedName name="FI_Surp_Ret_Rate">FI!$E$12</definedName>
    <definedName name="FI_TotalExpectedGross">Summary!$E$52</definedName>
    <definedName name="FI_TotalExpectedNet">Summary!$H$52</definedName>
    <definedName name="FI_TotalExpectedPropRec">Summary!$F$52</definedName>
    <definedName name="FI_TotalExpectedXLRec">Summary!$G$52</definedName>
    <definedName name="FI_TotalGross">FI!$E$20</definedName>
    <definedName name="FI_TotalNet">FI!$O$26</definedName>
    <definedName name="FI_TotalNetProp">FI!$F$20</definedName>
    <definedName name="FI_TotalNetPropXL">FI!$G$20</definedName>
    <definedName name="FI_TotalPropRec">FI!$M$26</definedName>
    <definedName name="FI_TotalXLRec">FI!$N$26</definedName>
    <definedName name="Financial_Year">#REF!</definedName>
    <definedName name="First_payment_due">#REF!</definedName>
    <definedName name="for">#REF!</definedName>
    <definedName name="Freq_RM">Frequency!$Q$21</definedName>
    <definedName name="Inf_Load">Severity!$E$39</definedName>
    <definedName name="INFO_EXE_SERVER_PATH" hidden="1">"C:\Pastel07\BICPARTNER2007.EXE"</definedName>
    <definedName name="INFO_INSTANCE_ID" hidden="1">"0"</definedName>
    <definedName name="INFO_INSTANCE_NAME" hidden="1">"Ledger Transaction Details 2-0 (P2007)_20080709_16_29_11_2929.xls"</definedName>
    <definedName name="INFO_REPORT_CODE" hidden="1">"P9-FI04-2-0"</definedName>
    <definedName name="INFO_REPORT_ID" hidden="1">"7"</definedName>
    <definedName name="INFO_REPORT_NAME" hidden="1">"Ledger Transaction Details 2-0 (P2007)"</definedName>
    <definedName name="INFO_RUN_USER" hidden="1">""</definedName>
    <definedName name="INFO_RUN_WORKSTATION" hidden="1">"NARA"</definedName>
    <definedName name="insurer">#REF!</definedName>
    <definedName name="Interest">#N/A</definedName>
    <definedName name="kkk">#REF!</definedName>
    <definedName name="kkkk">#REF!</definedName>
    <definedName name="Last_Row">#N/A</definedName>
    <definedName name="LIAB_Par_1">Severity!$T$46</definedName>
    <definedName name="LIAB_Par_2">Severity!$U$46</definedName>
    <definedName name="LIAB_QS_I">LIAB!$E$8</definedName>
    <definedName name="LIAB_QS_Lim">LIAB!$E$10</definedName>
    <definedName name="LIAB_QS_Ret_Rate">LIAB!$E$9</definedName>
    <definedName name="LIAB_RXL_I">LIAB!$E$14</definedName>
    <definedName name="LIAB_RXL_Lim">LIAB!$E$16</definedName>
    <definedName name="LIAB_RXL_Ret_Amt">LIAB!$E$15</definedName>
    <definedName name="LIAB_SIM_Distrn">LIAB!$E$6</definedName>
    <definedName name="LIAB_Sim_Output">LIAB!$D$26</definedName>
    <definedName name="LIAB_Sim_Runs">LIAB!$E$17</definedName>
    <definedName name="LIAB_SimRun">LIAB!$K$26</definedName>
    <definedName name="LIAB_SM">Severity!$P$46</definedName>
    <definedName name="LIAB_SS">Severity!$Q$46</definedName>
    <definedName name="LIAB_Surp_I">LIAB!$E$11</definedName>
    <definedName name="LIAB_Surp_Lim">LIAB!$E$13</definedName>
    <definedName name="LIAB_Surp_Ret_Rate">LIAB!$E$12</definedName>
    <definedName name="LIAB_TotalExpectedGross">Summary!$E$53</definedName>
    <definedName name="LIAB_TotalExpectedNet">Summary!$H$53</definedName>
    <definedName name="LIAB_TotalExpectedPropRec">Summary!$F$53</definedName>
    <definedName name="LIAB_TotalExpectedXLRec">Summary!$G$53</definedName>
    <definedName name="LIAB_TotalGross">LIAB!$E$20</definedName>
    <definedName name="LIAB_TotalNet">LIAB!$O$26</definedName>
    <definedName name="LIAB_TotalNetProp">LIAB!$F$20</definedName>
    <definedName name="LIAB_TotalNetPropXL">LIAB!$G$20</definedName>
    <definedName name="LIAB_TotalPropRec">LIAB!$M$26</definedName>
    <definedName name="LIAB_TotalXLRec">LIAB!$N$26</definedName>
    <definedName name="lk">#REF!</definedName>
    <definedName name="MAR_Par_1">Severity!$T$47</definedName>
    <definedName name="MAR_Par_2">Severity!$U$47</definedName>
    <definedName name="MAR_QS_I">MAR!$E$8</definedName>
    <definedName name="MAR_QS_Lim">MAR!$E$10</definedName>
    <definedName name="MAR_QS_Ret_Rate">MAR!$E$9</definedName>
    <definedName name="MAR_RXL_I">MAR!$E$14</definedName>
    <definedName name="MAR_RXL_Lim">MAR!$E$16</definedName>
    <definedName name="MAR_RXL_Ret_Amt">MAR!$E$15</definedName>
    <definedName name="MAR_SIM_Distrn">MAR!$E$6</definedName>
    <definedName name="MAR_Sim_Output">MAR!$D$26</definedName>
    <definedName name="MAR_Sim_Runs">MAR!$E$17</definedName>
    <definedName name="MAR_SimRun">MAR!$K$26</definedName>
    <definedName name="MAR_SM">Severity!$P$47</definedName>
    <definedName name="MAR_SS">Severity!$Q$47</definedName>
    <definedName name="MAR_Surp_I">MAR!$E$11</definedName>
    <definedName name="MAR_Surp_Lim">MAR!$E$13</definedName>
    <definedName name="MAR_Surp_Ret_Rate">MAR!$E$12</definedName>
    <definedName name="MAR_TotalExpectedGross">Summary!$E$54</definedName>
    <definedName name="MAR_TotalExpectedNet">Summary!$H$54</definedName>
    <definedName name="MAR_TotalExpectedPropRec">Summary!$F$54</definedName>
    <definedName name="MAR_TotalExpectedXLRec">Summary!$G$54</definedName>
    <definedName name="MAR_TotalGross">MAR!$E$20</definedName>
    <definedName name="MAR_TotalNet">MAR!$O$26</definedName>
    <definedName name="MAR_TotalNetProp">MAR!$F$20</definedName>
    <definedName name="MAR_TotalNetPropXL">MAR!$G$20</definedName>
    <definedName name="MAR_TotalPropRec">MAR!$M$26</definedName>
    <definedName name="MAR_TotalXLRec">MAR!$N$26</definedName>
    <definedName name="MC_Par_1">Severity!$T$49</definedName>
    <definedName name="MC_Par_2">Severity!$U$49</definedName>
    <definedName name="MC_QS_I">MC!$E$8</definedName>
    <definedName name="MC_QS_Lim">MC!$E$10</definedName>
    <definedName name="MC_QS_Ret_Rate">MC!$E$9</definedName>
    <definedName name="MC_RXL_I">MC!$E$14</definedName>
    <definedName name="MC_RXL_Lim">MC!$E$16</definedName>
    <definedName name="MC_RXL_Ret_Amt">MC!$E$15</definedName>
    <definedName name="MC_SIM_Distrn">MC!$E$6</definedName>
    <definedName name="MC_Sim_Output">MC!$D$26</definedName>
    <definedName name="MC_Sim_Runs">MC!$E$17</definedName>
    <definedName name="MC_SimRun">MC!$K$26</definedName>
    <definedName name="MC_SM">Severity!$P$49</definedName>
    <definedName name="MC_SS">Severity!$Q$49</definedName>
    <definedName name="MC_Surp_I">MC!$E$11</definedName>
    <definedName name="MC_Surp_Lim">MC!$E$13</definedName>
    <definedName name="MC_Surp_Ret_Rate">MC!$E$12</definedName>
    <definedName name="MC_TotalExpectedGross">Summary!$E$56</definedName>
    <definedName name="MC_TotalExpectedNet">Summary!$H$56</definedName>
    <definedName name="MC_TotalExpectedPropRec">Summary!$F$56</definedName>
    <definedName name="MC_TotalExpectedXLRec">Summary!$G$56</definedName>
    <definedName name="MC_TotalGross">MC!$E$20</definedName>
    <definedName name="MC_TotalNet">MC!$O$26</definedName>
    <definedName name="MC_TotalNetProp">MC!$F$20</definedName>
    <definedName name="MC_TotalNetPropXL">MC!$G$20</definedName>
    <definedName name="MC_TotalPropRec">MC!$M$26</definedName>
    <definedName name="MC_TotalXLRec">MC!$N$26</definedName>
    <definedName name="MISC_Par_1">Severity!$T$48</definedName>
    <definedName name="MISC_Par_2">Severity!$U$48</definedName>
    <definedName name="MISC_QS_I">MISC!$E$8</definedName>
    <definedName name="MISC_QS_Lim">MISC!$E$10</definedName>
    <definedName name="MISC_QS_Ret_Rate">MISC!$E$9</definedName>
    <definedName name="MISC_RXL_I">MISC!$E$14</definedName>
    <definedName name="MISC_RXL_Lim">MISC!$E$16</definedName>
    <definedName name="MISC_RXL_Ret_Amt">MISC!$E$15</definedName>
    <definedName name="MISC_SIM_Distrn">MISC!$E$6</definedName>
    <definedName name="MISC_Sim_Output">MISC!$D$26</definedName>
    <definedName name="MISC_Sim_Runs">MISC!$E$17</definedName>
    <definedName name="MISC_SimRun">MISC!$K$26</definedName>
    <definedName name="MISC_SM">Severity!$P$48</definedName>
    <definedName name="MISC_SS">Severity!$Q$48</definedName>
    <definedName name="MISC_Surp_I">MISC!$E$11</definedName>
    <definedName name="MISC_Surp_Lim">MISC!$E$13</definedName>
    <definedName name="MISC_Surp_Ret_Rate">MISC!$E$12</definedName>
    <definedName name="MISC_TotalExpectedGross">Summary!$E$55</definedName>
    <definedName name="MISC_TotalExpectedNet">Summary!$H$55</definedName>
    <definedName name="MISC_TotalExpectedPropRec">Summary!$F$55</definedName>
    <definedName name="MISC_TotalExpectedXLRec">Summary!$G$55</definedName>
    <definedName name="MISC_TotalGross">MISC!$E$20</definedName>
    <definedName name="MISC_TotalNet">MISC!$O$26</definedName>
    <definedName name="MISC_TotalNetProp">MISC!$F$20</definedName>
    <definedName name="MISC_TotalNetPropXL">MISC!$G$20</definedName>
    <definedName name="MISC_TotalPropRec">MISC!$M$26</definedName>
    <definedName name="MISC_TotalXLRec">MISC!$N$26</definedName>
    <definedName name="Month">#REF!</definedName>
    <definedName name="MP_Par_1">Severity!$T$50</definedName>
    <definedName name="MP_Par_2">Severity!$U$50</definedName>
    <definedName name="MP_QS_I">MP!$E$8</definedName>
    <definedName name="MP_QS_Lim">MP!$E$10</definedName>
    <definedName name="MP_QS_Ret_Rate">MP!$E$9</definedName>
    <definedName name="MP_RXL_I">MP!$E$14</definedName>
    <definedName name="MP_RXL_Lim">MP!$E$16</definedName>
    <definedName name="MP_RXL_Ret_Amt">MP!$E$15</definedName>
    <definedName name="MP_SIM_Distrn">MP!$E$6</definedName>
    <definedName name="MP_Sim_Output">MP!$D$26</definedName>
    <definedName name="MP_Sim_Runs">MP!$E$17</definedName>
    <definedName name="MP_SimRun">MP!$K$26</definedName>
    <definedName name="MP_SM">Severity!$P$50</definedName>
    <definedName name="MP_SS">Severity!$Q$50</definedName>
    <definedName name="MP_Surp_I">MP!$E$11</definedName>
    <definedName name="MP_Surp_Lim">MP!$E$13</definedName>
    <definedName name="MP_Surp_Ret_Rate">MP!$E$12</definedName>
    <definedName name="MP_TotalExpectedGross">Summary!$E$57</definedName>
    <definedName name="MP_TotalExpectedNet">Summary!$H$57</definedName>
    <definedName name="MP_TotalExpectedPropRec">Summary!$F$57</definedName>
    <definedName name="MP_TotalExpectedXLRec">Summary!$G$57</definedName>
    <definedName name="MP_TotalGross">MP!$E$20</definedName>
    <definedName name="MP_TotalNet">MP!$O$26</definedName>
    <definedName name="MP_TotalNetProp">MP!$F$20</definedName>
    <definedName name="MP_TotalNetPropXL">MP!$G$20</definedName>
    <definedName name="MP_TotalPropRec">MP!$M$26</definedName>
    <definedName name="MP_TotalXLRec">MP!$N$26</definedName>
    <definedName name="Number_of_Payments">MATCH(0.01,End_Bal,-1)+1</definedName>
    <definedName name="PA_Par_1">Severity!$T$51</definedName>
    <definedName name="PA_Par_2">Severity!$U$51</definedName>
    <definedName name="PA_QS_I">PA!$E$8</definedName>
    <definedName name="PA_QS_Lim">PA!$E$10</definedName>
    <definedName name="PA_QS_Ret_Rate">PA!$E$9</definedName>
    <definedName name="PA_RXL_I">PA!$E$14</definedName>
    <definedName name="PA_RXL_Lim">PA!$E$16</definedName>
    <definedName name="PA_RXL_Ret_Amt">PA!$E$15</definedName>
    <definedName name="PA_SIM_Distrn">PA!$E$6</definedName>
    <definedName name="PA_Sim_Output">PA!$D$26</definedName>
    <definedName name="PA_Sim_Runs">PA!$E$17</definedName>
    <definedName name="PA_SimRun">PA!$K$26</definedName>
    <definedName name="PA_SM">Severity!$P$51</definedName>
    <definedName name="PA_SS">Severity!$Q$51</definedName>
    <definedName name="PA_Surp_I">PA!$E$11</definedName>
    <definedName name="PA_Surp_Lim">PA!$E$13</definedName>
    <definedName name="PA_Surp_Ret_Rate">PA!$E$12</definedName>
    <definedName name="PA_TotalExpectedGross">Summary!$E$58</definedName>
    <definedName name="PA_TotalExpectedNet">Summary!$H$58</definedName>
    <definedName name="PA_TotalExpectedPropRec">Summary!$F$58</definedName>
    <definedName name="PA_TotalExpectedXLRec">Summary!$G$58</definedName>
    <definedName name="PA_TotalGross">PA!$E$20</definedName>
    <definedName name="PA_TotalNet">PA!$O$26</definedName>
    <definedName name="PA_TotalNetProp">PA!$F$20</definedName>
    <definedName name="PA_TotalNetPropXL">PA!$G$20</definedName>
    <definedName name="PA_TotalPropRec">PA!$M$26</definedName>
    <definedName name="PA_TotalXLRec">PA!$N$26</definedName>
    <definedName name="PAYE">#REF!,#REF!</definedName>
    <definedName name="payment.Num">#N/A</definedName>
    <definedName name="Payment_Date">DATE(YEAR(Loan_Start),MONTH(Loan_Start)+Payment_Number,DAY(Loan_Start))</definedName>
    <definedName name="Payments_per_year">#REF!</definedName>
    <definedName name="PBT">#REF!</definedName>
    <definedName name="Periodic_rate">Annual_interest_rate/Payments_per_year</definedName>
    <definedName name="Pmt_to_use">#REF!</definedName>
    <definedName name="Principal">IF(#REF!&lt;&gt;"",MIN(#REF!,Pmt_to_use-#REF!),"")</definedName>
    <definedName name="_xlnm.Print_Area" localSheetId="22">'Dec 2024'!$A$1:$N$3</definedName>
    <definedName name="_xlnm.Print_Area">#REF!</definedName>
    <definedName name="Print_Area_Reset">OFFSET(Full_Print,0,0,[0]!Last_Row)</definedName>
    <definedName name="_xlnm.Print_Titles">#REF!</definedName>
    <definedName name="Projected_Growth">Summary!$E$106</definedName>
    <definedName name="RI_Class">Intro!#REF!</definedName>
    <definedName name="s">#REF!</definedName>
    <definedName name="Show.Date">IF(#REF!&lt;&gt;"",DATE(YEAR(First_payment_due),MONTH(First_payment_due)+(#REF!-1)*12/Payments_per_year,DAY(First_payment_due)),"")</definedName>
    <definedName name="SIM_Claims">Simulator!$E$11</definedName>
    <definedName name="SIM_Class">Simulator!$E$8</definedName>
    <definedName name="SIM_Class_Code">Simulator!$E$9</definedName>
    <definedName name="SIM_Classes">Intro!$G$41:$G$51</definedName>
    <definedName name="SIM_Distrn">Simulator!$E$10</definedName>
    <definedName name="SIM_Numbers">Frequency!$S$24:$U$37</definedName>
    <definedName name="SIM_Output">Simulator!$D$26</definedName>
    <definedName name="SIM_Output_Marker">Summary!$C$49</definedName>
    <definedName name="SIM_Prop_Lim">Simulator!$E$13</definedName>
    <definedName name="SIM_Ret_Rate">Simulator!$E$12</definedName>
    <definedName name="SIM_Runs">Simulator!$E$18</definedName>
    <definedName name="SIM_RXL_Lim">Simulator!$E$15</definedName>
    <definedName name="SIM_RXL_Ret_Amt">Simulator!$E$14</definedName>
    <definedName name="SUM">#REF!</definedName>
    <definedName name="SV_PAS_PastelCompanyPath" hidden="1">"\\crs\Pastel07\WILDERNESS\"</definedName>
    <definedName name="SV_PAS_PastelDatabase" hidden="1">"PAS9WILDERNESS"</definedName>
    <definedName name="SV_PAS_PervasiveServer" hidden="1">"CRS"</definedName>
    <definedName name="SV_SOLUTION_ID" hidden="1">"10"</definedName>
    <definedName name="Term_in_years">#REF!</definedName>
    <definedName name="TextRefCopy39">#REF!</definedName>
    <definedName name="THEFT_Par_1">Severity!$T$52</definedName>
    <definedName name="THEFT_Par_2">Severity!$U$52</definedName>
    <definedName name="THEFT_QS_I">THEFT!$E$8</definedName>
    <definedName name="THEFT_QS_Lim">THEFT!$E$10</definedName>
    <definedName name="THEFT_QS_Ret_Rate">THEFT!$E$9</definedName>
    <definedName name="THEFT_RXL_I">THEFT!$E$14</definedName>
    <definedName name="THEFT_RXL_Lim">THEFT!$E$16</definedName>
    <definedName name="THEFT_RXL_Ret_Amt">THEFT!$E$15</definedName>
    <definedName name="THEFT_SIM_Distrn">THEFT!$E$6</definedName>
    <definedName name="THEFT_Sim_Output">THEFT!$D$26</definedName>
    <definedName name="THEFT_Sim_Runs">THEFT!$E$17</definedName>
    <definedName name="THEFT_SimRun">THEFT!$K$26</definedName>
    <definedName name="THEFT_SM">Severity!$P$52</definedName>
    <definedName name="THEFT_SS">Severity!$Q$52</definedName>
    <definedName name="THEFT_Surp_I">THEFT!$E$11</definedName>
    <definedName name="THEFT_Surp_Lim">THEFT!$E$13</definedName>
    <definedName name="THEFT_Surp_Ret_Rate">THEFT!$E$12</definedName>
    <definedName name="THEFT_TotalExpectedGross">Summary!$E$59</definedName>
    <definedName name="THEFT_TotalExpectedNet">Summary!$H$59</definedName>
    <definedName name="THEFT_TotalExpectedPropRec">Summary!$F$59</definedName>
    <definedName name="THEFT_TotalExpectedXLRec">Summary!$G$59</definedName>
    <definedName name="THEFT_TotalGross">THEFT!$E$20</definedName>
    <definedName name="THEFT_TotalNet">THEFT!$O$26</definedName>
    <definedName name="THEFT_TotalNetProp">THEFT!$F$20</definedName>
    <definedName name="THEFT_TotalNetPropXL">THEFT!$G$20</definedName>
    <definedName name="THEFT_TotalPropRec">THEFT!$M$26</definedName>
    <definedName name="THEFT_TotalXLRec">THEFT!$N$26</definedName>
    <definedName name="TOT_Par_1">Severity!$T$54</definedName>
    <definedName name="TOT_Par_2">Severity!$U$54</definedName>
    <definedName name="TOT_SM">Severity!$P$54</definedName>
    <definedName name="TOT_SS">Severity!$Q$54</definedName>
    <definedName name="Total_Payment">Scheduled_Payment+Extra_Payment</definedName>
    <definedName name="Total_payments">Payments_per_year*Term_in_years</definedName>
    <definedName name="usd">#REF!</definedName>
    <definedName name="Val_Date">Intro!#REF!</definedName>
    <definedName name="Values_Entered">IF(Loan_Amount*Interest_Rate*Loan_Years*Loan_Start&gt;0,1,0)</definedName>
    <definedName name="WIBA_Par_1">Severity!$T$53</definedName>
    <definedName name="WIBA_Par_2">Severity!$U$53</definedName>
    <definedName name="WIBA_QS_I">WIBA!$E$8</definedName>
    <definedName name="WIBA_QS_Lim">WIBA!$E$10</definedName>
    <definedName name="WIBA_QS_Ret_Rate">WIBA!$E$9</definedName>
    <definedName name="WIBA_RXL_I">WIBA!$E$14</definedName>
    <definedName name="WIBA_RXL_Lim">WIBA!$E$16</definedName>
    <definedName name="WIBA_RXL_Ret_Amt">WIBA!$E$15</definedName>
    <definedName name="WIBA_SIM_Distrn">WIBA!$E$6</definedName>
    <definedName name="WIBA_Sim_Output">WIBA!$D$26</definedName>
    <definedName name="WIBA_Sim_Runs">WIBA!$E$17</definedName>
    <definedName name="WIBA_SimRun">WIBA!$K$26</definedName>
    <definedName name="WIBA_SM">Severity!$P$53</definedName>
    <definedName name="WIBA_SS">Severity!$Q$53</definedName>
    <definedName name="WIBA_Surp_I">WIBA!$E$11</definedName>
    <definedName name="WIBA_Surp_Lim">WIBA!$E$13</definedName>
    <definedName name="WIBA_Surp_Ret_Rate">WIBA!$E$12</definedName>
    <definedName name="WIBA_TotalExpectedGross">Summary!$E$60</definedName>
    <definedName name="WIBA_TotalExpectedNet">Summary!$H$60</definedName>
    <definedName name="WIBA_TotalExpectedPropRec">Summary!$F$60</definedName>
    <definedName name="WIBA_TotalExpectedXLRec">Summary!$G$60</definedName>
    <definedName name="WIBA_TotalGross">WIBA!$E$20</definedName>
    <definedName name="WIBA_TotalNet">WIBA!$O$26</definedName>
    <definedName name="WIBA_TotalNetProp">WIBA!$F$20</definedName>
    <definedName name="WIBA_TotalNetPropXL">WIBA!$G$20</definedName>
    <definedName name="WIBA_TotalPropRec">WIBA!$M$26</definedName>
    <definedName name="WIBA_TotalXLRec">WIBA!$N$26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4" i="22" l="1"/>
  <c r="T44" i="22"/>
  <c r="S44" i="22"/>
  <c r="R44" i="22"/>
  <c r="X42" i="22"/>
  <c r="W42" i="22"/>
  <c r="X41" i="22"/>
  <c r="W41" i="22"/>
  <c r="X40" i="22"/>
  <c r="W40" i="22"/>
  <c r="X39" i="22"/>
  <c r="W39" i="22"/>
  <c r="X38" i="22"/>
  <c r="W38" i="22"/>
  <c r="X37" i="22"/>
  <c r="W37" i="22"/>
  <c r="X36" i="22"/>
  <c r="W36" i="22"/>
  <c r="X35" i="22"/>
  <c r="W35" i="22"/>
  <c r="X34" i="22"/>
  <c r="W34" i="22"/>
  <c r="X33" i="22"/>
  <c r="W33" i="22"/>
  <c r="X32" i="22"/>
  <c r="W32" i="22"/>
  <c r="X31" i="22"/>
  <c r="W31" i="22"/>
  <c r="X30" i="22"/>
  <c r="W30" i="22"/>
  <c r="F37" i="8"/>
  <c r="G37" i="8"/>
  <c r="H37" i="8"/>
  <c r="I37" i="8"/>
  <c r="J37" i="8"/>
  <c r="K37" i="8"/>
  <c r="L37" i="8"/>
  <c r="M37" i="8"/>
  <c r="N37" i="8"/>
  <c r="E37" i="8"/>
  <c r="F17" i="8"/>
  <c r="G17" i="8"/>
  <c r="H17" i="8"/>
  <c r="I17" i="8"/>
  <c r="J17" i="8"/>
  <c r="K17" i="8"/>
  <c r="L17" i="8"/>
  <c r="M17" i="8"/>
  <c r="N17" i="8"/>
  <c r="E17" i="8"/>
  <c r="Q19" i="7"/>
  <c r="R19" i="7"/>
  <c r="S19" i="7"/>
  <c r="T19" i="7"/>
  <c r="U19" i="7"/>
  <c r="V19" i="7"/>
  <c r="W19" i="7"/>
  <c r="X19" i="7"/>
  <c r="Y19" i="7"/>
  <c r="P19" i="7"/>
  <c r="H19" i="7"/>
  <c r="I19" i="7"/>
  <c r="J19" i="7"/>
  <c r="K19" i="7"/>
  <c r="L19" i="7"/>
  <c r="M19" i="7"/>
  <c r="N19" i="7"/>
  <c r="G19" i="7"/>
  <c r="E84" i="21"/>
  <c r="F70" i="21"/>
  <c r="I93" i="21"/>
  <c r="E83" i="21"/>
  <c r="R31" i="21" l="1"/>
  <c r="R24" i="21"/>
  <c r="R61" i="21"/>
  <c r="U48" i="21"/>
  <c r="R55" i="21" s="1"/>
  <c r="R73" i="21" s="1"/>
  <c r="E9" i="9"/>
  <c r="E78" i="21"/>
  <c r="S36" i="7"/>
  <c r="L7" i="48"/>
  <c r="D16" i="48"/>
  <c r="K118" i="21"/>
  <c r="E96" i="21"/>
  <c r="E95" i="21"/>
  <c r="N7" i="48"/>
  <c r="K7" i="48"/>
  <c r="F8" i="48"/>
  <c r="F9" i="48" s="1"/>
  <c r="W6" i="22"/>
  <c r="R72" i="21" l="1"/>
  <c r="N54" i="8"/>
  <c r="H54" i="8"/>
  <c r="E16" i="46" l="1"/>
  <c r="E15" i="46"/>
  <c r="E16" i="45"/>
  <c r="E15" i="45"/>
  <c r="E16" i="44"/>
  <c r="E15" i="44"/>
  <c r="E16" i="43"/>
  <c r="E15" i="43"/>
  <c r="E16" i="41"/>
  <c r="E15" i="41"/>
  <c r="E16" i="40"/>
  <c r="E15" i="40"/>
  <c r="E16" i="39"/>
  <c r="E15" i="39"/>
  <c r="E16" i="38"/>
  <c r="E15" i="38"/>
  <c r="E16" i="37"/>
  <c r="E15" i="37"/>
  <c r="X10" i="22"/>
  <c r="X11" i="22"/>
  <c r="E12" i="41" s="1"/>
  <c r="X12" i="22"/>
  <c r="E12" i="42" s="1"/>
  <c r="X13" i="22"/>
  <c r="X14" i="22"/>
  <c r="X15" i="22"/>
  <c r="E12" i="45" s="1"/>
  <c r="X6" i="22"/>
  <c r="X17" i="22"/>
  <c r="E12" i="47" s="1"/>
  <c r="W17" i="22"/>
  <c r="X18" i="22"/>
  <c r="X16" i="22"/>
  <c r="E12" i="46" s="1"/>
  <c r="W16" i="22"/>
  <c r="W15" i="22"/>
  <c r="W14" i="22"/>
  <c r="W13" i="22"/>
  <c r="W12" i="22"/>
  <c r="W11" i="22"/>
  <c r="W10" i="22"/>
  <c r="E13" i="39"/>
  <c r="X9" i="22"/>
  <c r="E12" i="39" s="1"/>
  <c r="W9" i="22"/>
  <c r="X8" i="22"/>
  <c r="E12" i="38" s="1"/>
  <c r="W8" i="22"/>
  <c r="X7" i="22"/>
  <c r="E12" i="37" s="1"/>
  <c r="W7" i="22"/>
  <c r="E13" i="41" l="1"/>
  <c r="E13" i="45"/>
  <c r="E13" i="38"/>
  <c r="E13" i="37"/>
  <c r="E13" i="47"/>
  <c r="R22" i="22"/>
  <c r="U23" i="22" s="1"/>
  <c r="T20" i="22"/>
  <c r="S20" i="22"/>
  <c r="U20" i="22"/>
  <c r="W18" i="22"/>
  <c r="R20" i="22"/>
  <c r="M7" i="48"/>
  <c r="T23" i="22" l="1"/>
  <c r="R23" i="22"/>
  <c r="S23" i="22"/>
  <c r="K11" i="48"/>
  <c r="K14" i="48" s="1"/>
  <c r="J11" i="48"/>
  <c r="L16" i="48"/>
  <c r="K13" i="48"/>
  <c r="J7" i="48"/>
  <c r="J16" i="48" s="1"/>
  <c r="K8" i="48"/>
  <c r="L8" i="48" s="1"/>
  <c r="O8" i="48" s="1"/>
  <c r="K10" i="48"/>
  <c r="R60" i="21"/>
  <c r="L118" i="21"/>
  <c r="L119" i="21"/>
  <c r="L11" i="48" l="1"/>
  <c r="K9" i="48"/>
  <c r="N43" i="8" l="1"/>
  <c r="N44" i="8"/>
  <c r="N45" i="8"/>
  <c r="N46" i="8"/>
  <c r="N47" i="8"/>
  <c r="N48" i="8"/>
  <c r="N49" i="8"/>
  <c r="N50" i="8"/>
  <c r="N51" i="8"/>
  <c r="N52" i="8"/>
  <c r="N53" i="8"/>
  <c r="M37" i="7"/>
  <c r="M26" i="7"/>
  <c r="M27" i="7"/>
  <c r="M28" i="7"/>
  <c r="M29" i="7"/>
  <c r="M30" i="7"/>
  <c r="M31" i="7"/>
  <c r="M32" i="7"/>
  <c r="M33" i="7"/>
  <c r="M34" i="7"/>
  <c r="M35" i="7"/>
  <c r="M36" i="7"/>
  <c r="M21" i="7" l="1"/>
  <c r="F9" i="53"/>
  <c r="G9" i="53"/>
  <c r="E9" i="53"/>
  <c r="T21" i="7"/>
  <c r="N48" i="7" l="1"/>
  <c r="N47" i="7"/>
  <c r="N43" i="7"/>
  <c r="N41" i="7"/>
  <c r="N40" i="7"/>
  <c r="N46" i="7"/>
  <c r="N45" i="7" l="1"/>
  <c r="N44" i="7"/>
  <c r="N42" i="7"/>
  <c r="N39" i="7"/>
  <c r="G85" i="21" l="1"/>
  <c r="K119" i="21" l="1"/>
  <c r="G97" i="21"/>
  <c r="G96" i="21"/>
  <c r="F97" i="21"/>
  <c r="F96" i="21"/>
  <c r="M11" i="48" s="1"/>
  <c r="E97" i="21"/>
  <c r="C49" i="21" l="1"/>
  <c r="J10" i="48" l="1"/>
  <c r="I10" i="48"/>
  <c r="J19" i="48"/>
  <c r="J119" i="21" l="1"/>
  <c r="U51" i="21" l="1"/>
  <c r="U50" i="21"/>
  <c r="U49" i="21"/>
  <c r="U28" i="21" l="1"/>
  <c r="J8" i="48" l="1"/>
  <c r="M43" i="8"/>
  <c r="M44" i="8"/>
  <c r="M45" i="8"/>
  <c r="M46" i="8"/>
  <c r="M47" i="8"/>
  <c r="M48" i="8"/>
  <c r="M49" i="8"/>
  <c r="M50" i="8"/>
  <c r="M51" i="8"/>
  <c r="M52" i="8"/>
  <c r="M53" i="8"/>
  <c r="M54" i="8"/>
  <c r="L21" i="7"/>
  <c r="L37" i="7"/>
  <c r="L26" i="7"/>
  <c r="L27" i="7"/>
  <c r="L28" i="7"/>
  <c r="L29" i="7"/>
  <c r="L30" i="7"/>
  <c r="L31" i="7"/>
  <c r="L32" i="7"/>
  <c r="L33" i="7"/>
  <c r="L34" i="7"/>
  <c r="L35" i="7"/>
  <c r="L36" i="7"/>
  <c r="T33" i="7"/>
  <c r="J13" i="48" l="1"/>
  <c r="J9" i="48"/>
  <c r="K15" i="48" s="1"/>
  <c r="J117" i="21"/>
  <c r="J118" i="21" s="1"/>
  <c r="L10" i="48"/>
  <c r="N10" i="48" s="1"/>
  <c r="K117" i="21"/>
  <c r="U53" i="21" l="1"/>
  <c r="R56" i="21" s="1"/>
  <c r="R63" i="21" l="1"/>
  <c r="R62" i="21"/>
  <c r="R64" i="21" l="1"/>
  <c r="T72" i="21" s="1"/>
  <c r="I119" i="21"/>
  <c r="U27" i="21"/>
  <c r="U26" i="21"/>
  <c r="F95" i="21" l="1"/>
  <c r="E102" i="21"/>
  <c r="S16" i="21"/>
  <c r="H95" i="21" l="1"/>
  <c r="G95" i="21"/>
  <c r="H50" i="8"/>
  <c r="K27" i="7" l="1"/>
  <c r="K28" i="7"/>
  <c r="K29" i="7"/>
  <c r="K30" i="7"/>
  <c r="K31" i="7"/>
  <c r="K32" i="7"/>
  <c r="K33" i="7"/>
  <c r="K34" i="7"/>
  <c r="K35" i="7"/>
  <c r="K36" i="7"/>
  <c r="K26" i="7"/>
  <c r="I27" i="7"/>
  <c r="Q27" i="7" s="1"/>
  <c r="I28" i="7"/>
  <c r="I29" i="7"/>
  <c r="I30" i="7"/>
  <c r="Q30" i="7" s="1"/>
  <c r="I31" i="7"/>
  <c r="Q31" i="7" s="1"/>
  <c r="I32" i="7"/>
  <c r="Q32" i="7" s="1"/>
  <c r="I33" i="7"/>
  <c r="I34" i="7"/>
  <c r="I35" i="7"/>
  <c r="I36" i="7"/>
  <c r="Q36" i="7" s="1"/>
  <c r="I26" i="7"/>
  <c r="Q26" i="7" s="1"/>
  <c r="J27" i="7"/>
  <c r="J28" i="7"/>
  <c r="J29" i="7"/>
  <c r="J30" i="7"/>
  <c r="P30" i="7" s="1"/>
  <c r="J31" i="7"/>
  <c r="J32" i="7"/>
  <c r="J33" i="7"/>
  <c r="J34" i="7"/>
  <c r="J35" i="7"/>
  <c r="J36" i="7"/>
  <c r="J26" i="7"/>
  <c r="J21" i="7"/>
  <c r="K21" i="7"/>
  <c r="I21" i="7"/>
  <c r="Q29" i="7" l="1"/>
  <c r="Q35" i="7"/>
  <c r="Q34" i="7"/>
  <c r="Q33" i="7"/>
  <c r="Q28" i="7"/>
  <c r="P34" i="7"/>
  <c r="P31" i="7"/>
  <c r="P29" i="7"/>
  <c r="P35" i="7"/>
  <c r="P26" i="7"/>
  <c r="P36" i="7"/>
  <c r="P28" i="7"/>
  <c r="H117" i="21"/>
  <c r="I117" i="21"/>
  <c r="N11" i="48"/>
  <c r="E98" i="21"/>
  <c r="H96" i="21"/>
  <c r="H8" i="48"/>
  <c r="H9" i="48" s="1"/>
  <c r="H10" i="48"/>
  <c r="H14" i="48" s="1"/>
  <c r="E99" i="21" l="1"/>
  <c r="F106" i="21"/>
  <c r="F98" i="21"/>
  <c r="F99" i="21" s="1"/>
  <c r="I16" i="48"/>
  <c r="H16" i="48"/>
  <c r="H13" i="48"/>
  <c r="K53" i="8" l="1"/>
  <c r="K52" i="8"/>
  <c r="K51" i="8"/>
  <c r="K50" i="8"/>
  <c r="K49" i="8"/>
  <c r="K48" i="8"/>
  <c r="K47" i="8"/>
  <c r="K46" i="8"/>
  <c r="K45" i="8"/>
  <c r="K44" i="8"/>
  <c r="K43" i="8"/>
  <c r="J37" i="7"/>
  <c r="F43" i="8"/>
  <c r="H26" i="7"/>
  <c r="F26" i="7"/>
  <c r="Q47" i="8" l="1"/>
  <c r="K54" i="8"/>
  <c r="N21" i="7" l="1"/>
  <c r="O19" i="7"/>
  <c r="I94" i="21" l="1"/>
  <c r="H94" i="21"/>
  <c r="F102" i="21"/>
  <c r="J14" i="48" l="1"/>
  <c r="O14" i="48" s="1"/>
  <c r="E103" i="21"/>
  <c r="L43" i="8" l="1"/>
  <c r="E104" i="21"/>
  <c r="I97" i="21" l="1"/>
  <c r="E28" i="7" l="1"/>
  <c r="F44" i="8"/>
  <c r="E26" i="7"/>
  <c r="T27" i="7" l="1"/>
  <c r="T26" i="7"/>
  <c r="U26" i="7" s="1"/>
  <c r="T28" i="7"/>
  <c r="T29" i="7"/>
  <c r="T30" i="7"/>
  <c r="U30" i="7" s="1"/>
  <c r="T31" i="7"/>
  <c r="T32" i="7"/>
  <c r="T34" i="7"/>
  <c r="T35" i="7"/>
  <c r="T36" i="7"/>
  <c r="C21" i="48"/>
  <c r="Q28" i="50"/>
  <c r="H119" i="21"/>
  <c r="G119" i="21"/>
  <c r="F119" i="21"/>
  <c r="Q22" i="50" l="1"/>
  <c r="Q37" i="50" l="1"/>
  <c r="Q39" i="50" s="1"/>
  <c r="G10" i="48"/>
  <c r="F16" i="48"/>
  <c r="F13" i="48"/>
  <c r="I118" i="21" l="1"/>
  <c r="P7" i="48"/>
  <c r="I14" i="48" l="1"/>
  <c r="I13" i="48"/>
  <c r="O13" i="48" s="1"/>
  <c r="G16" i="48"/>
  <c r="G13" i="48"/>
  <c r="H118" i="21"/>
  <c r="P13" i="48" l="1"/>
  <c r="L13" i="48"/>
  <c r="L14" i="48"/>
  <c r="J43" i="8"/>
  <c r="J53" i="8"/>
  <c r="J52" i="8"/>
  <c r="J51" i="8"/>
  <c r="J50" i="8"/>
  <c r="J49" i="8"/>
  <c r="J48" i="8"/>
  <c r="J47" i="8"/>
  <c r="J46" i="8"/>
  <c r="J45" i="8"/>
  <c r="J44" i="8"/>
  <c r="Q53" i="8" l="1"/>
  <c r="Q45" i="8"/>
  <c r="P52" i="8"/>
  <c r="Q52" i="8"/>
  <c r="K37" i="7"/>
  <c r="D19" i="7"/>
  <c r="F21" i="7"/>
  <c r="G21" i="7"/>
  <c r="J54" i="8" l="1"/>
  <c r="I37" i="7"/>
  <c r="P37" i="7" s="1"/>
  <c r="L54" i="8"/>
  <c r="I8" i="48"/>
  <c r="H21" i="7"/>
  <c r="Q37" i="7" l="1"/>
  <c r="I9" i="48"/>
  <c r="O9" i="48" s="1"/>
  <c r="O7" i="48" s="1"/>
  <c r="J15" i="48" l="1"/>
  <c r="P8" i="48"/>
  <c r="I15" i="48"/>
  <c r="L9" i="48"/>
  <c r="O15" i="48" s="1"/>
  <c r="O16" i="48" l="1"/>
  <c r="O10" i="48"/>
  <c r="E119" i="21" l="1"/>
  <c r="D119" i="21"/>
  <c r="D117" i="21"/>
  <c r="E117" i="21"/>
  <c r="C117" i="21"/>
  <c r="E16" i="48"/>
  <c r="G117" i="21"/>
  <c r="G118" i="21" s="1"/>
  <c r="F14" i="48"/>
  <c r="F117" i="21" l="1"/>
  <c r="F118" i="21" s="1"/>
  <c r="G14" i="48"/>
  <c r="P14" i="48" l="1"/>
  <c r="G43" i="8"/>
  <c r="L44" i="8" l="1"/>
  <c r="P44" i="8" s="1"/>
  <c r="L45" i="8"/>
  <c r="P45" i="8" s="1"/>
  <c r="L46" i="8"/>
  <c r="P46" i="8" s="1"/>
  <c r="L47" i="8"/>
  <c r="P47" i="8" s="1"/>
  <c r="L48" i="8"/>
  <c r="P48" i="8" s="1"/>
  <c r="L49" i="8"/>
  <c r="P49" i="8" s="1"/>
  <c r="L50" i="8"/>
  <c r="P50" i="8" s="1"/>
  <c r="L51" i="8"/>
  <c r="P51" i="8" s="1"/>
  <c r="L52" i="8"/>
  <c r="L53" i="8"/>
  <c r="P53" i="8" s="1"/>
  <c r="E37" i="7"/>
  <c r="Q46" i="8" l="1"/>
  <c r="Q48" i="8"/>
  <c r="Q44" i="8"/>
  <c r="G8" i="48"/>
  <c r="G9" i="48" s="1"/>
  <c r="S114" i="21"/>
  <c r="S113" i="21"/>
  <c r="S112" i="21"/>
  <c r="S111" i="21"/>
  <c r="S110" i="21"/>
  <c r="S109" i="21"/>
  <c r="S108" i="21"/>
  <c r="S107" i="21"/>
  <c r="S106" i="21"/>
  <c r="S105" i="21"/>
  <c r="S104" i="21"/>
  <c r="S103" i="21"/>
  <c r="S102" i="21"/>
  <c r="S101" i="21"/>
  <c r="S100" i="21"/>
  <c r="S99" i="21"/>
  <c r="S98" i="21"/>
  <c r="S97" i="21"/>
  <c r="S96" i="21"/>
  <c r="S95" i="21"/>
  <c r="S94" i="21"/>
  <c r="S93" i="21"/>
  <c r="S92" i="21"/>
  <c r="S91" i="21"/>
  <c r="S90" i="21"/>
  <c r="S89" i="21"/>
  <c r="S88" i="21"/>
  <c r="D14" i="48"/>
  <c r="E14" i="48"/>
  <c r="C14" i="48"/>
  <c r="D13" i="48"/>
  <c r="E13" i="48"/>
  <c r="C13" i="48"/>
  <c r="O11" i="48" l="1"/>
  <c r="P16" i="48"/>
  <c r="G15" i="48"/>
  <c r="H15" i="48"/>
  <c r="P10" i="48"/>
  <c r="P11" i="48" l="1"/>
  <c r="H43" i="8"/>
  <c r="I43" i="8"/>
  <c r="G44" i="8"/>
  <c r="H44" i="8"/>
  <c r="I44" i="8"/>
  <c r="F45" i="8"/>
  <c r="G45" i="8"/>
  <c r="H45" i="8"/>
  <c r="I45" i="8"/>
  <c r="F46" i="8"/>
  <c r="G46" i="8"/>
  <c r="H46" i="8"/>
  <c r="I46" i="8"/>
  <c r="F47" i="8"/>
  <c r="G47" i="8"/>
  <c r="H47" i="8"/>
  <c r="I47" i="8"/>
  <c r="F48" i="8"/>
  <c r="G48" i="8"/>
  <c r="H48" i="8"/>
  <c r="I48" i="8"/>
  <c r="F49" i="8"/>
  <c r="G49" i="8"/>
  <c r="H49" i="8"/>
  <c r="I49" i="8"/>
  <c r="F50" i="8"/>
  <c r="G50" i="8"/>
  <c r="I50" i="8"/>
  <c r="F51" i="8"/>
  <c r="G51" i="8"/>
  <c r="H51" i="8"/>
  <c r="I51" i="8"/>
  <c r="F52" i="8"/>
  <c r="G52" i="8"/>
  <c r="H52" i="8"/>
  <c r="I52" i="8"/>
  <c r="F53" i="8"/>
  <c r="G53" i="8"/>
  <c r="H53" i="8"/>
  <c r="I53" i="8"/>
  <c r="Q43" i="8" l="1"/>
  <c r="P43" i="8"/>
  <c r="Q50" i="8"/>
  <c r="Q49" i="8"/>
  <c r="Q51" i="8"/>
  <c r="C20" i="48"/>
  <c r="R41" i="21" l="1"/>
  <c r="U25" i="21" l="1"/>
  <c r="U31" i="21" s="1"/>
  <c r="R43" i="21"/>
  <c r="R44" i="21" s="1"/>
  <c r="H61" i="21"/>
  <c r="H98" i="21" l="1"/>
  <c r="G98" i="21"/>
  <c r="H99" i="21"/>
  <c r="T37" i="7"/>
  <c r="H97" i="21"/>
  <c r="I96" i="21"/>
  <c r="H93" i="21"/>
  <c r="G99" i="21" l="1"/>
  <c r="I99" i="21" s="1"/>
  <c r="I95" i="21"/>
  <c r="I98" i="21" l="1"/>
  <c r="H36" i="7" l="1"/>
  <c r="G36" i="7"/>
  <c r="F36" i="7"/>
  <c r="E36" i="7"/>
  <c r="D36" i="7"/>
  <c r="H35" i="7"/>
  <c r="G35" i="7"/>
  <c r="F35" i="7"/>
  <c r="E35" i="7"/>
  <c r="D35" i="7"/>
  <c r="H34" i="7"/>
  <c r="G34" i="7"/>
  <c r="F34" i="7"/>
  <c r="E34" i="7"/>
  <c r="D34" i="7"/>
  <c r="H33" i="7"/>
  <c r="G33" i="7"/>
  <c r="P33" i="7" s="1"/>
  <c r="F33" i="7"/>
  <c r="E33" i="7"/>
  <c r="D33" i="7"/>
  <c r="H32" i="7"/>
  <c r="G32" i="7"/>
  <c r="P32" i="7" s="1"/>
  <c r="F32" i="7"/>
  <c r="E32" i="7"/>
  <c r="D32" i="7"/>
  <c r="H31" i="7"/>
  <c r="G31" i="7"/>
  <c r="F31" i="7"/>
  <c r="E31" i="7"/>
  <c r="D31" i="7"/>
  <c r="H30" i="7"/>
  <c r="G30" i="7"/>
  <c r="F30" i="7"/>
  <c r="E30" i="7"/>
  <c r="D30" i="7"/>
  <c r="H29" i="7"/>
  <c r="G29" i="7"/>
  <c r="F29" i="7"/>
  <c r="E29" i="7"/>
  <c r="D29" i="7"/>
  <c r="H28" i="7"/>
  <c r="G28" i="7"/>
  <c r="F28" i="7"/>
  <c r="D28" i="7"/>
  <c r="H27" i="7"/>
  <c r="P27" i="7" s="1"/>
  <c r="G27" i="7"/>
  <c r="F27" i="7"/>
  <c r="E27" i="7"/>
  <c r="D27" i="7"/>
  <c r="G26" i="7"/>
  <c r="D26" i="7"/>
  <c r="D8" i="48"/>
  <c r="C8" i="48"/>
  <c r="C9" i="48" s="1"/>
  <c r="D37" i="7"/>
  <c r="U32" i="7" l="1"/>
  <c r="D9" i="48"/>
  <c r="E8" i="48"/>
  <c r="E9" i="48" s="1"/>
  <c r="N9" i="48" l="1"/>
  <c r="N8" i="48"/>
  <c r="D15" i="48"/>
  <c r="E15" i="48"/>
  <c r="F15" i="48"/>
  <c r="F61" i="21"/>
  <c r="G61" i="21"/>
  <c r="E61" i="21"/>
  <c r="L17" i="37"/>
  <c r="L17" i="38"/>
  <c r="L17" i="39"/>
  <c r="L17" i="40"/>
  <c r="L17" i="41"/>
  <c r="L17" i="42"/>
  <c r="L17" i="43"/>
  <c r="L17" i="44"/>
  <c r="L17" i="45"/>
  <c r="L17" i="46"/>
  <c r="L17" i="47"/>
  <c r="L17" i="36"/>
  <c r="L18" i="36" s="1"/>
  <c r="L20" i="36"/>
  <c r="L18" i="45" l="1"/>
  <c r="L18" i="39"/>
  <c r="L18" i="46"/>
  <c r="L18" i="43"/>
  <c r="L18" i="41"/>
  <c r="L18" i="38"/>
  <c r="L18" i="47"/>
  <c r="L18" i="44"/>
  <c r="L18" i="42"/>
  <c r="L18" i="40"/>
  <c r="P9" i="48"/>
  <c r="P15" i="48" s="1"/>
  <c r="L18" i="37"/>
  <c r="E5" i="38"/>
  <c r="E5" i="39"/>
  <c r="E5" i="40"/>
  <c r="E5" i="41"/>
  <c r="E5" i="42"/>
  <c r="E5" i="43"/>
  <c r="E5" i="44"/>
  <c r="E5" i="45"/>
  <c r="E5" i="46"/>
  <c r="E5" i="47"/>
  <c r="E5" i="37"/>
  <c r="E5" i="36"/>
  <c r="N20" i="45"/>
  <c r="M20" i="45"/>
  <c r="O20" i="46"/>
  <c r="N20" i="47"/>
  <c r="L20" i="38"/>
  <c r="N20" i="37"/>
  <c r="N20" i="42"/>
  <c r="H77" i="21"/>
  <c r="N20" i="44"/>
  <c r="O20" i="36"/>
  <c r="M20" i="44"/>
  <c r="O20" i="43"/>
  <c r="M20" i="42"/>
  <c r="M20" i="36"/>
  <c r="N20" i="41"/>
  <c r="M20" i="41"/>
  <c r="L20" i="46"/>
  <c r="L20" i="39"/>
  <c r="N20" i="38"/>
  <c r="N20" i="36"/>
  <c r="N20" i="39"/>
  <c r="O20" i="41"/>
  <c r="H72" i="21" s="1"/>
  <c r="M20" i="43"/>
  <c r="O20" i="40"/>
  <c r="N20" i="46"/>
  <c r="N20" i="40"/>
  <c r="L20" i="45"/>
  <c r="O20" i="45"/>
  <c r="H76" i="21" s="1"/>
  <c r="H74" i="21"/>
  <c r="O20" i="39"/>
  <c r="M20" i="37"/>
  <c r="L20" i="40"/>
  <c r="L20" i="43"/>
  <c r="H71" i="21"/>
  <c r="L20" i="47"/>
  <c r="L20" i="42"/>
  <c r="O20" i="38"/>
  <c r="O20" i="42"/>
  <c r="H73" i="21" s="1"/>
  <c r="H69" i="21"/>
  <c r="M20" i="47"/>
  <c r="L20" i="37"/>
  <c r="O20" i="37"/>
  <c r="M20" i="40"/>
  <c r="H68" i="21"/>
  <c r="M20" i="39"/>
  <c r="N20" i="43"/>
  <c r="O20" i="47"/>
  <c r="H78" i="21" s="1"/>
  <c r="M20" i="38"/>
  <c r="M20" i="46"/>
  <c r="L20" i="44"/>
  <c r="O20" i="44"/>
  <c r="H75" i="21" s="1"/>
  <c r="H70" i="21"/>
  <c r="L20" i="41"/>
  <c r="H79" i="21" l="1"/>
  <c r="E87" i="21" l="1"/>
  <c r="E88" i="21" s="1"/>
  <c r="F68" i="21"/>
  <c r="G54" i="8" l="1"/>
  <c r="F54" i="8"/>
  <c r="I54" i="8" l="1"/>
  <c r="P54" i="8" s="1"/>
  <c r="H37" i="7"/>
  <c r="U27" i="7"/>
  <c r="U28" i="7"/>
  <c r="U34" i="7"/>
  <c r="U36" i="7"/>
  <c r="U31" i="7"/>
  <c r="U35" i="7"/>
  <c r="U29" i="7"/>
  <c r="U33" i="7"/>
  <c r="F37" i="7"/>
  <c r="G37" i="7"/>
  <c r="Q54" i="8" l="1"/>
  <c r="U37" i="7"/>
  <c r="E68" i="21"/>
  <c r="G68" i="21" l="1"/>
  <c r="I68" i="21"/>
  <c r="E14" i="21"/>
  <c r="F21" i="21"/>
  <c r="G21" i="21"/>
  <c r="E13" i="21"/>
  <c r="G22" i="21"/>
  <c r="E20" i="21"/>
  <c r="E23" i="21"/>
  <c r="G20" i="21"/>
  <c r="F16" i="21"/>
  <c r="F13" i="21"/>
  <c r="G16" i="21"/>
  <c r="E18" i="21"/>
  <c r="F23" i="21"/>
  <c r="F20" i="21"/>
  <c r="F17" i="21"/>
  <c r="E15" i="21"/>
  <c r="E21" i="21"/>
  <c r="G17" i="21"/>
  <c r="G18" i="21"/>
  <c r="G19" i="21"/>
  <c r="G15" i="21"/>
  <c r="E17" i="21"/>
  <c r="F19" i="21"/>
  <c r="F15" i="21"/>
  <c r="G23" i="21"/>
  <c r="G13" i="21"/>
  <c r="G14" i="21"/>
  <c r="E19" i="21"/>
  <c r="E22" i="21"/>
  <c r="F18" i="21"/>
  <c r="E16" i="21"/>
  <c r="F22" i="21"/>
  <c r="F14" i="21"/>
  <c r="S72" i="21" l="1"/>
  <c r="G37" i="21"/>
  <c r="H42" i="21"/>
  <c r="H38" i="21"/>
  <c r="H34" i="21"/>
  <c r="H43" i="21"/>
  <c r="H39" i="21"/>
  <c r="H35" i="21"/>
  <c r="H40" i="21"/>
  <c r="H36" i="21"/>
  <c r="H41" i="21"/>
  <c r="H37" i="21"/>
  <c r="H33" i="21"/>
  <c r="G41" i="21"/>
  <c r="G42" i="21"/>
  <c r="G38" i="21"/>
  <c r="G34" i="21"/>
  <c r="G43" i="21"/>
  <c r="G39" i="21"/>
  <c r="G35" i="21"/>
  <c r="G40" i="21"/>
  <c r="G36" i="21"/>
  <c r="G33" i="21"/>
  <c r="F40" i="21"/>
  <c r="F36" i="21"/>
  <c r="F37" i="21"/>
  <c r="F73" i="21" s="1"/>
  <c r="F33" i="21"/>
  <c r="F42" i="21"/>
  <c r="F38" i="21"/>
  <c r="F74" i="21" s="1"/>
  <c r="F34" i="21"/>
  <c r="F43" i="21"/>
  <c r="F39" i="21"/>
  <c r="F75" i="21" s="1"/>
  <c r="F35" i="21"/>
  <c r="F71" i="21" s="1"/>
  <c r="F41" i="21"/>
  <c r="E40" i="21"/>
  <c r="E76" i="21" s="1"/>
  <c r="E36" i="21"/>
  <c r="E72" i="21" s="1"/>
  <c r="E37" i="21"/>
  <c r="E73" i="21" s="1"/>
  <c r="E33" i="21"/>
  <c r="E69" i="21" s="1"/>
  <c r="E42" i="21"/>
  <c r="E38" i="21"/>
  <c r="E74" i="21" s="1"/>
  <c r="E34" i="21"/>
  <c r="E70" i="21" s="1"/>
  <c r="E43" i="21"/>
  <c r="E39" i="21"/>
  <c r="E75" i="21" s="1"/>
  <c r="E35" i="21"/>
  <c r="E71" i="21" s="1"/>
  <c r="E41" i="21"/>
  <c r="E77" i="21" s="1"/>
  <c r="G24" i="21"/>
  <c r="F24" i="21"/>
  <c r="E24" i="21"/>
  <c r="E79" i="21" l="1"/>
  <c r="G81" i="21" s="1"/>
  <c r="I74" i="21"/>
  <c r="G74" i="21"/>
  <c r="F76" i="21"/>
  <c r="G76" i="21" s="1"/>
  <c r="I73" i="21"/>
  <c r="G73" i="21"/>
  <c r="I71" i="21"/>
  <c r="G71" i="21"/>
  <c r="T75" i="21" s="1"/>
  <c r="F78" i="21"/>
  <c r="F69" i="21"/>
  <c r="F77" i="21"/>
  <c r="I75" i="21"/>
  <c r="G75" i="21"/>
  <c r="I70" i="21"/>
  <c r="G70" i="21"/>
  <c r="F72" i="21"/>
  <c r="I72" i="21" s="1"/>
  <c r="H44" i="21"/>
  <c r="G44" i="21"/>
  <c r="F44" i="21"/>
  <c r="E44" i="21"/>
  <c r="S80" i="21" l="1"/>
  <c r="I78" i="21"/>
  <c r="I77" i="21"/>
  <c r="R78" i="21"/>
  <c r="T78" i="21"/>
  <c r="S78" i="21"/>
  <c r="R75" i="21"/>
  <c r="S75" i="21"/>
  <c r="R77" i="21"/>
  <c r="T77" i="21"/>
  <c r="S77" i="21"/>
  <c r="R74" i="21"/>
  <c r="S74" i="21"/>
  <c r="T74" i="21"/>
  <c r="R79" i="21"/>
  <c r="T79" i="21"/>
  <c r="S79" i="21"/>
  <c r="F79" i="21"/>
  <c r="I76" i="21"/>
  <c r="I69" i="21"/>
  <c r="G78" i="21"/>
  <c r="G72" i="21"/>
  <c r="G69" i="21"/>
  <c r="G77" i="21"/>
  <c r="R80" i="21" l="1"/>
  <c r="T80" i="21"/>
  <c r="I79" i="21"/>
  <c r="R76" i="21"/>
  <c r="T76" i="21"/>
  <c r="S76" i="21"/>
  <c r="T73" i="21"/>
  <c r="S73" i="21"/>
  <c r="R82" i="21"/>
  <c r="T82" i="21"/>
  <c r="S82" i="21"/>
  <c r="R81" i="21"/>
  <c r="T81" i="21"/>
  <c r="S81" i="21"/>
  <c r="G79" i="21"/>
  <c r="E85" i="21" l="1"/>
  <c r="R83" i="21"/>
  <c r="T83" i="21"/>
  <c r="S83" i="21"/>
  <c r="S26" i="7"/>
  <c r="S27" i="7"/>
  <c r="S28" i="7"/>
  <c r="S29" i="7"/>
  <c r="S30" i="7"/>
  <c r="S31" i="7"/>
  <c r="S32" i="7"/>
  <c r="S33" i="7"/>
  <c r="S34" i="7"/>
  <c r="S35" i="7"/>
  <c r="E7" i="36" l="1"/>
  <c r="E7" i="44"/>
  <c r="E7" i="37"/>
  <c r="E7" i="46"/>
  <c r="E7" i="43"/>
  <c r="E7" i="42"/>
  <c r="E7" i="41"/>
  <c r="E7" i="47"/>
  <c r="E7" i="40"/>
  <c r="E7" i="38"/>
  <c r="E7" i="39"/>
  <c r="E7" i="45"/>
  <c r="E11" i="9"/>
  <c r="S54" i="8"/>
  <c r="E14" i="9"/>
  <c r="E10" i="9"/>
  <c r="E12" i="9"/>
  <c r="E15" i="9"/>
  <c r="U54" i="8"/>
  <c r="E13" i="9"/>
  <c r="S50" i="8" l="1"/>
  <c r="S53" i="8"/>
  <c r="S49" i="8"/>
  <c r="S48" i="8"/>
  <c r="S47" i="8"/>
  <c r="S46" i="8"/>
  <c r="S45" i="8"/>
  <c r="S44" i="8"/>
  <c r="S43" i="8"/>
  <c r="S52" i="8"/>
  <c r="S51" i="8"/>
  <c r="U50" i="8"/>
  <c r="U49" i="8"/>
  <c r="T50" i="8"/>
  <c r="U45" i="8"/>
  <c r="T45" i="8" s="1"/>
  <c r="U44" i="8"/>
  <c r="U47" i="8"/>
  <c r="U46" i="8"/>
  <c r="T47" i="8"/>
  <c r="U53" i="8"/>
  <c r="U51" i="8"/>
  <c r="T54" i="8"/>
  <c r="U48" i="8"/>
  <c r="T48" i="8" s="1"/>
  <c r="T53" i="8"/>
  <c r="T51" i="8"/>
  <c r="U52" i="8"/>
  <c r="T52" i="8" s="1"/>
  <c r="U43" i="8"/>
  <c r="T46" i="8" l="1"/>
  <c r="T44" i="8"/>
  <c r="T49" i="8"/>
  <c r="T4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Monicah Nyamwange</author>
  </authors>
  <commentList>
    <comment ref="C39" authorId="0" shapeId="0" xr:uid="{89EB0CFE-AE88-40AC-9A38-18B4943BFE87}">
      <text>
        <r>
          <rPr>
            <b/>
            <sz val="9"/>
            <color indexed="81"/>
            <rFont val="Tahoma"/>
            <family val="2"/>
          </rPr>
          <t>Monicah Nyamwange:</t>
        </r>
        <r>
          <rPr>
            <sz val="9"/>
            <color indexed="81"/>
            <rFont val="Tahoma"/>
            <family val="2"/>
          </rPr>
          <t xml:space="preserve">
Based on Actuarial Judgement. Majorly how you want your claims to grow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tc={60C1D014-F0D7-4206-B2DD-E5D32AC62CA0}</author>
    <author>tc={27CA7CA0-EBFB-42E0-AD71-38246D3C8475}</author>
  </authors>
  <commentList>
    <comment ref="X4" authorId="0" shapeId="0" xr:uid="{60C1D014-F0D7-4206-B2DD-E5D32AC62CA0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in the simulations as surplus retention</t>
      </text>
    </comment>
    <comment ref="X28" authorId="1" shapeId="0" xr:uid="{27CA7CA0-EBFB-42E0-AD71-38246D3C847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in the simulations as surplus retention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tc={C5CE1BAC-D2A7-4F0E-9E78-395DDA5829F6}</author>
    <author>tc={7CAF3A7C-F7E7-41AE-BE12-FC839C7C5A73}</author>
    <author>tc={EE6D31AF-C97A-4D1A-9066-64CB96B99C4A}</author>
    <author>tc={2C2138AC-FCB0-4064-8AC2-FDD7D9DF2351}</author>
  </authors>
  <commentList>
    <comment ref="R61" authorId="0" shapeId="0" xr:uid="{C5CE1BAC-D2A7-4F0E-9E78-395DDA5829F6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we adjust to 20%of Gov Security</t>
      </text>
    </comment>
    <comment ref="E106" authorId="1" shapeId="0" xr:uid="{7CAF3A7C-F7E7-41AE-BE12-FC839C7C5A73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GEP CAGR 2019 to projected 2022</t>
      </text>
    </comment>
    <comment ref="G112" authorId="2" shapeId="0" xr:uid="{EE6D31AF-C97A-4D1A-9066-64CB96B99C4A}">
      <text>
        <t>[Threaded comment]
Your version of Excel allows you to read this threaded comment; however, any edits to it will get removed if the file is opened in a newer version of Excel. Learn more: https://go.microsoft.com/fwlink/?linkid=870924
Comment:
    GWP was overachieved in 2021</t>
      </text>
    </comment>
    <comment ref="H112" authorId="3" shapeId="0" xr:uid="{2C2138AC-FCB0-4064-8AC2-FDD7D9DF2351}">
      <text>
        <t>[Threaded comment]
Your version of Excel allows you to read this threaded comment; however, any edits to it will get removed if the file is opened in a newer version of Excel. Learn more: https://go.microsoft.com/fwlink/?linkid=870924
Comment:
    GWP budget was overachieved in 2022</t>
      </text>
    </comment>
  </commentList>
</comments>
</file>

<file path=xl/sharedStrings.xml><?xml version="1.0" encoding="utf-8"?>
<sst xmlns="http://schemas.openxmlformats.org/spreadsheetml/2006/main" count="1526" uniqueCount="399">
  <si>
    <t>PIONEER GENERAL INSURANCE LIMITED</t>
  </si>
  <si>
    <t>Analysis Period:</t>
  </si>
  <si>
    <t>From:</t>
  </si>
  <si>
    <t>To:</t>
  </si>
  <si>
    <t>The cells below are named ranges, add and remove rows carefully</t>
  </si>
  <si>
    <t>Business Class</t>
  </si>
  <si>
    <t>Class Code</t>
  </si>
  <si>
    <t>Aviation</t>
  </si>
  <si>
    <t>AV</t>
  </si>
  <si>
    <t>Engineering</t>
  </si>
  <si>
    <t>ENG</t>
  </si>
  <si>
    <t>Fire Domestic</t>
  </si>
  <si>
    <t>FD</t>
  </si>
  <si>
    <t>Fire Industrial</t>
  </si>
  <si>
    <t>FI</t>
  </si>
  <si>
    <t>Liability</t>
  </si>
  <si>
    <t>LIAB</t>
  </si>
  <si>
    <t>Marine</t>
  </si>
  <si>
    <t>MAR</t>
  </si>
  <si>
    <t>Miscellaneous</t>
  </si>
  <si>
    <t>MISC</t>
  </si>
  <si>
    <t>Motor Commercial</t>
  </si>
  <si>
    <t>MC</t>
  </si>
  <si>
    <t>Motor Private</t>
  </si>
  <si>
    <t>MP</t>
  </si>
  <si>
    <t>Personal Accident</t>
  </si>
  <si>
    <t>PA</t>
  </si>
  <si>
    <t>Theft</t>
  </si>
  <si>
    <t>THEFT</t>
  </si>
  <si>
    <t>Workmen's Compensation</t>
  </si>
  <si>
    <t>WIBA</t>
  </si>
  <si>
    <t>Indicator</t>
  </si>
  <si>
    <t>Yes</t>
  </si>
  <si>
    <t>No</t>
  </si>
  <si>
    <t>***Paste Here</t>
  </si>
  <si>
    <t>Class</t>
  </si>
  <si>
    <t>Exposure Summary</t>
  </si>
  <si>
    <t>Number of Claims Incurred</t>
  </si>
  <si>
    <t>2019</t>
  </si>
  <si>
    <t>2020</t>
  </si>
  <si>
    <t>2021</t>
  </si>
  <si>
    <t>2022</t>
  </si>
  <si>
    <t>Grand Total</t>
  </si>
  <si>
    <t>Growth</t>
  </si>
  <si>
    <t>Frequency Risk Margin</t>
  </si>
  <si>
    <t>Assumed Growth</t>
  </si>
  <si>
    <t>load for IBNR</t>
  </si>
  <si>
    <t>Claim Frequencies</t>
  </si>
  <si>
    <t>Claim Frequency Distribution</t>
  </si>
  <si>
    <t>Simulations</t>
  </si>
  <si>
    <t>Sample Mean</t>
  </si>
  <si>
    <t>Sample StDev</t>
  </si>
  <si>
    <t>Expected Claims</t>
  </si>
  <si>
    <t>Credibility Weights</t>
  </si>
  <si>
    <t>Gross Claim Amounts Incurred</t>
  </si>
  <si>
    <t>Row Labels</t>
  </si>
  <si>
    <t>Standard Deviation</t>
  </si>
  <si>
    <t>α</t>
  </si>
  <si>
    <t>β</t>
  </si>
  <si>
    <t>µ</t>
  </si>
  <si>
    <t>Ơ</t>
  </si>
  <si>
    <t>Previous</t>
  </si>
  <si>
    <t>SM</t>
  </si>
  <si>
    <t>SS</t>
  </si>
  <si>
    <t>PAR_1</t>
  </si>
  <si>
    <t>PAR_2</t>
  </si>
  <si>
    <t xml:space="preserve">Class
</t>
  </si>
  <si>
    <t>Average Claims Severity (Amounts in KES)</t>
  </si>
  <si>
    <t>Claim Severity Distribution</t>
  </si>
  <si>
    <t>Claim Severity Distribution Assumptions</t>
  </si>
  <si>
    <t>2016</t>
  </si>
  <si>
    <t>2017</t>
  </si>
  <si>
    <t>2018</t>
  </si>
  <si>
    <t>Distribution</t>
  </si>
  <si>
    <t>Parameter 1</t>
  </si>
  <si>
    <t>Parameter 2</t>
  </si>
  <si>
    <t>TOT</t>
  </si>
  <si>
    <t>Paramer 1</t>
  </si>
  <si>
    <t>Mean</t>
  </si>
  <si>
    <t>Variance</t>
  </si>
  <si>
    <t>Gamma</t>
  </si>
  <si>
    <t>Log Normal</t>
  </si>
  <si>
    <t>Pareto</t>
  </si>
  <si>
    <t>λ</t>
  </si>
  <si>
    <t>α*λ/(α-1)</t>
  </si>
  <si>
    <t>Treaties Summary</t>
  </si>
  <si>
    <t>Retention Rates</t>
  </si>
  <si>
    <t>Gross Reported</t>
  </si>
  <si>
    <t>QS RI</t>
  </si>
  <si>
    <t xml:space="preserve">Surplus RI </t>
  </si>
  <si>
    <t>FAC RI</t>
  </si>
  <si>
    <t>XoL RI</t>
  </si>
  <si>
    <t>Net Reported</t>
  </si>
  <si>
    <t>Total Retention</t>
  </si>
  <si>
    <t>ENGINEERING</t>
  </si>
  <si>
    <t>FIRE DOMESTIC</t>
  </si>
  <si>
    <t>*</t>
  </si>
  <si>
    <t>Form &amp; Type of Reinsurance</t>
  </si>
  <si>
    <t>Class of Insurance</t>
  </si>
  <si>
    <t>Reinsurers</t>
  </si>
  <si>
    <t>Total</t>
  </si>
  <si>
    <t>FIRE INDUSTRIAL</t>
  </si>
  <si>
    <t>LIABILITY</t>
  </si>
  <si>
    <t>%/Lines</t>
  </si>
  <si>
    <t>Limit</t>
  </si>
  <si>
    <t>MARINE</t>
  </si>
  <si>
    <t>Proportional Business</t>
  </si>
  <si>
    <t>Surplus</t>
  </si>
  <si>
    <t>Fire &amp; Engineering</t>
  </si>
  <si>
    <t>MISCELLANEOUS</t>
  </si>
  <si>
    <t>MOTOR PRIVATE</t>
  </si>
  <si>
    <t>Personal Accident &amp; WIBA</t>
  </si>
  <si>
    <t>MOTOR COMMERCIAL</t>
  </si>
  <si>
    <t>Any one Loss</t>
  </si>
  <si>
    <t>PERSONAL ACCIDENT</t>
  </si>
  <si>
    <t>Known Accumulation</t>
  </si>
  <si>
    <t xml:space="preserve">Marine </t>
  </si>
  <si>
    <t>WORKMEN'S COMPENSATION</t>
  </si>
  <si>
    <t>Cargo</t>
  </si>
  <si>
    <t>Hull</t>
  </si>
  <si>
    <t>Quota Share</t>
  </si>
  <si>
    <t>Bonds &amp; Guarantees</t>
  </si>
  <si>
    <t>Any one bond</t>
  </si>
  <si>
    <t>Any one contractor</t>
  </si>
  <si>
    <t>Terrorism &amp; Political Risks</t>
  </si>
  <si>
    <t>Travel</t>
  </si>
  <si>
    <t>Non-Proportional Business</t>
  </si>
  <si>
    <t>Excess of Loss</t>
  </si>
  <si>
    <t>Motor, Marine, Accident &amp; Liability</t>
  </si>
  <si>
    <t>Severity Distribution</t>
  </si>
  <si>
    <t>No of Expected Claims</t>
  </si>
  <si>
    <t>Retention Rate</t>
  </si>
  <si>
    <t>Proportional RI Limit</t>
  </si>
  <si>
    <t>Risk XL Retention</t>
  </si>
  <si>
    <t>Risk XL RI Limit</t>
  </si>
  <si>
    <t>No of Simulation Runs</t>
  </si>
  <si>
    <t>Individual Claim Amounts - Single Simulation Run</t>
  </si>
  <si>
    <t>Claim Number</t>
  </si>
  <si>
    <t>Gross Claim Amount</t>
  </si>
  <si>
    <t>Claim Net of Prop RI</t>
  </si>
  <si>
    <t>Claim Net of Prop &amp; RXL RI</t>
  </si>
  <si>
    <t>Quota Share in Place</t>
  </si>
  <si>
    <t>QS Retention</t>
  </si>
  <si>
    <t>100%</t>
  </si>
  <si>
    <t>QS RI Limit</t>
  </si>
  <si>
    <t>0</t>
  </si>
  <si>
    <t>Surplus in Place</t>
  </si>
  <si>
    <t>Surplus Retention</t>
  </si>
  <si>
    <t>&lt;--Enter Surplus Ret Rate</t>
  </si>
  <si>
    <t>Surplus RI Limit</t>
  </si>
  <si>
    <t>Risk XL in Place</t>
  </si>
  <si>
    <t>&lt;--Enter Risk XL Ret Amount</t>
  </si>
  <si>
    <t>&lt;--Enter Risk XL RI Limit</t>
  </si>
  <si>
    <t>Percentile Value</t>
  </si>
  <si>
    <t>Start Row</t>
  </si>
  <si>
    <t>End Row</t>
  </si>
  <si>
    <t>Totals</t>
  </si>
  <si>
    <t>95th Percentile</t>
  </si>
  <si>
    <t>Aggregate Claim Amounts</t>
  </si>
  <si>
    <t>Simulation Run Number</t>
  </si>
  <si>
    <t>Gross Claims</t>
  </si>
  <si>
    <t>Prop RI Recoveries</t>
  </si>
  <si>
    <t>Non-Prop RI Rec</t>
  </si>
  <si>
    <t>Net Claims</t>
  </si>
  <si>
    <t>STATEMENT OF FINANCIAL POSITION</t>
  </si>
  <si>
    <t>AS AT 30 JUNE 2022</t>
  </si>
  <si>
    <t>KSHS</t>
  </si>
  <si>
    <t xml:space="preserve">Assets </t>
  </si>
  <si>
    <t xml:space="preserve">Investment Propert </t>
  </si>
  <si>
    <t xml:space="preserve">Property,Plant And Equipment </t>
  </si>
  <si>
    <t>_TotalGross</t>
  </si>
  <si>
    <t>_TotalNetProp</t>
  </si>
  <si>
    <t>_TotalNetPropXL</t>
  </si>
  <si>
    <t xml:space="preserve">Intagible Assets </t>
  </si>
  <si>
    <t xml:space="preserve">Government Securities Held To Maturity </t>
  </si>
  <si>
    <t>Claims Net of Prop RI</t>
  </si>
  <si>
    <t>Claims Net of Prop &amp; XL RI</t>
  </si>
  <si>
    <t xml:space="preserve">Receivables Arising Out Of Direct Insurance Arrangements </t>
  </si>
  <si>
    <t>Receivables Arising Out Of Reinsurance Contracts</t>
  </si>
  <si>
    <t>Deferred Acquisition costs</t>
  </si>
  <si>
    <t>Other Receivables</t>
  </si>
  <si>
    <t xml:space="preserve">Deposits With Financial Institutions </t>
  </si>
  <si>
    <t>Deferred tax</t>
  </si>
  <si>
    <t>Tax recoverable</t>
  </si>
  <si>
    <t xml:space="preserve">Receivables from Pioneer Holdings </t>
  </si>
  <si>
    <t xml:space="preserve">Cash And Cash Equivalents </t>
  </si>
  <si>
    <t>Right of Use Asset</t>
  </si>
  <si>
    <t xml:space="preserve">Total Assets </t>
  </si>
  <si>
    <t xml:space="preserve">Equity </t>
  </si>
  <si>
    <t>Goodwill &amp; intangibles</t>
  </si>
  <si>
    <t xml:space="preserve">Share Capital </t>
  </si>
  <si>
    <t>Deferred tax assets</t>
  </si>
  <si>
    <t xml:space="preserve">Preference Shares </t>
  </si>
  <si>
    <t>Other fixed assets</t>
  </si>
  <si>
    <t xml:space="preserve">Retained Earnings </t>
  </si>
  <si>
    <t>Over concentration</t>
  </si>
  <si>
    <t xml:space="preserve">Total Equity </t>
  </si>
  <si>
    <t>Available Capital</t>
  </si>
  <si>
    <t xml:space="preserve">Liabilities </t>
  </si>
  <si>
    <t>Non-Prop RI Recoveries</t>
  </si>
  <si>
    <t>Unearned Premium Reserve</t>
  </si>
  <si>
    <t xml:space="preserve">Outstanding Claims </t>
  </si>
  <si>
    <t xml:space="preserve">Creditors Arising From Reinsurance Arrangements </t>
  </si>
  <si>
    <t>Credit Lease Obligation</t>
  </si>
  <si>
    <t xml:space="preserve">Other Payables </t>
  </si>
  <si>
    <t xml:space="preserve">Total Liabilities </t>
  </si>
  <si>
    <t xml:space="preserve">Total Equity And Liabilities </t>
  </si>
  <si>
    <t>Assets</t>
  </si>
  <si>
    <t>Net Assets</t>
  </si>
  <si>
    <t>Amounts in millions</t>
  </si>
  <si>
    <t>Pioneer General Insurance Limited
Liquid Assets (KES 'M)</t>
  </si>
  <si>
    <t>Govt Securities HTM</t>
  </si>
  <si>
    <t>Fixed Deposits</t>
  </si>
  <si>
    <t>Cash</t>
  </si>
  <si>
    <t>Total Liquid Assets</t>
  </si>
  <si>
    <t>Gross
Incurred Claims</t>
  </si>
  <si>
    <t>Treaty Reinsurance Recoveries</t>
  </si>
  <si>
    <t>Net
Incurred Claims</t>
  </si>
  <si>
    <t>95th Percentile
Net Claims</t>
  </si>
  <si>
    <t>Pioneer General Insurance Company
Proportion of Projected Net Claims to:</t>
  </si>
  <si>
    <t>Pioneer General Insurance Company
Analysis of Large Risk Exposures</t>
  </si>
  <si>
    <t>Projected
Net Assets</t>
  </si>
  <si>
    <t>Projected
Available Capital</t>
  </si>
  <si>
    <t>Projected
Liquid Assets</t>
  </si>
  <si>
    <t>Subclass</t>
  </si>
  <si>
    <t>Sum Insured
KES 'M</t>
  </si>
  <si>
    <t>Net Retention
KES 'M</t>
  </si>
  <si>
    <t>Net Retention/
Net Assets</t>
  </si>
  <si>
    <t xml:space="preserve">Net Retention/
Available Capital </t>
  </si>
  <si>
    <t>Net Retention/
Liquid Assets</t>
  </si>
  <si>
    <t>CONTRACTORS ALL RISKS</t>
  </si>
  <si>
    <t>FIRE -  CONSEQUENTIAL LOSS</t>
  </si>
  <si>
    <t>FIRE AND ALLIED PERILS</t>
  </si>
  <si>
    <t>TERRORISM &amp; SABOTAGE</t>
  </si>
  <si>
    <t>BURGLARY</t>
  </si>
  <si>
    <t>Overall</t>
  </si>
  <si>
    <t>Net Earned Premiums*</t>
  </si>
  <si>
    <t>Pioneer General Insurance Limited
Engaged Reisurers for 2021 Treaties</t>
  </si>
  <si>
    <t>Net Incurred Claims</t>
  </si>
  <si>
    <t>Insurer</t>
  </si>
  <si>
    <t>A.M. Best Financial Strength Rating</t>
  </si>
  <si>
    <t>Proportion</t>
  </si>
  <si>
    <t>Africa Re (Lead)</t>
  </si>
  <si>
    <t>A (Excellent)</t>
  </si>
  <si>
    <t>Net Expected Claim Ratio</t>
  </si>
  <si>
    <t>Fire and Engineering</t>
  </si>
  <si>
    <t>Africa Re</t>
  </si>
  <si>
    <t>(Surplus Treaty)</t>
  </si>
  <si>
    <t>PTA Re</t>
  </si>
  <si>
    <t>B++ (Good)</t>
  </si>
  <si>
    <t>95th Percentile Net Incurred Claims</t>
  </si>
  <si>
    <t>Kenya Re</t>
  </si>
  <si>
    <t>B (Fair)</t>
  </si>
  <si>
    <t>95th Percentile Net Claim Ratio</t>
  </si>
  <si>
    <t>Ghana Re</t>
  </si>
  <si>
    <t>Continental Re</t>
  </si>
  <si>
    <t>B+ (Good)</t>
  </si>
  <si>
    <t>Continental Re (Lead)</t>
  </si>
  <si>
    <t>(Excess of Loss Treaty)</t>
  </si>
  <si>
    <t>AXA</t>
  </si>
  <si>
    <t>A+ (Stable)</t>
  </si>
  <si>
    <t>Item</t>
  </si>
  <si>
    <t>GWP</t>
  </si>
  <si>
    <t>NEP</t>
  </si>
  <si>
    <t>Prop Earned</t>
  </si>
  <si>
    <t>NLR</t>
  </si>
  <si>
    <t>AXA (Lead)</t>
  </si>
  <si>
    <t>Marine Cargo &amp; Hull &amp; Goods in Transit</t>
  </si>
  <si>
    <t>(Quota Share Treaty)</t>
  </si>
  <si>
    <t>PVT</t>
  </si>
  <si>
    <t>Gross written premiums</t>
  </si>
  <si>
    <t>Net earned premiums</t>
  </si>
  <si>
    <t>Net claims payable</t>
  </si>
  <si>
    <t>Actual GWP</t>
  </si>
  <si>
    <t>Fidelity: Projected Claims Summary - Single Simulation Run</t>
  </si>
  <si>
    <t>Fidelity: Projected Claim Summary - Single Simulation Run</t>
  </si>
  <si>
    <t>Fidelity: Expected Total Claims Experience</t>
  </si>
  <si>
    <t>Not Updated</t>
  </si>
  <si>
    <t>Pioneer General Insurance Limited
2021 Expected Total Claims Experience</t>
  </si>
  <si>
    <t>Pioneer General Insurance Limited
Projected Loss Ratio for the Year 2020</t>
  </si>
  <si>
    <t>*NEP for treaty business estimated based on insurer's Business Plan for the year 2021 and recent experience</t>
  </si>
  <si>
    <t>actual 2019</t>
  </si>
  <si>
    <t xml:space="preserve"> as at 30 Sept 2020</t>
  </si>
  <si>
    <t>Projected 2020</t>
  </si>
  <si>
    <t>Plan 2020</t>
  </si>
  <si>
    <t>2021 Full year plan</t>
  </si>
  <si>
    <t>2021 Assumed Achievement</t>
  </si>
  <si>
    <t>2021 Assumed Treaty Business</t>
  </si>
  <si>
    <t>2020 Q4 Loading</t>
  </si>
  <si>
    <t>2020 Projected Growth</t>
  </si>
  <si>
    <t>2020 Implied Target Achievement</t>
  </si>
  <si>
    <t>2021 Planned Growth</t>
  </si>
  <si>
    <t>2021 Assumed Target Achievement</t>
  </si>
  <si>
    <t>91% in 2018, 100% in 2019</t>
  </si>
  <si>
    <t>2021 Assumed Growth</t>
  </si>
  <si>
    <t>2021 Assumed Treaty Business Proportion</t>
  </si>
  <si>
    <t>in '000</t>
  </si>
  <si>
    <t>Year</t>
  </si>
  <si>
    <t>Scenario 1</t>
  </si>
  <si>
    <t>Scenario 2</t>
  </si>
  <si>
    <t>Exposure</t>
  </si>
  <si>
    <t>Premium Rate</t>
  </si>
  <si>
    <t>GEP</t>
  </si>
  <si>
    <t>GEP/GWP</t>
  </si>
  <si>
    <t>NEP/GEP</t>
  </si>
  <si>
    <t>Premium Rate Inflation</t>
  </si>
  <si>
    <t>B/s Growth Rate</t>
  </si>
  <si>
    <t>Treaty Business Proportion</t>
  </si>
  <si>
    <t>Adopted Treaty Business NEP</t>
  </si>
  <si>
    <t>Business Growth</t>
  </si>
  <si>
    <t>2023</t>
  </si>
  <si>
    <t>Unquoted investment at fair value*</t>
  </si>
  <si>
    <t>Reinsurance share of technical reserves</t>
  </si>
  <si>
    <t>NOT UPDATED</t>
  </si>
  <si>
    <t>REVENUE ACCOUNT</t>
  </si>
  <si>
    <t>Budget</t>
  </si>
  <si>
    <t>2024</t>
  </si>
  <si>
    <t>Bank Overdraft</t>
  </si>
  <si>
    <t>Liability for Remaining Coverage</t>
  </si>
  <si>
    <t>Liability for Incurred Claims</t>
  </si>
  <si>
    <t>Capital Contribution Reserve</t>
  </si>
  <si>
    <t>Intangible Assets</t>
  </si>
  <si>
    <t>Deferred Tax</t>
  </si>
  <si>
    <t>Tax Recoverable</t>
  </si>
  <si>
    <t>Other fixed Assets</t>
  </si>
  <si>
    <t>Total Assets</t>
  </si>
  <si>
    <t>Total Liabilities</t>
  </si>
  <si>
    <t>BUSINESS PLAN</t>
  </si>
  <si>
    <t>2024 Expected Exposure</t>
  </si>
  <si>
    <t>previous</t>
  </si>
  <si>
    <t>NIC</t>
  </si>
  <si>
    <t>Projected 2025</t>
  </si>
  <si>
    <t>Ratio</t>
  </si>
  <si>
    <r>
      <t>α/</t>
    </r>
    <r>
      <rPr>
        <b/>
        <sz val="9"/>
        <color theme="1"/>
        <rFont val="Nunito Sans"/>
      </rPr>
      <t>β</t>
    </r>
  </si>
  <si>
    <r>
      <t>α/</t>
    </r>
    <r>
      <rPr>
        <b/>
        <sz val="9"/>
        <color theme="1"/>
        <rFont val="Nunito Sans"/>
      </rPr>
      <t>β</t>
    </r>
    <r>
      <rPr>
        <b/>
        <vertAlign val="superscript"/>
        <sz val="9"/>
        <color theme="1"/>
        <rFont val="Nunito Sans"/>
      </rPr>
      <t>2</t>
    </r>
  </si>
  <si>
    <r>
      <t>Exp(µ+.5*Ơ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>)</t>
    </r>
  </si>
  <si>
    <r>
      <t>Exp(Ơ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 xml:space="preserve"> -1) * Exp(2*µ+Ơ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>)</t>
    </r>
  </si>
  <si>
    <r>
      <t>α*λ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>/((α-1)</t>
    </r>
    <r>
      <rPr>
        <vertAlign val="superscript"/>
        <sz val="9"/>
        <color theme="1"/>
        <rFont val="Nunito Sans"/>
      </rPr>
      <t>2 * (α</t>
    </r>
    <r>
      <rPr>
        <sz val="9"/>
        <color theme="1"/>
        <rFont val="Nunito Sans"/>
      </rPr>
      <t>-2))</t>
    </r>
  </si>
  <si>
    <t>2025</t>
  </si>
  <si>
    <t>2025 Loaded</t>
  </si>
  <si>
    <t>Q2 2025</t>
  </si>
  <si>
    <t>*NEP for treaty business estimated based on insurer's Business Plan for the year 2026 and recent experience</t>
  </si>
  <si>
    <t>actual 2024</t>
  </si>
  <si>
    <t>actual as at 30 June 2025</t>
  </si>
  <si>
    <t>Plan 2025</t>
  </si>
  <si>
    <t>2026 Full year plan</t>
  </si>
  <si>
    <t>2026 Assumed Achievement</t>
  </si>
  <si>
    <t>2026 Assumed Treaty Business</t>
  </si>
  <si>
    <t>2025 Q3&amp;4 Loading</t>
  </si>
  <si>
    <t>2025 Projected Growth</t>
  </si>
  <si>
    <t>2025 Implied Target Achievement</t>
  </si>
  <si>
    <t>2026 Planned Growth</t>
  </si>
  <si>
    <t>2026 Assumed Target Achievement</t>
  </si>
  <si>
    <t>2026 Assumed Growth</t>
  </si>
  <si>
    <t>2026 Assumed Treaty Business Proportion</t>
  </si>
  <si>
    <t>2025 Q3 &amp; Q4 Loading</t>
  </si>
  <si>
    <t>2025 Full Year Projections</t>
  </si>
  <si>
    <t>2025 Plan</t>
  </si>
  <si>
    <t>2025 Projections</t>
  </si>
  <si>
    <t>% CHANGE</t>
  </si>
  <si>
    <t>reinsurance  contract assets</t>
  </si>
  <si>
    <t xml:space="preserve">Intangible Assets </t>
  </si>
  <si>
    <t>Investment Property</t>
  </si>
  <si>
    <t>reinsurance receivables</t>
  </si>
  <si>
    <t>Property and equipment</t>
  </si>
  <si>
    <t xml:space="preserve">Right of Use Asset </t>
  </si>
  <si>
    <t xml:space="preserve">Unquoted investment at fair value* </t>
  </si>
  <si>
    <t>proposed dividends</t>
  </si>
  <si>
    <t>Bank Overdrafts</t>
  </si>
  <si>
    <t>Reinsurance contract liabilities</t>
  </si>
  <si>
    <t>Current tax</t>
  </si>
  <si>
    <t xml:space="preserve">Credit Lease Obligation </t>
  </si>
  <si>
    <t>31st Dec  2024</t>
  </si>
  <si>
    <t>MKN GENERAL INSURANCE LIMITED</t>
  </si>
  <si>
    <t>MKN General Insurance Limited
Summary of Reinsurance Treaties</t>
  </si>
  <si>
    <t xml:space="preserve"> 2024</t>
  </si>
  <si>
    <t>MKN General</t>
  </si>
  <si>
    <t>MKN General Insurance Limited
Reinsurance Recoveries (2018 - Q2 2025)</t>
  </si>
  <si>
    <t>AS AT 30 JUNE 2025</t>
  </si>
  <si>
    <t>Validation of results.</t>
  </si>
  <si>
    <t>MKN General Insurance Limited
Projected Loss Ratio for the Year 2026</t>
  </si>
  <si>
    <t>MKN: Projected Claims Summary - Single Simulation Run</t>
  </si>
  <si>
    <t xml:space="preserve">Receivables from MKN Holdings </t>
  </si>
  <si>
    <t>MKN: Projected Claim Summary - Single Simulation Run</t>
  </si>
  <si>
    <t>MKN: Expected Total Claims Experience</t>
  </si>
  <si>
    <t>MKN General Insurance Limited
Liquid Assets (KES 'M)</t>
  </si>
  <si>
    <t>MKN General Insurance Limited
2026 Expected Total Claims Experience</t>
  </si>
  <si>
    <t>MKN General Insurance Company
Proportion of Projected Net Claims to:</t>
  </si>
  <si>
    <t>MKN General Insurance Limited
Engaged Reisurers for 2021 Treaties</t>
  </si>
  <si>
    <t>Client Name:</t>
  </si>
  <si>
    <t>Project:</t>
  </si>
  <si>
    <t>Paste the previous here for comparison</t>
  </si>
  <si>
    <t>Please update based on client's slips</t>
  </si>
  <si>
    <t>Please updated based on your claims data</t>
  </si>
  <si>
    <t>Change the class you want to simulate and press the RUN button</t>
  </si>
  <si>
    <t>Please paste the Revenue Account here</t>
  </si>
  <si>
    <t>Please paste the balance sheet here</t>
  </si>
  <si>
    <t>Please paste the Client Logo</t>
  </si>
  <si>
    <t>From financials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</si>
</sst>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_-&quot;£&quot;* #,##0.00_-;\-&quot;£&quot;* #,##0.00_-;_-&quot;£&quot;* &quot;-&quot;??_-;_-@_-"/>
    <numFmt numFmtId="165" formatCode="_(* #,##0_);_(* \(#,##0\);_(* &quot;-&quot;_);_(@_)"/>
    <numFmt numFmtId="166" formatCode="_(* #,##0.00_);_(* \(#,##0.00\);_(* &quot;-&quot;??_);_(@_)"/>
    <numFmt numFmtId="167" formatCode="_-* #,##0_-;\-* #,##0_-;_-* &quot;-&quot;??_-;_-@_-"/>
    <numFmt numFmtId="168" formatCode="_-* #,##0.0_-;\-* #,##0.0_-;_-* &quot;-&quot;??_-;_-@_-"/>
    <numFmt numFmtId="169" formatCode="#,##0;[Red]#,##0"/>
    <numFmt numFmtId="170" formatCode="0.00_)"/>
    <numFmt numFmtId="171" formatCode="_ &quot;KES &quot;* #,##0_ ;_ &quot;KES &quot;* \-#,##0_ ;_ &quot;KES &quot;* &quot;-&quot;_ ;_ @_ "/>
    <numFmt numFmtId="172" formatCode="0.000_)"/>
    <numFmt numFmtId="173" formatCode="###,###,###,##0.00_);\(###,###,###,##0.00\)"/>
    <numFmt numFmtId="174" formatCode="_ &quot;$&quot;* #,##0_ ;_ &quot;$&quot;* \-#,##0_ ;_ &quot;$&quot;* &quot;-&quot;_ ;_ @_ "/>
    <numFmt numFmtId="175" formatCode="#,##0.00_ ;\-#,##0.00\ "/>
    <numFmt numFmtId="176" formatCode="0.000000"/>
    <numFmt numFmtId="177" formatCode="_(&quot;KES&quot;* #,##0.00_);_(&quot;KES&quot;* \(#,##0.00\);_(&quot;KES&quot;* &quot;-&quot;??_);_(@_)"/>
    <numFmt numFmtId="178" formatCode="_ * #,##0_ ;_ * \-#,##0_ ;_ * &quot;-&quot;??_ ;_ @_ "/>
    <numFmt numFmtId="179" formatCode="[$-809]d\ mmmm\ yyyy;@"/>
    <numFmt numFmtId="180" formatCode="[$-409]mmmm\ d\,\ yyyy;@"/>
    <numFmt numFmtId="181" formatCode="_ * #,##0.00_ ;_ * \-#,##0.00_ ;_ * &quot;-&quot;??_ ;_ @_ "/>
    <numFmt numFmtId="182" formatCode="#,##0.0_);\(#,##0.0\)"/>
    <numFmt numFmtId="183" formatCode="[$-409]mmm\-yy;@"/>
    <numFmt numFmtId="184" formatCode="[$-F800]dddd\,\ mmmm\ dd\,\ yyyy"/>
    <numFmt numFmtId="185" formatCode="_(* #,##0_);_(* \(#,##0\);_(* &quot;-&quot;??_);_(@_)"/>
    <numFmt numFmtId="186" formatCode="[$]d\ mmm\ yyyy;@"/>
    <numFmt numFmtId="187" formatCode="[$-409]dd\-mmm\-yy;@"/>
  </numFmts>
  <fonts count="172">
    <font>
      <sz val="9"/>
      <color theme="1"/>
      <name val="Lato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Lato"/>
      <family val="2"/>
    </font>
    <font>
      <b/>
      <sz val="9"/>
      <color theme="0"/>
      <name val="Lato"/>
      <family val="2"/>
    </font>
    <font>
      <b/>
      <sz val="9"/>
      <color theme="1"/>
      <name val="Lato"/>
      <family val="2"/>
    </font>
    <font>
      <sz val="9"/>
      <color theme="0"/>
      <name val="Lato"/>
      <family val="2"/>
    </font>
    <font>
      <sz val="9"/>
      <color rgb="FF2F5BA6"/>
      <name val="Lato"/>
      <family val="2"/>
    </font>
    <font>
      <sz val="8"/>
      <name val="Lato"/>
      <family val="2"/>
    </font>
    <font>
      <sz val="9"/>
      <name val="Lato"/>
      <family val="2"/>
    </font>
    <font>
      <b/>
      <sz val="9"/>
      <name val="Lato"/>
      <family val="2"/>
    </font>
    <font>
      <sz val="9"/>
      <color rgb="FFFF0000"/>
      <name val="Lato"/>
      <family val="2"/>
    </font>
    <font>
      <sz val="11"/>
      <color theme="1"/>
      <name val="Calibri"/>
      <family val="2"/>
      <charset val="1"/>
      <scheme val="minor"/>
    </font>
    <font>
      <sz val="10"/>
      <color theme="1"/>
      <name val="Lato"/>
      <family val="2"/>
    </font>
    <font>
      <sz val="11"/>
      <color theme="1"/>
      <name val="Calibri"/>
      <family val="2"/>
      <scheme val="minor"/>
    </font>
    <font>
      <sz val="9"/>
      <name val="Arial Narrow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Lato"/>
      <family val="2"/>
    </font>
    <font>
      <sz val="10"/>
      <color theme="1"/>
      <name val="Century Gothic"/>
      <family val="2"/>
    </font>
    <font>
      <b/>
      <sz val="10"/>
      <color theme="1"/>
      <name val="Lato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2"/>
      <name val="Arial"/>
      <family val="2"/>
    </font>
    <font>
      <sz val="10"/>
      <color theme="1"/>
      <name val="Calibri"/>
      <family val="2"/>
    </font>
    <font>
      <sz val="11"/>
      <color rgb="FF9C6500"/>
      <name val="Calibri"/>
      <family val="2"/>
      <scheme val="minor"/>
    </font>
    <font>
      <sz val="11"/>
      <name val="Tms Rmn"/>
    </font>
    <font>
      <b/>
      <sz val="10"/>
      <name val="Times New Roman"/>
      <family val="1"/>
    </font>
    <font>
      <b/>
      <i/>
      <sz val="16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sz val="12"/>
      <name val="Courier"/>
      <family val="3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b/>
      <sz val="11"/>
      <color indexed="5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3"/>
      <color indexed="62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FA7D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Courier"/>
      <family val="3"/>
    </font>
    <font>
      <u/>
      <sz val="12"/>
      <color indexed="12"/>
      <name val="Courier"/>
      <family val="3"/>
    </font>
    <font>
      <sz val="10"/>
      <name val="MS Sans Serif"/>
      <family val="2"/>
    </font>
    <font>
      <sz val="10"/>
      <name val="MS Sans Serif"/>
    </font>
    <font>
      <b/>
      <sz val="15"/>
      <color theme="3"/>
      <name val="Lato"/>
      <family val="2"/>
    </font>
    <font>
      <b/>
      <sz val="13"/>
      <color theme="3"/>
      <name val="Lato"/>
      <family val="2"/>
    </font>
    <font>
      <b/>
      <sz val="11"/>
      <color theme="3"/>
      <name val="Lato"/>
      <family val="2"/>
    </font>
    <font>
      <sz val="9"/>
      <color rgb="FF006100"/>
      <name val="Lato"/>
      <family val="2"/>
    </font>
    <font>
      <sz val="9"/>
      <color rgb="FF9C0006"/>
      <name val="Lato"/>
      <family val="2"/>
    </font>
    <font>
      <sz val="9"/>
      <color rgb="FF9C5700"/>
      <name val="Lato"/>
      <family val="2"/>
    </font>
    <font>
      <sz val="9"/>
      <color rgb="FF3F3F76"/>
      <name val="Lato"/>
      <family val="2"/>
    </font>
    <font>
      <b/>
      <sz val="9"/>
      <color rgb="FF3F3F3F"/>
      <name val="Lato"/>
      <family val="2"/>
    </font>
    <font>
      <b/>
      <sz val="9"/>
      <color rgb="FFFA7D00"/>
      <name val="Lato"/>
      <family val="2"/>
    </font>
    <font>
      <sz val="9"/>
      <color rgb="FFFA7D00"/>
      <name val="Lato"/>
      <family val="2"/>
    </font>
    <font>
      <i/>
      <sz val="9"/>
      <color rgb="FF7F7F7F"/>
      <name val="Lato"/>
      <family val="2"/>
    </font>
    <font>
      <sz val="10"/>
      <name val="Tahoma"/>
      <family val="2"/>
    </font>
    <font>
      <sz val="10"/>
      <name val="Tms Rmn"/>
    </font>
    <font>
      <sz val="10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u/>
      <sz val="8"/>
      <color theme="10"/>
      <name val="Lato"/>
      <family val="2"/>
    </font>
    <font>
      <sz val="12"/>
      <name val="Arial MT"/>
    </font>
    <font>
      <b/>
      <sz val="10"/>
      <color theme="0"/>
      <name val="Lato"/>
      <family val="2"/>
    </font>
    <font>
      <sz val="10"/>
      <color theme="0"/>
      <name val="Lato"/>
      <family val="2"/>
    </font>
    <font>
      <sz val="10"/>
      <color rgb="FF006100"/>
      <name val="Lato"/>
      <family val="2"/>
    </font>
    <font>
      <sz val="10"/>
      <color rgb="FF9C0006"/>
      <name val="Lato"/>
      <family val="2"/>
    </font>
    <font>
      <sz val="10"/>
      <color rgb="FF9C5700"/>
      <name val="Lato"/>
      <family val="2"/>
    </font>
    <font>
      <sz val="10"/>
      <color rgb="FF3F3F76"/>
      <name val="Lato"/>
      <family val="2"/>
    </font>
    <font>
      <b/>
      <sz val="10"/>
      <color rgb="FF3F3F3F"/>
      <name val="Lato"/>
      <family val="2"/>
    </font>
    <font>
      <b/>
      <sz val="10"/>
      <color rgb="FFFA7D00"/>
      <name val="Lato"/>
      <family val="2"/>
    </font>
    <font>
      <sz val="10"/>
      <color rgb="FFFA7D00"/>
      <name val="Lato"/>
      <family val="2"/>
    </font>
    <font>
      <sz val="10"/>
      <color rgb="FFFF0000"/>
      <name val="Lato"/>
      <family val="2"/>
    </font>
    <font>
      <i/>
      <sz val="10"/>
      <color rgb="FF7F7F7F"/>
      <name val="Lato"/>
      <family val="2"/>
    </font>
    <font>
      <sz val="12"/>
      <name val="Times New Roman"/>
      <family val="1"/>
    </font>
    <font>
      <sz val="9"/>
      <color theme="1"/>
      <name val="Mulish"/>
    </font>
    <font>
      <b/>
      <sz val="9"/>
      <color rgb="FFFF0000"/>
      <name val="Mulish"/>
    </font>
    <font>
      <b/>
      <sz val="9"/>
      <color theme="1"/>
      <name val="Mulish"/>
    </font>
    <font>
      <sz val="9"/>
      <color rgb="FFFF0000"/>
      <name val="Mulish"/>
    </font>
    <font>
      <b/>
      <sz val="9"/>
      <name val="Mulish"/>
    </font>
    <font>
      <sz val="9"/>
      <name val="Mulish"/>
    </font>
    <font>
      <b/>
      <sz val="9"/>
      <color theme="3" tint="-0.499984740745262"/>
      <name val="Mulish"/>
    </font>
    <font>
      <sz val="9"/>
      <color rgb="FF2F5BA6"/>
      <name val="Mulish"/>
    </font>
    <font>
      <b/>
      <sz val="9"/>
      <color theme="0"/>
      <name val="Mulish"/>
    </font>
    <font>
      <sz val="8"/>
      <color theme="1"/>
      <name val="Mulish"/>
    </font>
    <font>
      <sz val="9"/>
      <color theme="0"/>
      <name val="Mulish"/>
    </font>
    <font>
      <sz val="9"/>
      <color theme="3" tint="-0.499984740745262"/>
      <name val="Mulish"/>
    </font>
    <font>
      <i/>
      <sz val="8"/>
      <color theme="1"/>
      <name val="Mulish"/>
    </font>
    <font>
      <b/>
      <sz val="9"/>
      <color theme="0"/>
      <name val="Mulish SemiBold"/>
    </font>
    <font>
      <b/>
      <sz val="9"/>
      <color theme="1"/>
      <name val="Mulish SemiBold"/>
    </font>
    <font>
      <b/>
      <sz val="9"/>
      <color rgb="FF000000"/>
      <name val="Mulish SemiBold"/>
    </font>
    <font>
      <b/>
      <sz val="9"/>
      <name val="Mulish SemiBold"/>
    </font>
    <font>
      <b/>
      <sz val="16"/>
      <color rgb="FF000000"/>
      <name val="Lato"/>
      <family val="2"/>
    </font>
    <font>
      <b/>
      <sz val="9"/>
      <color rgb="FF0137A6"/>
      <name val="Nunito Sans"/>
    </font>
    <font>
      <sz val="9"/>
      <color theme="1"/>
      <name val="Nunito Sans"/>
    </font>
    <font>
      <sz val="9"/>
      <color rgb="FF0137A6"/>
      <name val="Nunito Sans"/>
    </font>
    <font>
      <b/>
      <sz val="9"/>
      <color rgb="FF000000"/>
      <name val="Nunito Sans"/>
    </font>
    <font>
      <b/>
      <sz val="9"/>
      <name val="Nunito Sans"/>
    </font>
    <font>
      <sz val="9"/>
      <name val="Nunito Sans"/>
    </font>
    <font>
      <b/>
      <sz val="9"/>
      <color theme="3" tint="-0.499984740745262"/>
      <name val="Nunito Sans"/>
    </font>
    <font>
      <sz val="11"/>
      <color theme="1"/>
      <name val="Nunito Sans"/>
    </font>
    <font>
      <b/>
      <sz val="11"/>
      <color theme="1"/>
      <name val="Nunito Sans"/>
    </font>
    <font>
      <i/>
      <sz val="9"/>
      <color theme="1"/>
      <name val="Nunito Sans"/>
    </font>
    <font>
      <b/>
      <sz val="9"/>
      <color theme="0"/>
      <name val="Nunito Sans"/>
    </font>
    <font>
      <b/>
      <sz val="9"/>
      <color theme="1"/>
      <name val="Nunito Sans"/>
    </font>
    <font>
      <b/>
      <sz val="9"/>
      <color rgb="FFFF0000"/>
      <name val="Nunito Sans"/>
    </font>
    <font>
      <sz val="8"/>
      <color theme="1"/>
      <name val="Nunito Sans"/>
    </font>
    <font>
      <i/>
      <sz val="8"/>
      <color theme="1"/>
      <name val="Nunito Sans"/>
    </font>
    <font>
      <sz val="9"/>
      <color rgb="FFFF0000"/>
      <name val="Nunito Sans"/>
    </font>
    <font>
      <sz val="11"/>
      <color rgb="FF0137A6"/>
      <name val="Nunito Sans"/>
    </font>
    <font>
      <b/>
      <sz val="9"/>
      <color rgb="FFFFFFFF"/>
      <name val="Nunito Sans"/>
    </font>
    <font>
      <sz val="9"/>
      <color rgb="FF00B050"/>
      <name val="Nunito Sans"/>
    </font>
    <font>
      <sz val="9"/>
      <color rgb="FF000000"/>
      <name val="Nunito Sans"/>
    </font>
    <font>
      <sz val="9"/>
      <color rgb="FF2F5BA6"/>
      <name val="Nunito Sans"/>
    </font>
    <font>
      <b/>
      <vertAlign val="superscript"/>
      <sz val="9"/>
      <color theme="1"/>
      <name val="Nunito Sans"/>
    </font>
    <font>
      <vertAlign val="superscript"/>
      <sz val="9"/>
      <color theme="1"/>
      <name val="Nunito Sans"/>
    </font>
    <font>
      <sz val="10"/>
      <color rgb="FF0137A6"/>
      <name val="Nunito Sans"/>
    </font>
    <font>
      <sz val="18"/>
      <color rgb="FF0137A6"/>
      <name val="Nunito Sans Black"/>
    </font>
    <font>
      <b/>
      <sz val="16"/>
      <color rgb="FF0137A6"/>
      <name val="Nunito Sans"/>
    </font>
    <font>
      <sz val="11"/>
      <color rgb="FF000000"/>
      <name val="Tahoma"/>
      <family val="2"/>
    </font>
    <font>
      <b/>
      <sz val="11"/>
      <color rgb="FF000000"/>
      <name val="Tahoma"/>
      <family val="2"/>
    </font>
    <font>
      <b/>
      <u/>
      <sz val="11"/>
      <color rgb="FF000000"/>
      <name val="Tahoma"/>
      <family val="2"/>
    </font>
    <font>
      <sz val="11"/>
      <name val="Tahoma"/>
      <family val="2"/>
    </font>
    <font>
      <sz val="9"/>
      <color rgb="FF000000"/>
      <name val="Lato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F5BA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137A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6B8B7"/>
        <bgColor rgb="FF000000"/>
      </patternFill>
    </fill>
  </fills>
  <borders count="94">
    <border>
      <left/>
      <right/>
      <top/>
      <bottom/>
      <diagonal/>
    </border>
    <border>
      <left/>
      <right/>
      <top style="thin">
        <color rgb="FF2F5BA6"/>
      </top>
      <bottom style="thin">
        <color rgb="FF2F5BA6"/>
      </bottom>
      <diagonal/>
    </border>
    <border>
      <left/>
      <right/>
      <top style="thin">
        <color rgb="FFFF6622"/>
      </top>
      <bottom style="thin">
        <color rgb="FFFF66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8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 style="thin">
        <color rgb="FFED1C24"/>
      </left>
      <right/>
      <top style="thin">
        <color rgb="FFED1C24"/>
      </top>
      <bottom style="thin">
        <color rgb="FFED1C24"/>
      </bottom>
      <diagonal/>
    </border>
    <border>
      <left/>
      <right style="thin">
        <color rgb="FFED1C24"/>
      </right>
      <top style="thin">
        <color rgb="FFED1C24"/>
      </top>
      <bottom style="thin">
        <color rgb="FFED1C24"/>
      </bottom>
      <diagonal/>
    </border>
    <border>
      <left style="thin">
        <color rgb="FFED1C24"/>
      </left>
      <right/>
      <top/>
      <bottom/>
      <diagonal/>
    </border>
    <border>
      <left/>
      <right/>
      <top/>
      <bottom style="thin">
        <color rgb="FFED1C24"/>
      </bottom>
      <diagonal/>
    </border>
    <border>
      <left style="thin">
        <color rgb="FFED1C24"/>
      </left>
      <right style="thin">
        <color rgb="FFED1C24"/>
      </right>
      <top style="thin">
        <color rgb="FFED1C24"/>
      </top>
      <bottom style="thin">
        <color rgb="FFED1C24"/>
      </bottom>
      <diagonal/>
    </border>
    <border>
      <left/>
      <right style="thin">
        <color rgb="FFED1C24"/>
      </right>
      <top style="thin">
        <color rgb="FFFF0000"/>
      </top>
      <bottom style="thin">
        <color rgb="FFFF0000"/>
      </bottom>
      <diagonal/>
    </border>
    <border>
      <left style="thin">
        <color rgb="FFED1C24"/>
      </left>
      <right style="thin">
        <color rgb="FFED1C24"/>
      </right>
      <top style="thin">
        <color rgb="FFFF0000"/>
      </top>
      <bottom style="thin">
        <color rgb="FFFF0000"/>
      </bottom>
      <diagonal/>
    </border>
    <border>
      <left style="thin">
        <color rgb="FFED1C24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ED1C24"/>
      </right>
      <top style="thin">
        <color rgb="FFFF0000"/>
      </top>
      <bottom style="medium">
        <color rgb="FFFF0000"/>
      </bottom>
      <diagonal/>
    </border>
    <border>
      <left style="thin">
        <color rgb="FFED1C24"/>
      </left>
      <right style="thin">
        <color rgb="FFED1C24"/>
      </right>
      <top style="thin">
        <color rgb="FFFF0000"/>
      </top>
      <bottom style="medium">
        <color rgb="FFFF0000"/>
      </bottom>
      <diagonal/>
    </border>
    <border>
      <left style="thin">
        <color rgb="FFED1C24"/>
      </left>
      <right/>
      <top style="thin">
        <color rgb="FFFF0000"/>
      </top>
      <bottom style="medium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ED1C24"/>
      </right>
      <top style="thin">
        <color rgb="FFFF0000"/>
      </top>
      <bottom style="thin">
        <color rgb="FFED1C24"/>
      </bottom>
      <diagonal/>
    </border>
    <border>
      <left/>
      <right/>
      <top style="thin">
        <color rgb="FFFF0000"/>
      </top>
      <bottom style="thin">
        <color rgb="FFED1C24"/>
      </bottom>
      <diagonal/>
    </border>
    <border>
      <left/>
      <right style="thin">
        <color rgb="FFFF0000"/>
      </right>
      <top style="thin">
        <color rgb="FFFF0000"/>
      </top>
      <bottom style="thin">
        <color rgb="FFED1C24"/>
      </bottom>
      <diagonal/>
    </border>
    <border>
      <left/>
      <right/>
      <top style="thin">
        <color rgb="FFFF0000"/>
      </top>
      <bottom style="medium">
        <color rgb="FFFF0000"/>
      </bottom>
      <diagonal/>
    </border>
    <border>
      <left/>
      <right/>
      <top style="thin">
        <color rgb="FFED1C24"/>
      </top>
      <bottom style="thin">
        <color rgb="FFED1C24"/>
      </bottom>
      <diagonal/>
    </border>
    <border>
      <left style="thin">
        <color rgb="FFED1C24"/>
      </left>
      <right style="thin">
        <color rgb="FFED1C24"/>
      </right>
      <top style="thin">
        <color rgb="FFED1C24"/>
      </top>
      <bottom style="thin">
        <color rgb="FFFF0000"/>
      </bottom>
      <diagonal/>
    </border>
    <border>
      <left style="thin">
        <color rgb="FFED1C24"/>
      </left>
      <right/>
      <top style="thin">
        <color rgb="FFED1C24"/>
      </top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137A6"/>
      </top>
      <bottom style="thin">
        <color rgb="FF0137A6"/>
      </bottom>
      <diagonal/>
    </border>
    <border>
      <left/>
      <right style="thin">
        <color rgb="FF0137A6"/>
      </right>
      <top style="thin">
        <color rgb="FF0137A6"/>
      </top>
      <bottom style="thin">
        <color rgb="FF0137A6"/>
      </bottom>
      <diagonal/>
    </border>
    <border>
      <left style="thin">
        <color rgb="FF0137A6"/>
      </left>
      <right/>
      <top style="thin">
        <color rgb="FF0137A6"/>
      </top>
      <bottom style="thin">
        <color rgb="FF0137A6"/>
      </bottom>
      <diagonal/>
    </border>
    <border>
      <left/>
      <right style="thin">
        <color rgb="FF0137A6"/>
      </right>
      <top style="thin">
        <color rgb="FF0137A6"/>
      </top>
      <bottom/>
      <diagonal/>
    </border>
    <border>
      <left style="thin">
        <color rgb="FF0137A6"/>
      </left>
      <right/>
      <top style="thin">
        <color rgb="FF0137A6"/>
      </top>
      <bottom/>
      <diagonal/>
    </border>
    <border>
      <left/>
      <right/>
      <top style="medium">
        <color rgb="FF0137A6"/>
      </top>
      <bottom style="medium">
        <color rgb="FF0137A6"/>
      </bottom>
      <diagonal/>
    </border>
    <border>
      <left style="thin">
        <color rgb="FF0137A6"/>
      </left>
      <right style="thin">
        <color rgb="FF0137A6"/>
      </right>
      <top style="thin">
        <color rgb="FF0137A6"/>
      </top>
      <bottom style="thin">
        <color rgb="FF0137A6"/>
      </bottom>
      <diagonal/>
    </border>
    <border>
      <left style="thin">
        <color rgb="FF0137A6"/>
      </left>
      <right style="thin">
        <color rgb="FF0137A6"/>
      </right>
      <top style="thin">
        <color rgb="FF0137A6"/>
      </top>
      <bottom/>
      <diagonal/>
    </border>
    <border>
      <left/>
      <right/>
      <top style="thin">
        <color rgb="FF0137A6"/>
      </top>
      <bottom/>
      <diagonal/>
    </border>
    <border>
      <left/>
      <right/>
      <top/>
      <bottom style="thin">
        <color rgb="FF0137A6"/>
      </bottom>
      <diagonal/>
    </border>
    <border>
      <left/>
      <right/>
      <top/>
      <bottom style="medium">
        <color rgb="FF0137A6"/>
      </bottom>
      <diagonal/>
    </border>
    <border>
      <left style="thin">
        <color rgb="FF0137A6"/>
      </left>
      <right/>
      <top style="thin">
        <color rgb="FF0137A6"/>
      </top>
      <bottom style="medium">
        <color rgb="FF0137A6"/>
      </bottom>
      <diagonal/>
    </border>
    <border>
      <left/>
      <right/>
      <top style="thin">
        <color rgb="FF0137A6"/>
      </top>
      <bottom style="medium">
        <color rgb="FF0137A6"/>
      </bottom>
      <diagonal/>
    </border>
    <border>
      <left/>
      <right style="thin">
        <color rgb="FF0137A6"/>
      </right>
      <top/>
      <bottom/>
      <diagonal/>
    </border>
    <border>
      <left/>
      <right style="thin">
        <color rgb="FF0137A6"/>
      </right>
      <top/>
      <bottom style="thin">
        <color rgb="FF0137A6"/>
      </bottom>
      <diagonal/>
    </border>
    <border>
      <left style="thin">
        <color rgb="FF0137A6"/>
      </left>
      <right/>
      <top/>
      <bottom/>
      <diagonal/>
    </border>
    <border>
      <left style="thin">
        <color rgb="FF0137A6"/>
      </left>
      <right style="thin">
        <color rgb="FF0137A6"/>
      </right>
      <top/>
      <bottom style="thin">
        <color rgb="FF0137A6"/>
      </bottom>
      <diagonal/>
    </border>
    <border>
      <left style="thin">
        <color rgb="FF0137A6"/>
      </left>
      <right/>
      <top/>
      <bottom style="thin">
        <color rgb="FF0137A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137A6"/>
      </left>
      <right style="thin">
        <color rgb="FF0137A6"/>
      </right>
      <top/>
      <bottom/>
      <diagonal/>
    </border>
  </borders>
  <cellStyleXfs count="32714">
    <xf numFmtId="0" fontId="0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5" fillId="0" borderId="0"/>
    <xf numFmtId="0" fontId="16" fillId="0" borderId="0"/>
    <xf numFmtId="166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7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166" fontId="6" fillId="0" borderId="0" applyFont="0" applyFill="0" applyBorder="0" applyAlignment="0" applyProtection="0"/>
    <xf numFmtId="0" fontId="35" fillId="0" borderId="0"/>
    <xf numFmtId="9" fontId="35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7" fillId="0" borderId="0"/>
    <xf numFmtId="166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9" fontId="16" fillId="0" borderId="0" applyFont="0"/>
    <xf numFmtId="169" fontId="6" fillId="3" borderId="0">
      <alignment horizontal="center"/>
    </xf>
    <xf numFmtId="0" fontId="38" fillId="0" borderId="0"/>
    <xf numFmtId="166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4" fillId="0" borderId="0"/>
    <xf numFmtId="0" fontId="35" fillId="0" borderId="0"/>
    <xf numFmtId="166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4" fillId="15" borderId="10" applyNumberFormat="0" applyFont="0" applyAlignment="0" applyProtection="0"/>
    <xf numFmtId="166" fontId="38" fillId="0" borderId="0" applyFont="0" applyFill="0" applyBorder="0" applyAlignment="0" applyProtection="0"/>
    <xf numFmtId="0" fontId="38" fillId="0" borderId="0"/>
    <xf numFmtId="0" fontId="38" fillId="0" borderId="0"/>
    <xf numFmtId="166" fontId="4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41" fillId="0" borderId="0"/>
    <xf numFmtId="166" fontId="41" fillId="0" borderId="0" applyFont="0" applyFill="0" applyBorder="0" applyAlignment="0" applyProtection="0"/>
    <xf numFmtId="0" fontId="38" fillId="0" borderId="0"/>
    <xf numFmtId="166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39" fillId="0" borderId="0"/>
    <xf numFmtId="0" fontId="4" fillId="0" borderId="0"/>
    <xf numFmtId="0" fontId="35" fillId="0" borderId="0"/>
    <xf numFmtId="166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179" fontId="38" fillId="0" borderId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38" fillId="0" borderId="0" applyProtection="0">
      <protection locked="0"/>
    </xf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1" fontId="44" fillId="0" borderId="14" applyBorder="0"/>
    <xf numFmtId="174" fontId="44" fillId="0" borderId="14" applyBorder="0"/>
    <xf numFmtId="174" fontId="44" fillId="0" borderId="14" applyBorder="0"/>
    <xf numFmtId="174" fontId="44" fillId="0" borderId="14" applyBorder="0"/>
    <xf numFmtId="174" fontId="44" fillId="0" borderId="14" applyBorder="0"/>
    <xf numFmtId="174" fontId="44" fillId="0" borderId="14" applyBorder="0"/>
    <xf numFmtId="179" fontId="38" fillId="0" borderId="0">
      <protection locked="0"/>
    </xf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0" fontId="45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4" fillId="0" borderId="0"/>
    <xf numFmtId="9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79" fontId="4" fillId="0" borderId="0"/>
    <xf numFmtId="176" fontId="38" fillId="0" borderId="0" applyFont="0" applyFill="0" applyBorder="0" applyAlignment="0" applyProtection="0"/>
    <xf numFmtId="179" fontId="39" fillId="0" borderId="0"/>
    <xf numFmtId="179" fontId="4" fillId="0" borderId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43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43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4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4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42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42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4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43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72" fillId="42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72" fillId="42" borderId="0" applyNumberFormat="0" applyBorder="0" applyAlignment="0" applyProtection="0"/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5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5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66" fontId="4" fillId="0" borderId="0" applyFont="0" applyFill="0" applyBorder="0" applyAlignment="0" applyProtection="0"/>
    <xf numFmtId="179" fontId="4" fillId="0" borderId="0"/>
    <xf numFmtId="170" fontId="59" fillId="0" borderId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0" fontId="59" fillId="0" borderId="0"/>
    <xf numFmtId="179" fontId="88" fillId="0" borderId="0" applyNumberFormat="0" applyFill="0" applyBorder="0" applyAlignment="0" applyProtection="0">
      <alignment vertical="top"/>
      <protection locked="0"/>
    </xf>
    <xf numFmtId="166" fontId="38" fillId="0" borderId="0" applyFont="0" applyFill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59" fillId="0" borderId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45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45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58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58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45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45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51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51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45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45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58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58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41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41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51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51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50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50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4" fillId="0" borderId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54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54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66" fontId="38" fillId="0" borderId="0" applyFont="0" applyFill="0" applyBorder="0" applyAlignment="0" applyProtection="0"/>
    <xf numFmtId="170" fontId="59" fillId="0" borderId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53" fillId="0" borderId="23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53" fillId="0" borderId="2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79" fillId="0" borderId="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79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55" fillId="0" borderId="26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55" fillId="0" borderId="26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3" fillId="0" borderId="0" applyNumberFormat="0" applyFill="0" applyBorder="0" applyAlignment="0" applyProtection="0">
      <alignment vertical="top"/>
      <protection locked="0"/>
    </xf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80" fillId="45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0" fillId="12" borderId="6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0" fillId="12" borderId="6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0" fillId="12" borderId="6" applyNumberFormat="0" applyAlignment="0" applyProtection="0"/>
    <xf numFmtId="179" fontId="80" fillId="45" borderId="6" applyNumberFormat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6" fillId="0" borderId="0"/>
    <xf numFmtId="179" fontId="4" fillId="0" borderId="0"/>
    <xf numFmtId="179" fontId="4" fillId="0" borderId="0"/>
    <xf numFmtId="179" fontId="46" fillId="0" borderId="0"/>
    <xf numFmtId="179" fontId="4" fillId="0" borderId="0"/>
    <xf numFmtId="179" fontId="4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54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54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179" fontId="38" fillId="0" borderId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166" fontId="4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29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37" fontId="87" fillId="0" borderId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38" fillId="0" borderId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3" fillId="0" borderId="0" applyNumberFormat="0" applyFill="0" applyBorder="0" applyAlignment="0" applyProtection="0"/>
    <xf numFmtId="179" fontId="63" fillId="0" borderId="0" applyNumberFormat="0" applyFill="0" applyBorder="0" applyAlignment="0" applyProtection="0">
      <alignment vertical="top"/>
      <protection locked="0"/>
    </xf>
    <xf numFmtId="179" fontId="38" fillId="0" borderId="0"/>
    <xf numFmtId="179" fontId="38" fillId="0" borderId="0"/>
    <xf numFmtId="179" fontId="4" fillId="0" borderId="0"/>
    <xf numFmtId="37" fontId="87" fillId="0" borderId="0"/>
    <xf numFmtId="9" fontId="38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0" fontId="59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33" fillId="19" borderId="0" applyNumberFormat="0" applyBorder="0" applyAlignment="0" applyProtection="0"/>
    <xf numFmtId="179" fontId="33" fillId="23" borderId="0" applyNumberFormat="0" applyBorder="0" applyAlignment="0" applyProtection="0"/>
    <xf numFmtId="179" fontId="33" fillId="27" borderId="0" applyNumberFormat="0" applyBorder="0" applyAlignment="0" applyProtection="0"/>
    <xf numFmtId="179" fontId="33" fillId="31" borderId="0" applyNumberFormat="0" applyBorder="0" applyAlignment="0" applyProtection="0"/>
    <xf numFmtId="179" fontId="33" fillId="35" borderId="0" applyNumberFormat="0" applyBorder="0" applyAlignment="0" applyProtection="0"/>
    <xf numFmtId="179" fontId="33" fillId="39" borderId="0" applyNumberFormat="0" applyBorder="0" applyAlignment="0" applyProtection="0"/>
    <xf numFmtId="179" fontId="33" fillId="16" borderId="0" applyNumberFormat="0" applyBorder="0" applyAlignment="0" applyProtection="0"/>
    <xf numFmtId="179" fontId="33" fillId="20" borderId="0" applyNumberFormat="0" applyBorder="0" applyAlignment="0" applyProtection="0"/>
    <xf numFmtId="179" fontId="33" fillId="24" borderId="0" applyNumberFormat="0" applyBorder="0" applyAlignment="0" applyProtection="0"/>
    <xf numFmtId="179" fontId="33" fillId="28" borderId="0" applyNumberFormat="0" applyBorder="0" applyAlignment="0" applyProtection="0"/>
    <xf numFmtId="179" fontId="33" fillId="32" borderId="0" applyNumberFormat="0" applyBorder="0" applyAlignment="0" applyProtection="0"/>
    <xf numFmtId="179" fontId="33" fillId="36" borderId="0" applyNumberFormat="0" applyBorder="0" applyAlignment="0" applyProtection="0"/>
    <xf numFmtId="179" fontId="24" fillId="10" borderId="0" applyNumberFormat="0" applyBorder="0" applyAlignment="0" applyProtection="0"/>
    <xf numFmtId="179" fontId="27" fillId="13" borderId="6" applyNumberFormat="0" applyAlignment="0" applyProtection="0"/>
    <xf numFmtId="179" fontId="29" fillId="14" borderId="9" applyNumberFormat="0" applyAlignment="0" applyProtection="0"/>
    <xf numFmtId="166" fontId="38" fillId="0" borderId="0" applyFont="0" applyFill="0" applyBorder="0" applyAlignment="0" applyProtection="0"/>
    <xf numFmtId="179" fontId="31" fillId="0" borderId="0" applyNumberFormat="0" applyFill="0" applyBorder="0" applyAlignment="0" applyProtection="0"/>
    <xf numFmtId="179" fontId="23" fillId="9" borderId="0" applyNumberFormat="0" applyBorder="0" applyAlignment="0" applyProtection="0"/>
    <xf numFmtId="179" fontId="25" fillId="12" borderId="6" applyNumberFormat="0" applyAlignment="0" applyProtection="0"/>
    <xf numFmtId="179" fontId="28" fillId="0" borderId="8" applyNumberFormat="0" applyFill="0" applyAlignment="0" applyProtection="0"/>
    <xf numFmtId="179" fontId="42" fillId="11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26" fillId="13" borderId="7" applyNumberFormat="0" applyAlignment="0" applyProtection="0"/>
    <xf numFmtId="179" fontId="32" fillId="0" borderId="11" applyNumberFormat="0" applyFill="0" applyAlignment="0" applyProtection="0"/>
    <xf numFmtId="179" fontId="30" fillId="0" borderId="0" applyNumberForma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37" fontId="87" fillId="0" borderId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0" fontId="59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37" fontId="87" fillId="0" borderId="0"/>
    <xf numFmtId="37" fontId="87" fillId="0" borderId="0"/>
    <xf numFmtId="37" fontId="87" fillId="0" borderId="0"/>
    <xf numFmtId="179" fontId="4" fillId="0" borderId="0"/>
    <xf numFmtId="179" fontId="38" fillId="0" borderId="0"/>
    <xf numFmtId="179" fontId="4" fillId="0" borderId="0"/>
    <xf numFmtId="9" fontId="4" fillId="0" borderId="0" applyFont="0" applyFill="0" applyBorder="0" applyAlignment="0" applyProtection="0"/>
    <xf numFmtId="179" fontId="4" fillId="0" borderId="0"/>
    <xf numFmtId="179" fontId="4" fillId="0" borderId="0"/>
    <xf numFmtId="179" fontId="38" fillId="0" borderId="0" applyProtection="0">
      <protection locked="0"/>
    </xf>
    <xf numFmtId="166" fontId="4" fillId="0" borderId="0" applyFont="0" applyFill="0" applyBorder="0" applyAlignment="0" applyProtection="0"/>
    <xf numFmtId="179" fontId="4" fillId="0" borderId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66" fontId="38" fillId="0" borderId="0" applyFont="0" applyFill="0" applyBorder="0" applyAlignment="0" applyProtection="0"/>
    <xf numFmtId="179" fontId="38" fillId="0" borderId="0">
      <protection locked="0"/>
    </xf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42" borderId="19" applyNumberFormat="0" applyFont="0" applyAlignment="0" applyProtection="0"/>
    <xf numFmtId="179" fontId="4" fillId="0" borderId="0"/>
    <xf numFmtId="37" fontId="87" fillId="0" borderId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0" borderId="0"/>
    <xf numFmtId="166" fontId="4" fillId="0" borderId="0" applyFont="0" applyFill="0" applyBorder="0" applyAlignment="0" applyProtection="0"/>
    <xf numFmtId="37" fontId="87" fillId="0" borderId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37" fontId="87" fillId="0" borderId="0"/>
    <xf numFmtId="37" fontId="87" fillId="0" borderId="0"/>
    <xf numFmtId="37" fontId="87" fillId="0" borderId="0"/>
    <xf numFmtId="179" fontId="4" fillId="0" borderId="0"/>
    <xf numFmtId="179" fontId="38" fillId="0" borderId="0"/>
    <xf numFmtId="179" fontId="4" fillId="0" borderId="0"/>
    <xf numFmtId="166" fontId="4" fillId="0" borderId="0" applyFont="0" applyFill="0" applyBorder="0" applyAlignment="0" applyProtection="0"/>
    <xf numFmtId="179" fontId="38" fillId="0" borderId="0"/>
    <xf numFmtId="9" fontId="4" fillId="0" borderId="0" applyFont="0" applyFill="0" applyBorder="0" applyAlignment="0" applyProtection="0"/>
    <xf numFmtId="179" fontId="4" fillId="0" borderId="0"/>
    <xf numFmtId="179" fontId="4" fillId="0" borderId="0"/>
    <xf numFmtId="166" fontId="4" fillId="0" borderId="0" applyFont="0" applyFill="0" applyBorder="0" applyAlignment="0" applyProtection="0"/>
    <xf numFmtId="179" fontId="38" fillId="0" borderId="0"/>
    <xf numFmtId="179" fontId="72" fillId="17" borderId="0" applyNumberFormat="0" applyBorder="0" applyAlignment="0" applyProtection="0"/>
    <xf numFmtId="179" fontId="4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72" fillId="21" borderId="0" applyNumberFormat="0" applyBorder="0" applyAlignment="0" applyProtection="0"/>
    <xf numFmtId="179" fontId="4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72" fillId="25" borderId="0" applyNumberFormat="0" applyBorder="0" applyAlignment="0" applyProtection="0"/>
    <xf numFmtId="179" fontId="4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72" fillId="29" borderId="0" applyNumberFormat="0" applyBorder="0" applyAlignment="0" applyProtection="0"/>
    <xf numFmtId="179" fontId="4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72" fillId="33" borderId="0" applyNumberFormat="0" applyBorder="0" applyAlignment="0" applyProtection="0"/>
    <xf numFmtId="179" fontId="4" fillId="3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72" fillId="37" borderId="0" applyNumberFormat="0" applyBorder="0" applyAlignment="0" applyProtection="0"/>
    <xf numFmtId="179" fontId="4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" fillId="37" borderId="0" applyNumberFormat="0" applyBorder="0" applyAlignment="0" applyProtection="0"/>
    <xf numFmtId="179" fontId="4" fillId="37" borderId="0" applyNumberFormat="0" applyBorder="0" applyAlignment="0" applyProtection="0"/>
    <xf numFmtId="179" fontId="4" fillId="37" borderId="0" applyNumberFormat="0" applyBorder="0" applyAlignment="0" applyProtection="0"/>
    <xf numFmtId="179" fontId="4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" fillId="37" borderId="0" applyNumberFormat="0" applyBorder="0" applyAlignment="0" applyProtection="0"/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72" fillId="18" borderId="0" applyNumberFormat="0" applyBorder="0" applyAlignment="0" applyProtection="0"/>
    <xf numFmtId="179" fontId="4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72" fillId="22" borderId="0" applyNumberFormat="0" applyBorder="0" applyAlignment="0" applyProtection="0"/>
    <xf numFmtId="179" fontId="4" fillId="22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72" fillId="26" borderId="0" applyNumberFormat="0" applyBorder="0" applyAlignment="0" applyProtection="0"/>
    <xf numFmtId="179" fontId="4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72" fillId="30" borderId="0" applyNumberFormat="0" applyBorder="0" applyAlignment="0" applyProtection="0"/>
    <xf numFmtId="179" fontId="4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72" fillId="34" borderId="0" applyNumberFormat="0" applyBorder="0" applyAlignment="0" applyProtection="0"/>
    <xf numFmtId="179" fontId="4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72" fillId="38" borderId="0" applyNumberFormat="0" applyBorder="0" applyAlignment="0" applyProtection="0"/>
    <xf numFmtId="179" fontId="4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33" fillId="19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33" fillId="23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33" fillId="27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33" fillId="3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33" fillId="35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33" fillId="39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33" fillId="16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33" fillId="20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33" fillId="24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33" fillId="28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33" fillId="32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33" fillId="3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24" fillId="10" borderId="0" applyNumberFormat="0" applyBorder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27" fillId="13" borderId="6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29" fillId="14" borderId="9" applyNumberFormat="0" applyAlignment="0" applyProtection="0"/>
    <xf numFmtId="166" fontId="72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31" fillId="0" borderId="0" applyNumberFormat="0" applyFill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23" fillId="9" borderId="0" applyNumberFormat="0" applyBorder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3" fillId="0" borderId="0" applyNumberFormat="0" applyFill="0" applyBorder="0" applyAlignment="0" applyProtection="0">
      <alignment vertical="top"/>
      <protection locked="0"/>
    </xf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25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28" fillId="0" borderId="8" applyNumberFormat="0" applyFill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42" fillId="11" borderId="0" applyNumberFormat="0" applyBorder="0" applyAlignment="0" applyProtection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72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26" fillId="13" borderId="7" applyNumberFormat="0" applyAlignment="0" applyProtection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2" fillId="0" borderId="11" applyNumberFormat="0" applyFill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30" fillId="0" borderId="0" applyNumberForma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179" fontId="4" fillId="0" borderId="0"/>
    <xf numFmtId="179" fontId="84" fillId="0" borderId="0" applyNumberFormat="0" applyFill="0" applyBorder="0" applyAlignment="0" applyProtection="0"/>
    <xf numFmtId="179" fontId="20" fillId="0" borderId="3" applyNumberFormat="0" applyFill="0" applyAlignment="0" applyProtection="0"/>
    <xf numFmtId="179" fontId="21" fillId="0" borderId="4" applyNumberFormat="0" applyFill="0" applyAlignment="0" applyProtection="0"/>
    <xf numFmtId="179" fontId="22" fillId="0" borderId="5" applyNumberFormat="0" applyFill="0" applyAlignment="0" applyProtection="0"/>
    <xf numFmtId="179" fontId="22" fillId="0" borderId="0" applyNumberFormat="0" applyFill="0" applyBorder="0" applyAlignment="0" applyProtection="0"/>
    <xf numFmtId="179" fontId="23" fillId="9" borderId="0" applyNumberFormat="0" applyBorder="0" applyAlignment="0" applyProtection="0"/>
    <xf numFmtId="179" fontId="24" fillId="10" borderId="0" applyNumberFormat="0" applyBorder="0" applyAlignment="0" applyProtection="0"/>
    <xf numFmtId="179" fontId="42" fillId="11" borderId="0" applyNumberFormat="0" applyBorder="0" applyAlignment="0" applyProtection="0"/>
    <xf numFmtId="179" fontId="25" fillId="12" borderId="6" applyNumberFormat="0" applyAlignment="0" applyProtection="0"/>
    <xf numFmtId="179" fontId="26" fillId="13" borderId="7" applyNumberFormat="0" applyAlignment="0" applyProtection="0"/>
    <xf numFmtId="179" fontId="27" fillId="13" borderId="6" applyNumberFormat="0" applyAlignment="0" applyProtection="0"/>
    <xf numFmtId="179" fontId="28" fillId="0" borderId="8" applyNumberFormat="0" applyFill="0" applyAlignment="0" applyProtection="0"/>
    <xf numFmtId="179" fontId="29" fillId="14" borderId="9" applyNumberFormat="0" applyAlignment="0" applyProtection="0"/>
    <xf numFmtId="179" fontId="30" fillId="0" borderId="0" applyNumberFormat="0" applyFill="0" applyBorder="0" applyAlignment="0" applyProtection="0"/>
    <xf numFmtId="179" fontId="4" fillId="15" borderId="10" applyNumberFormat="0" applyFont="0" applyAlignment="0" applyProtection="0"/>
    <xf numFmtId="179" fontId="31" fillId="0" borderId="0" applyNumberFormat="0" applyFill="0" applyBorder="0" applyAlignment="0" applyProtection="0"/>
    <xf numFmtId="179" fontId="32" fillId="0" borderId="11" applyNumberFormat="0" applyFill="0" applyAlignment="0" applyProtection="0"/>
    <xf numFmtId="179" fontId="33" fillId="16" borderId="0" applyNumberFormat="0" applyBorder="0" applyAlignment="0" applyProtection="0"/>
    <xf numFmtId="179" fontId="4" fillId="17" borderId="0" applyNumberFormat="0" applyBorder="0" applyAlignment="0" applyProtection="0"/>
    <xf numFmtId="179" fontId="4" fillId="18" borderId="0" applyNumberFormat="0" applyBorder="0" applyAlignment="0" applyProtection="0"/>
    <xf numFmtId="179" fontId="33" fillId="19" borderId="0" applyNumberFormat="0" applyBorder="0" applyAlignment="0" applyProtection="0"/>
    <xf numFmtId="179" fontId="33" fillId="20" borderId="0" applyNumberFormat="0" applyBorder="0" applyAlignment="0" applyProtection="0"/>
    <xf numFmtId="179" fontId="4" fillId="21" borderId="0" applyNumberFormat="0" applyBorder="0" applyAlignment="0" applyProtection="0"/>
    <xf numFmtId="179" fontId="4" fillId="22" borderId="0" applyNumberFormat="0" applyBorder="0" applyAlignment="0" applyProtection="0"/>
    <xf numFmtId="179" fontId="33" fillId="23" borderId="0" applyNumberFormat="0" applyBorder="0" applyAlignment="0" applyProtection="0"/>
    <xf numFmtId="179" fontId="33" fillId="24" borderId="0" applyNumberFormat="0" applyBorder="0" applyAlignment="0" applyProtection="0"/>
    <xf numFmtId="179" fontId="4" fillId="25" borderId="0" applyNumberFormat="0" applyBorder="0" applyAlignment="0" applyProtection="0"/>
    <xf numFmtId="179" fontId="4" fillId="26" borderId="0" applyNumberFormat="0" applyBorder="0" applyAlignment="0" applyProtection="0"/>
    <xf numFmtId="179" fontId="33" fillId="27" borderId="0" applyNumberFormat="0" applyBorder="0" applyAlignment="0" applyProtection="0"/>
    <xf numFmtId="179" fontId="33" fillId="28" borderId="0" applyNumberFormat="0" applyBorder="0" applyAlignment="0" applyProtection="0"/>
    <xf numFmtId="179" fontId="4" fillId="29" borderId="0" applyNumberFormat="0" applyBorder="0" applyAlignment="0" applyProtection="0"/>
    <xf numFmtId="179" fontId="4" fillId="30" borderId="0" applyNumberFormat="0" applyBorder="0" applyAlignment="0" applyProtection="0"/>
    <xf numFmtId="179" fontId="33" fillId="31" borderId="0" applyNumberFormat="0" applyBorder="0" applyAlignment="0" applyProtection="0"/>
    <xf numFmtId="179" fontId="33" fillId="32" borderId="0" applyNumberFormat="0" applyBorder="0" applyAlignment="0" applyProtection="0"/>
    <xf numFmtId="179" fontId="4" fillId="33" borderId="0" applyNumberFormat="0" applyBorder="0" applyAlignment="0" applyProtection="0"/>
    <xf numFmtId="179" fontId="4" fillId="34" borderId="0" applyNumberFormat="0" applyBorder="0" applyAlignment="0" applyProtection="0"/>
    <xf numFmtId="179" fontId="33" fillId="35" borderId="0" applyNumberFormat="0" applyBorder="0" applyAlignment="0" applyProtection="0"/>
    <xf numFmtId="179" fontId="33" fillId="36" borderId="0" applyNumberFormat="0" applyBorder="0" applyAlignment="0" applyProtection="0"/>
    <xf numFmtId="179" fontId="4" fillId="37" borderId="0" applyNumberFormat="0" applyBorder="0" applyAlignment="0" applyProtection="0"/>
    <xf numFmtId="179" fontId="4" fillId="38" borderId="0" applyNumberFormat="0" applyBorder="0" applyAlignment="0" applyProtection="0"/>
    <xf numFmtId="179" fontId="33" fillId="39" borderId="0" applyNumberFormat="0" applyBorder="0" applyAlignment="0" applyProtection="0"/>
    <xf numFmtId="179" fontId="4" fillId="0" borderId="0"/>
    <xf numFmtId="179" fontId="4" fillId="0" borderId="0"/>
    <xf numFmtId="179" fontId="84" fillId="0" borderId="0" applyNumberFormat="0" applyFill="0" applyBorder="0" applyAlignment="0" applyProtection="0"/>
    <xf numFmtId="179" fontId="20" fillId="0" borderId="3" applyNumberFormat="0" applyFill="0" applyAlignment="0" applyProtection="0"/>
    <xf numFmtId="179" fontId="21" fillId="0" borderId="4" applyNumberFormat="0" applyFill="0" applyAlignment="0" applyProtection="0"/>
    <xf numFmtId="179" fontId="22" fillId="0" borderId="5" applyNumberFormat="0" applyFill="0" applyAlignment="0" applyProtection="0"/>
    <xf numFmtId="179" fontId="22" fillId="0" borderId="0" applyNumberFormat="0" applyFill="0" applyBorder="0" applyAlignment="0" applyProtection="0"/>
    <xf numFmtId="179" fontId="23" fillId="9" borderId="0" applyNumberFormat="0" applyBorder="0" applyAlignment="0" applyProtection="0"/>
    <xf numFmtId="179" fontId="24" fillId="10" borderId="0" applyNumberFormat="0" applyBorder="0" applyAlignment="0" applyProtection="0"/>
    <xf numFmtId="179" fontId="42" fillId="11" borderId="0" applyNumberFormat="0" applyBorder="0" applyAlignment="0" applyProtection="0"/>
    <xf numFmtId="179" fontId="25" fillId="12" borderId="6" applyNumberFormat="0" applyAlignment="0" applyProtection="0"/>
    <xf numFmtId="179" fontId="26" fillId="13" borderId="7" applyNumberFormat="0" applyAlignment="0" applyProtection="0"/>
    <xf numFmtId="179" fontId="27" fillId="13" borderId="6" applyNumberFormat="0" applyAlignment="0" applyProtection="0"/>
    <xf numFmtId="179" fontId="28" fillId="0" borderId="8" applyNumberFormat="0" applyFill="0" applyAlignment="0" applyProtection="0"/>
    <xf numFmtId="179" fontId="29" fillId="14" borderId="9" applyNumberFormat="0" applyAlignment="0" applyProtection="0"/>
    <xf numFmtId="179" fontId="30" fillId="0" borderId="0" applyNumberFormat="0" applyFill="0" applyBorder="0" applyAlignment="0" applyProtection="0"/>
    <xf numFmtId="179" fontId="4" fillId="15" borderId="10" applyNumberFormat="0" applyFont="0" applyAlignment="0" applyProtection="0"/>
    <xf numFmtId="179" fontId="31" fillId="0" borderId="0" applyNumberFormat="0" applyFill="0" applyBorder="0" applyAlignment="0" applyProtection="0"/>
    <xf numFmtId="179" fontId="32" fillId="0" borderId="11" applyNumberFormat="0" applyFill="0" applyAlignment="0" applyProtection="0"/>
    <xf numFmtId="179" fontId="33" fillId="16" borderId="0" applyNumberFormat="0" applyBorder="0" applyAlignment="0" applyProtection="0"/>
    <xf numFmtId="179" fontId="4" fillId="17" borderId="0" applyNumberFormat="0" applyBorder="0" applyAlignment="0" applyProtection="0"/>
    <xf numFmtId="179" fontId="4" fillId="18" borderId="0" applyNumberFormat="0" applyBorder="0" applyAlignment="0" applyProtection="0"/>
    <xf numFmtId="179" fontId="33" fillId="19" borderId="0" applyNumberFormat="0" applyBorder="0" applyAlignment="0" applyProtection="0"/>
    <xf numFmtId="179" fontId="33" fillId="20" borderId="0" applyNumberFormat="0" applyBorder="0" applyAlignment="0" applyProtection="0"/>
    <xf numFmtId="179" fontId="4" fillId="21" borderId="0" applyNumberFormat="0" applyBorder="0" applyAlignment="0" applyProtection="0"/>
    <xf numFmtId="179" fontId="4" fillId="22" borderId="0" applyNumberFormat="0" applyBorder="0" applyAlignment="0" applyProtection="0"/>
    <xf numFmtId="179" fontId="33" fillId="23" borderId="0" applyNumberFormat="0" applyBorder="0" applyAlignment="0" applyProtection="0"/>
    <xf numFmtId="179" fontId="33" fillId="24" borderId="0" applyNumberFormat="0" applyBorder="0" applyAlignment="0" applyProtection="0"/>
    <xf numFmtId="179" fontId="4" fillId="25" borderId="0" applyNumberFormat="0" applyBorder="0" applyAlignment="0" applyProtection="0"/>
    <xf numFmtId="179" fontId="4" fillId="26" borderId="0" applyNumberFormat="0" applyBorder="0" applyAlignment="0" applyProtection="0"/>
    <xf numFmtId="179" fontId="33" fillId="27" borderId="0" applyNumberFormat="0" applyBorder="0" applyAlignment="0" applyProtection="0"/>
    <xf numFmtId="179" fontId="33" fillId="28" borderId="0" applyNumberFormat="0" applyBorder="0" applyAlignment="0" applyProtection="0"/>
    <xf numFmtId="179" fontId="4" fillId="29" borderId="0" applyNumberFormat="0" applyBorder="0" applyAlignment="0" applyProtection="0"/>
    <xf numFmtId="179" fontId="4" fillId="30" borderId="0" applyNumberFormat="0" applyBorder="0" applyAlignment="0" applyProtection="0"/>
    <xf numFmtId="179" fontId="33" fillId="31" borderId="0" applyNumberFormat="0" applyBorder="0" applyAlignment="0" applyProtection="0"/>
    <xf numFmtId="179" fontId="33" fillId="32" borderId="0" applyNumberFormat="0" applyBorder="0" applyAlignment="0" applyProtection="0"/>
    <xf numFmtId="179" fontId="4" fillId="33" borderId="0" applyNumberFormat="0" applyBorder="0" applyAlignment="0" applyProtection="0"/>
    <xf numFmtId="179" fontId="4" fillId="34" borderId="0" applyNumberFormat="0" applyBorder="0" applyAlignment="0" applyProtection="0"/>
    <xf numFmtId="179" fontId="33" fillId="35" borderId="0" applyNumberFormat="0" applyBorder="0" applyAlignment="0" applyProtection="0"/>
    <xf numFmtId="179" fontId="33" fillId="36" borderId="0" applyNumberFormat="0" applyBorder="0" applyAlignment="0" applyProtection="0"/>
    <xf numFmtId="179" fontId="4" fillId="37" borderId="0" applyNumberFormat="0" applyBorder="0" applyAlignment="0" applyProtection="0"/>
    <xf numFmtId="179" fontId="4" fillId="38" borderId="0" applyNumberFormat="0" applyBorder="0" applyAlignment="0" applyProtection="0"/>
    <xf numFmtId="179" fontId="33" fillId="39" borderId="0" applyNumberFormat="0" applyBorder="0" applyAlignment="0" applyProtection="0"/>
    <xf numFmtId="180" fontId="38" fillId="0" borderId="0"/>
    <xf numFmtId="0" fontId="4" fillId="0" borderId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4" fillId="10" borderId="0" applyNumberFormat="0" applyBorder="0" applyAlignment="0" applyProtection="0"/>
    <xf numFmtId="0" fontId="42" fillId="11" borderId="0" applyNumberFormat="0" applyBorder="0" applyAlignment="0" applyProtection="0"/>
    <xf numFmtId="0" fontId="25" fillId="12" borderId="6" applyNumberFormat="0" applyAlignment="0" applyProtection="0"/>
    <xf numFmtId="0" fontId="26" fillId="13" borderId="7" applyNumberFormat="0" applyAlignment="0" applyProtection="0"/>
    <xf numFmtId="0" fontId="27" fillId="13" borderId="6" applyNumberFormat="0" applyAlignment="0" applyProtection="0"/>
    <xf numFmtId="0" fontId="28" fillId="0" borderId="8" applyNumberFormat="0" applyFill="0" applyAlignment="0" applyProtection="0"/>
    <xf numFmtId="0" fontId="29" fillId="14" borderId="9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1" applyNumberFormat="0" applyFill="0" applyAlignment="0" applyProtection="0"/>
    <xf numFmtId="0" fontId="33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33" fillId="39" borderId="0" applyNumberFormat="0" applyBorder="0" applyAlignment="0" applyProtection="0"/>
    <xf numFmtId="0" fontId="89" fillId="0" borderId="0"/>
    <xf numFmtId="0" fontId="90" fillId="0" borderId="0"/>
    <xf numFmtId="40" fontId="89" fillId="0" borderId="0" applyFont="0" applyFill="0" applyBorder="0" applyAlignment="0" applyProtection="0"/>
    <xf numFmtId="0" fontId="89" fillId="0" borderId="0"/>
    <xf numFmtId="0" fontId="4" fillId="0" borderId="0"/>
    <xf numFmtId="16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6" fontId="4" fillId="0" borderId="0" applyFont="0" applyFill="0" applyBorder="0" applyAlignment="0" applyProtection="0"/>
    <xf numFmtId="0" fontId="4" fillId="0" borderId="0"/>
    <xf numFmtId="166" fontId="38" fillId="0" borderId="0" applyFont="0" applyFill="0" applyBorder="0" applyAlignment="0" applyProtection="0"/>
    <xf numFmtId="0" fontId="38" fillId="0" borderId="0"/>
    <xf numFmtId="0" fontId="4" fillId="0" borderId="0"/>
    <xf numFmtId="181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1" fillId="0" borderId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0" fontId="40" fillId="0" borderId="0"/>
    <xf numFmtId="9" fontId="40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69" fontId="6" fillId="3" borderId="0">
      <alignment horizontal="center"/>
    </xf>
    <xf numFmtId="0" fontId="91" fillId="0" borderId="3" applyNumberFormat="0" applyFill="0" applyAlignment="0" applyProtection="0"/>
    <xf numFmtId="0" fontId="92" fillId="0" borderId="4" applyNumberFormat="0" applyFill="0" applyAlignment="0" applyProtection="0"/>
    <xf numFmtId="0" fontId="93" fillId="0" borderId="5" applyNumberFormat="0" applyFill="0" applyAlignment="0" applyProtection="0"/>
    <xf numFmtId="0" fontId="93" fillId="0" borderId="0" applyNumberFormat="0" applyFill="0" applyBorder="0" applyAlignment="0" applyProtection="0"/>
    <xf numFmtId="0" fontId="94" fillId="9" borderId="0" applyNumberFormat="0" applyBorder="0" applyAlignment="0" applyProtection="0"/>
    <xf numFmtId="0" fontId="95" fillId="10" borderId="0" applyNumberFormat="0" applyBorder="0" applyAlignment="0" applyProtection="0"/>
    <xf numFmtId="0" fontId="96" fillId="11" borderId="0" applyNumberFormat="0" applyBorder="0" applyAlignment="0" applyProtection="0"/>
    <xf numFmtId="0" fontId="97" fillId="12" borderId="6" applyNumberFormat="0" applyAlignment="0" applyProtection="0"/>
    <xf numFmtId="0" fontId="98" fillId="13" borderId="7" applyNumberFormat="0" applyAlignment="0" applyProtection="0"/>
    <xf numFmtId="0" fontId="99" fillId="13" borderId="6" applyNumberFormat="0" applyAlignment="0" applyProtection="0"/>
    <xf numFmtId="0" fontId="100" fillId="0" borderId="8" applyNumberFormat="0" applyFill="0" applyAlignment="0" applyProtection="0"/>
    <xf numFmtId="0" fontId="7" fillId="14" borderId="9" applyNumberFormat="0" applyAlignment="0" applyProtection="0"/>
    <xf numFmtId="0" fontId="14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8" fillId="0" borderId="11" applyNumberFormat="0" applyFill="0" applyAlignment="0" applyProtection="0"/>
    <xf numFmtId="0" fontId="9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9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9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9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9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9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4" fillId="0" borderId="0"/>
    <xf numFmtId="0" fontId="4" fillId="0" borderId="0"/>
    <xf numFmtId="166" fontId="4" fillId="0" borderId="0" applyFont="0" applyFill="0" applyBorder="0" applyAlignment="0" applyProtection="0"/>
    <xf numFmtId="0" fontId="102" fillId="0" borderId="0"/>
    <xf numFmtId="166" fontId="4" fillId="0" borderId="0" applyFont="0" applyFill="0" applyBorder="0" applyAlignment="0" applyProtection="0"/>
    <xf numFmtId="0" fontId="4" fillId="0" borderId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82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82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82" fontId="38" fillId="0" borderId="0" applyFont="0" applyFill="0" applyBorder="0" applyAlignment="0" applyProtection="0"/>
    <xf numFmtId="166" fontId="10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10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2" fillId="0" borderId="5" applyNumberFormat="0" applyFill="0" applyAlignment="0" applyProtection="0"/>
    <xf numFmtId="0" fontId="38" fillId="0" borderId="0"/>
    <xf numFmtId="0" fontId="38" fillId="0" borderId="0"/>
    <xf numFmtId="170" fontId="87" fillId="0" borderId="0"/>
    <xf numFmtId="0" fontId="106" fillId="0" borderId="0"/>
    <xf numFmtId="0" fontId="89" fillId="0" borderId="0"/>
    <xf numFmtId="0" fontId="38" fillId="0" borderId="0"/>
    <xf numFmtId="0" fontId="103" fillId="0" borderId="0"/>
    <xf numFmtId="0" fontId="105" fillId="0" borderId="0"/>
    <xf numFmtId="170" fontId="87" fillId="0" borderId="0"/>
    <xf numFmtId="0" fontId="38" fillId="0" borderId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8" fillId="0" borderId="0"/>
    <xf numFmtId="0" fontId="89" fillId="0" borderId="0"/>
    <xf numFmtId="166" fontId="4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166" fontId="4" fillId="0" borderId="0" applyFont="0" applyFill="0" applyBorder="0" applyAlignment="0" applyProtection="0"/>
    <xf numFmtId="0" fontId="34" fillId="0" borderId="0"/>
    <xf numFmtId="166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4" fillId="0" borderId="0"/>
    <xf numFmtId="166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107" fillId="0" borderId="0" applyNumberFormat="0" applyFill="0" applyBorder="0" applyAlignment="0" applyProtection="0"/>
    <xf numFmtId="166" fontId="4" fillId="0" borderId="0" applyFont="0" applyFill="0" applyBorder="0" applyAlignment="0" applyProtection="0"/>
    <xf numFmtId="9" fontId="108" fillId="0" borderId="0" applyFont="0" applyFill="0" applyBorder="0" applyAlignment="0" applyProtection="0"/>
    <xf numFmtId="166" fontId="108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6" fillId="0" borderId="0"/>
    <xf numFmtId="166" fontId="16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166" fontId="16" fillId="0" borderId="0" applyFont="0" applyFill="0" applyBorder="0" applyAlignment="0" applyProtection="0"/>
    <xf numFmtId="0" fontId="89" fillId="0" borderId="0"/>
    <xf numFmtId="0" fontId="16" fillId="0" borderId="0"/>
    <xf numFmtId="9" fontId="34" fillId="0" borderId="0" applyFont="0" applyFill="0" applyBorder="0" applyAlignment="0" applyProtection="0"/>
    <xf numFmtId="9" fontId="4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8" fillId="0" borderId="0"/>
    <xf numFmtId="0" fontId="16" fillId="0" borderId="0"/>
    <xf numFmtId="0" fontId="34" fillId="0" borderId="0"/>
    <xf numFmtId="0" fontId="4" fillId="0" borderId="0"/>
    <xf numFmtId="166" fontId="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112" fillId="10" borderId="0" applyNumberFormat="0" applyBorder="0" applyAlignment="0" applyProtection="0"/>
    <xf numFmtId="0" fontId="113" fillId="11" borderId="0" applyNumberFormat="0" applyBorder="0" applyAlignment="0" applyProtection="0"/>
    <xf numFmtId="0" fontId="36" fillId="0" borderId="11" applyNumberFormat="0" applyFill="0" applyAlignment="0" applyProtection="0"/>
    <xf numFmtId="0" fontId="114" fillId="12" borderId="6" applyNumberFormat="0" applyAlignment="0" applyProtection="0"/>
    <xf numFmtId="0" fontId="109" fillId="14" borderId="9" applyNumberFormat="0" applyAlignment="0" applyProtection="0"/>
    <xf numFmtId="0" fontId="6" fillId="15" borderId="10" applyNumberFormat="0" applyFont="0" applyAlignment="0" applyProtection="0"/>
    <xf numFmtId="0" fontId="16" fillId="19" borderId="0" applyNumberFormat="0" applyBorder="0" applyAlignment="0" applyProtection="0"/>
    <xf numFmtId="0" fontId="115" fillId="13" borderId="7" applyNumberFormat="0" applyAlignment="0" applyProtection="0"/>
    <xf numFmtId="0" fontId="118" fillId="0" borderId="0" applyNumberFormat="0" applyFill="0" applyBorder="0" applyAlignment="0" applyProtection="0"/>
    <xf numFmtId="0" fontId="16" fillId="18" borderId="0" applyNumberFormat="0" applyBorder="0" applyAlignment="0" applyProtection="0"/>
    <xf numFmtId="0" fontId="16" fillId="17" borderId="0" applyNumberFormat="0" applyBorder="0" applyAlignment="0" applyProtection="0"/>
    <xf numFmtId="0" fontId="111" fillId="9" borderId="0" applyNumberFormat="0" applyBorder="0" applyAlignment="0" applyProtection="0"/>
    <xf numFmtId="0" fontId="16" fillId="15" borderId="10" applyNumberFormat="0" applyFont="0" applyAlignment="0" applyProtection="0"/>
    <xf numFmtId="0" fontId="119" fillId="0" borderId="0" applyNumberFormat="0" applyFill="0" applyBorder="0" applyAlignment="0" applyProtection="0"/>
    <xf numFmtId="0" fontId="110" fillId="16" borderId="0" applyNumberFormat="0" applyBorder="0" applyAlignment="0" applyProtection="0"/>
    <xf numFmtId="0" fontId="116" fillId="13" borderId="6" applyNumberFormat="0" applyAlignment="0" applyProtection="0"/>
    <xf numFmtId="0" fontId="117" fillId="0" borderId="8" applyNumberFormat="0" applyFill="0" applyAlignment="0" applyProtection="0"/>
    <xf numFmtId="0" fontId="110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10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10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10" fillId="32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10" fillId="36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4" fillId="10" borderId="0" applyNumberFormat="0" applyBorder="0" applyAlignment="0" applyProtection="0"/>
    <xf numFmtId="0" fontId="42" fillId="11" borderId="0" applyNumberFormat="0" applyBorder="0" applyAlignment="0" applyProtection="0"/>
    <xf numFmtId="0" fontId="25" fillId="12" borderId="6" applyNumberFormat="0" applyAlignment="0" applyProtection="0"/>
    <xf numFmtId="0" fontId="26" fillId="13" borderId="7" applyNumberFormat="0" applyAlignment="0" applyProtection="0"/>
    <xf numFmtId="0" fontId="27" fillId="13" borderId="6" applyNumberFormat="0" applyAlignment="0" applyProtection="0"/>
    <xf numFmtId="0" fontId="28" fillId="0" borderId="8" applyNumberFormat="0" applyFill="0" applyAlignment="0" applyProtection="0"/>
    <xf numFmtId="0" fontId="29" fillId="14" borderId="9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1" applyNumberFormat="0" applyFill="0" applyAlignment="0" applyProtection="0"/>
    <xf numFmtId="0" fontId="33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33" fillId="39" borderId="0" applyNumberFormat="0" applyBorder="0" applyAlignment="0" applyProtection="0"/>
    <xf numFmtId="0" fontId="16" fillId="0" borderId="0"/>
    <xf numFmtId="0" fontId="91" fillId="0" borderId="3" applyNumberFormat="0" applyFill="0" applyAlignment="0" applyProtection="0"/>
    <xf numFmtId="0" fontId="92" fillId="0" borderId="4" applyNumberFormat="0" applyFill="0" applyAlignment="0" applyProtection="0"/>
    <xf numFmtId="0" fontId="93" fillId="0" borderId="5" applyNumberFormat="0" applyFill="0" applyAlignment="0" applyProtection="0"/>
    <xf numFmtId="0" fontId="93" fillId="0" borderId="0" applyNumberFormat="0" applyFill="0" applyBorder="0" applyAlignment="0" applyProtection="0"/>
    <xf numFmtId="0" fontId="16" fillId="15" borderId="10" applyNumberFormat="0" applyFont="0" applyAlignment="0" applyProtection="0"/>
    <xf numFmtId="166" fontId="15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166" fontId="6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" fillId="15" borderId="10" applyNumberFormat="0" applyFont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166" fontId="35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" fillId="0" borderId="0"/>
    <xf numFmtId="9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66" fontId="38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66" fontId="38" fillId="0" borderId="0" applyFont="0" applyFill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79" fontId="3" fillId="0" borderId="0"/>
    <xf numFmtId="9" fontId="3" fillId="0" borderId="0" applyFont="0" applyFill="0" applyBorder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15" borderId="10" applyNumberFormat="0" applyFont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9" fontId="3" fillId="15" borderId="10" applyNumberFormat="0" applyFont="0" applyAlignment="0" applyProtection="0"/>
    <xf numFmtId="179" fontId="3" fillId="17" borderId="0" applyNumberFormat="0" applyBorder="0" applyAlignment="0" applyProtection="0"/>
    <xf numFmtId="179" fontId="3" fillId="18" borderId="0" applyNumberFormat="0" applyBorder="0" applyAlignment="0" applyProtection="0"/>
    <xf numFmtId="179" fontId="3" fillId="21" borderId="0" applyNumberFormat="0" applyBorder="0" applyAlignment="0" applyProtection="0"/>
    <xf numFmtId="179" fontId="3" fillId="22" borderId="0" applyNumberFormat="0" applyBorder="0" applyAlignment="0" applyProtection="0"/>
    <xf numFmtId="179" fontId="3" fillId="25" borderId="0" applyNumberFormat="0" applyBorder="0" applyAlignment="0" applyProtection="0"/>
    <xf numFmtId="179" fontId="3" fillId="26" borderId="0" applyNumberFormat="0" applyBorder="0" applyAlignment="0" applyProtection="0"/>
    <xf numFmtId="179" fontId="3" fillId="29" borderId="0" applyNumberFormat="0" applyBorder="0" applyAlignment="0" applyProtection="0"/>
    <xf numFmtId="179" fontId="3" fillId="30" borderId="0" applyNumberFormat="0" applyBorder="0" applyAlignment="0" applyProtection="0"/>
    <xf numFmtId="179" fontId="3" fillId="33" borderId="0" applyNumberFormat="0" applyBorder="0" applyAlignment="0" applyProtection="0"/>
    <xf numFmtId="179" fontId="3" fillId="34" borderId="0" applyNumberFormat="0" applyBorder="0" applyAlignment="0" applyProtection="0"/>
    <xf numFmtId="179" fontId="3" fillId="37" borderId="0" applyNumberFormat="0" applyBorder="0" applyAlignment="0" applyProtection="0"/>
    <xf numFmtId="179" fontId="3" fillId="38" borderId="0" applyNumberFormat="0" applyBorder="0" applyAlignment="0" applyProtection="0"/>
    <xf numFmtId="179" fontId="3" fillId="0" borderId="0"/>
    <xf numFmtId="179" fontId="3" fillId="0" borderId="0"/>
    <xf numFmtId="179" fontId="3" fillId="15" borderId="10" applyNumberFormat="0" applyFont="0" applyAlignment="0" applyProtection="0"/>
    <xf numFmtId="179" fontId="3" fillId="17" borderId="0" applyNumberFormat="0" applyBorder="0" applyAlignment="0" applyProtection="0"/>
    <xf numFmtId="179" fontId="3" fillId="18" borderId="0" applyNumberFormat="0" applyBorder="0" applyAlignment="0" applyProtection="0"/>
    <xf numFmtId="179" fontId="3" fillId="21" borderId="0" applyNumberFormat="0" applyBorder="0" applyAlignment="0" applyProtection="0"/>
    <xf numFmtId="179" fontId="3" fillId="22" borderId="0" applyNumberFormat="0" applyBorder="0" applyAlignment="0" applyProtection="0"/>
    <xf numFmtId="179" fontId="3" fillId="25" borderId="0" applyNumberFormat="0" applyBorder="0" applyAlignment="0" applyProtection="0"/>
    <xf numFmtId="179" fontId="3" fillId="26" borderId="0" applyNumberFormat="0" applyBorder="0" applyAlignment="0" applyProtection="0"/>
    <xf numFmtId="179" fontId="3" fillId="29" borderId="0" applyNumberFormat="0" applyBorder="0" applyAlignment="0" applyProtection="0"/>
    <xf numFmtId="179" fontId="3" fillId="30" borderId="0" applyNumberFormat="0" applyBorder="0" applyAlignment="0" applyProtection="0"/>
    <xf numFmtId="179" fontId="3" fillId="33" borderId="0" applyNumberFormat="0" applyBorder="0" applyAlignment="0" applyProtection="0"/>
    <xf numFmtId="179" fontId="3" fillId="34" borderId="0" applyNumberFormat="0" applyBorder="0" applyAlignment="0" applyProtection="0"/>
    <xf numFmtId="179" fontId="3" fillId="37" borderId="0" applyNumberFormat="0" applyBorder="0" applyAlignment="0" applyProtection="0"/>
    <xf numFmtId="179" fontId="3" fillId="38" borderId="0" applyNumberFormat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8" fillId="0" borderId="0" applyFont="0" applyFill="0" applyBorder="0" applyAlignment="0" applyProtection="0"/>
    <xf numFmtId="0" fontId="3" fillId="0" borderId="0"/>
    <xf numFmtId="181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0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0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08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16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120" fillId="0" borderId="0" applyFont="0" applyFill="0" applyBorder="0" applyAlignment="0" applyProtection="0"/>
    <xf numFmtId="166" fontId="120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6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6" fillId="0" borderId="0"/>
    <xf numFmtId="0" fontId="3" fillId="0" borderId="0"/>
    <xf numFmtId="40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40" fontId="89" fillId="0" borderId="0" applyFont="0" applyFill="0" applyBorder="0" applyAlignment="0" applyProtection="0"/>
    <xf numFmtId="0" fontId="3" fillId="0" borderId="0"/>
    <xf numFmtId="184" fontId="90" fillId="0" borderId="0"/>
    <xf numFmtId="40" fontId="89" fillId="0" borderId="0" applyFont="0" applyFill="0" applyBorder="0" applyAlignment="0" applyProtection="0"/>
    <xf numFmtId="184" fontId="90" fillId="0" borderId="0"/>
    <xf numFmtId="0" fontId="3" fillId="0" borderId="0"/>
    <xf numFmtId="184" fontId="90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9" fontId="8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" fillId="0" borderId="0"/>
    <xf numFmtId="40" fontId="89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30">
    <xf numFmtId="0" fontId="0" fillId="0" borderId="0" xfId="0"/>
    <xf numFmtId="167" fontId="140" fillId="2" borderId="84" xfId="0" applyNumberFormat="1" applyFont="1" applyFill="1" applyBorder="1" applyAlignment="1">
      <alignment horizontal="right" vertical="center"/>
    </xf>
    <xf numFmtId="167" fontId="0" fillId="2" borderId="0" xfId="1" applyNumberFormat="1" applyFont="1" applyFill="1" applyAlignment="1">
      <alignment horizontal="right" vertical="center" wrapText="1"/>
    </xf>
    <xf numFmtId="167" fontId="0" fillId="2" borderId="0" xfId="1" applyNumberFormat="1" applyFont="1" applyFill="1" applyBorder="1" applyAlignment="1">
      <alignment horizontal="right" vertical="center" wrapText="1"/>
    </xf>
    <xf numFmtId="167" fontId="12" fillId="2" borderId="0" xfId="1" applyNumberFormat="1" applyFont="1" applyFill="1" applyAlignment="1">
      <alignment horizontal="right" vertical="center" wrapText="1"/>
    </xf>
    <xf numFmtId="167" fontId="12" fillId="2" borderId="0" xfId="1" applyNumberFormat="1" applyFont="1" applyFill="1" applyAlignment="1">
      <alignment horizontal="left" vertical="center" wrapText="1"/>
    </xf>
    <xf numFmtId="49" fontId="13" fillId="3" borderId="2" xfId="0" applyNumberFormat="1" applyFont="1" applyFill="1" applyBorder="1" applyAlignment="1">
      <alignment horizontal="right" vertical="center"/>
    </xf>
    <xf numFmtId="167" fontId="10" fillId="5" borderId="1" xfId="1" applyNumberFormat="1" applyFont="1" applyFill="1" applyBorder="1" applyAlignment="1">
      <alignment horizontal="right" vertical="center" wrapText="1"/>
    </xf>
    <xf numFmtId="167" fontId="0" fillId="7" borderId="1" xfId="1" applyNumberFormat="1" applyFont="1" applyFill="1" applyBorder="1" applyAlignment="1">
      <alignment horizontal="right" vertical="center" wrapText="1"/>
    </xf>
    <xf numFmtId="167" fontId="0" fillId="3" borderId="1" xfId="1" applyNumberFormat="1" applyFont="1" applyFill="1" applyBorder="1" applyAlignment="1">
      <alignment horizontal="right" vertical="center" wrapText="1"/>
    </xf>
    <xf numFmtId="167" fontId="0" fillId="2" borderId="0" xfId="1" applyNumberFormat="1" applyFont="1" applyFill="1" applyAlignment="1">
      <alignment horizontal="left" vertical="center" wrapText="1"/>
    </xf>
    <xf numFmtId="3" fontId="0" fillId="7" borderId="1" xfId="1" applyNumberFormat="1" applyFont="1" applyFill="1" applyBorder="1" applyAlignment="1">
      <alignment horizontal="right" vertical="center" wrapText="1"/>
    </xf>
    <xf numFmtId="9" fontId="0" fillId="7" borderId="1" xfId="2" applyFont="1" applyFill="1" applyBorder="1" applyAlignment="1">
      <alignment horizontal="right" vertical="center" wrapText="1"/>
    </xf>
    <xf numFmtId="167" fontId="0" fillId="2" borderId="0" xfId="1" applyNumberFormat="1" applyFont="1" applyFill="1" applyAlignment="1">
      <alignment vertical="center" wrapText="1"/>
    </xf>
    <xf numFmtId="3" fontId="0" fillId="2" borderId="0" xfId="1" applyNumberFormat="1" applyFont="1" applyFill="1" applyAlignment="1">
      <alignment horizontal="left" vertical="center" wrapText="1"/>
    </xf>
    <xf numFmtId="9" fontId="0" fillId="2" borderId="0" xfId="2" applyFont="1" applyFill="1" applyBorder="1" applyAlignment="1">
      <alignment horizontal="left" vertical="center" wrapText="1"/>
    </xf>
    <xf numFmtId="167" fontId="13" fillId="3" borderId="2" xfId="1" applyNumberFormat="1" applyFont="1" applyFill="1" applyBorder="1" applyAlignment="1">
      <alignment horizontal="right" vertical="center"/>
    </xf>
    <xf numFmtId="167" fontId="0" fillId="2" borderId="0" xfId="1" applyNumberFormat="1" applyFont="1" applyFill="1" applyBorder="1" applyAlignment="1">
      <alignment horizontal="left" vertical="center" wrapText="1"/>
    </xf>
    <xf numFmtId="167" fontId="121" fillId="2" borderId="0" xfId="1" applyNumberFormat="1" applyFont="1" applyFill="1" applyAlignment="1">
      <alignment horizontal="right" vertical="center" wrapText="1"/>
    </xf>
    <xf numFmtId="167" fontId="121" fillId="2" borderId="0" xfId="1" applyNumberFormat="1" applyFont="1" applyFill="1" applyAlignment="1">
      <alignment horizontal="left" vertical="center" wrapText="1"/>
    </xf>
    <xf numFmtId="9" fontId="124" fillId="2" borderId="0" xfId="2" applyFont="1" applyFill="1" applyAlignment="1">
      <alignment horizontal="right" vertical="center" wrapText="1"/>
    </xf>
    <xf numFmtId="0" fontId="126" fillId="2" borderId="30" xfId="0" applyFont="1" applyFill="1" applyBorder="1" applyAlignment="1">
      <alignment horizontal="right" vertical="center"/>
    </xf>
    <xf numFmtId="167" fontId="126" fillId="6" borderId="30" xfId="1" applyNumberFormat="1" applyFont="1" applyFill="1" applyBorder="1" applyAlignment="1">
      <alignment horizontal="right" vertical="center"/>
    </xf>
    <xf numFmtId="0" fontId="126" fillId="2" borderId="32" xfId="0" applyFont="1" applyFill="1" applyBorder="1" applyAlignment="1">
      <alignment horizontal="right" vertical="center"/>
    </xf>
    <xf numFmtId="167" fontId="126" fillId="6" borderId="32" xfId="1" applyNumberFormat="1" applyFont="1" applyFill="1" applyBorder="1" applyAlignment="1">
      <alignment horizontal="right" vertical="center"/>
    </xf>
    <xf numFmtId="0" fontId="127" fillId="6" borderId="31" xfId="0" applyFont="1" applyFill="1" applyBorder="1" applyAlignment="1">
      <alignment horizontal="right" vertical="center"/>
    </xf>
    <xf numFmtId="167" fontId="127" fillId="6" borderId="31" xfId="1" applyNumberFormat="1" applyFont="1" applyFill="1" applyBorder="1" applyAlignment="1">
      <alignment horizontal="right" vertical="center"/>
    </xf>
    <xf numFmtId="9" fontId="127" fillId="6" borderId="31" xfId="2" applyFont="1" applyFill="1" applyBorder="1" applyAlignment="1">
      <alignment horizontal="right" vertical="center"/>
    </xf>
    <xf numFmtId="49" fontId="125" fillId="3" borderId="2" xfId="0" applyNumberFormat="1" applyFont="1" applyFill="1" applyBorder="1" applyAlignment="1">
      <alignment horizontal="right" vertical="center"/>
    </xf>
    <xf numFmtId="0" fontId="121" fillId="0" borderId="0" xfId="0" applyFont="1"/>
    <xf numFmtId="0" fontId="123" fillId="65" borderId="34" xfId="0" applyFont="1" applyFill="1" applyBorder="1" applyAlignment="1">
      <alignment horizontal="right" vertical="center"/>
    </xf>
    <xf numFmtId="167" fontId="128" fillId="5" borderId="1" xfId="1" applyNumberFormat="1" applyFont="1" applyFill="1" applyBorder="1" applyAlignment="1">
      <alignment horizontal="right" vertical="center" wrapText="1"/>
    </xf>
    <xf numFmtId="167" fontId="121" fillId="7" borderId="1" xfId="1" applyNumberFormat="1" applyFont="1" applyFill="1" applyBorder="1" applyAlignment="1">
      <alignment horizontal="right" vertical="center" wrapText="1"/>
    </xf>
    <xf numFmtId="167" fontId="121" fillId="3" borderId="1" xfId="1" applyNumberFormat="1" applyFont="1" applyFill="1" applyBorder="1" applyAlignment="1">
      <alignment horizontal="right" vertical="center" wrapText="1"/>
    </xf>
    <xf numFmtId="49" fontId="125" fillId="2" borderId="2" xfId="0" applyNumberFormat="1" applyFont="1" applyFill="1" applyBorder="1" applyAlignment="1">
      <alignment horizontal="right" vertical="center"/>
    </xf>
    <xf numFmtId="49" fontId="125" fillId="2" borderId="0" xfId="0" applyNumberFormat="1" applyFont="1" applyFill="1" applyAlignment="1">
      <alignment horizontal="right" vertical="center"/>
    </xf>
    <xf numFmtId="167" fontId="121" fillId="3" borderId="2" xfId="1" applyNumberFormat="1" applyFont="1" applyFill="1" applyBorder="1" applyAlignment="1">
      <alignment horizontal="right" vertical="center" wrapText="1"/>
    </xf>
    <xf numFmtId="167" fontId="121" fillId="2" borderId="0" xfId="1" applyNumberFormat="1" applyFont="1" applyFill="1" applyBorder="1" applyAlignment="1">
      <alignment horizontal="right" vertical="center" wrapText="1"/>
    </xf>
    <xf numFmtId="3" fontId="121" fillId="7" borderId="1" xfId="1" applyNumberFormat="1" applyFont="1" applyFill="1" applyBorder="1" applyAlignment="1">
      <alignment horizontal="right" vertical="center" wrapText="1"/>
    </xf>
    <xf numFmtId="9" fontId="121" fillId="7" borderId="1" xfId="2" applyFont="1" applyFill="1" applyBorder="1" applyAlignment="1">
      <alignment horizontal="right" vertical="center" wrapText="1"/>
    </xf>
    <xf numFmtId="167" fontId="121" fillId="2" borderId="0" xfId="1" applyNumberFormat="1" applyFont="1" applyFill="1" applyBorder="1" applyAlignment="1">
      <alignment horizontal="left" vertical="center" wrapText="1"/>
    </xf>
    <xf numFmtId="9" fontId="121" fillId="2" borderId="0" xfId="2" applyFont="1" applyFill="1" applyBorder="1" applyAlignment="1">
      <alignment horizontal="left" vertical="center" wrapText="1"/>
    </xf>
    <xf numFmtId="3" fontId="121" fillId="2" borderId="0" xfId="1" applyNumberFormat="1" applyFont="1" applyFill="1" applyAlignment="1">
      <alignment horizontal="left" vertical="center" wrapText="1"/>
    </xf>
    <xf numFmtId="167" fontId="121" fillId="8" borderId="0" xfId="1" applyNumberFormat="1" applyFont="1" applyFill="1" applyAlignment="1">
      <alignment horizontal="right" vertical="center" wrapText="1"/>
    </xf>
    <xf numFmtId="9" fontId="122" fillId="8" borderId="0" xfId="2" applyFont="1" applyFill="1" applyAlignment="1">
      <alignment horizontal="right" vertical="center" wrapText="1"/>
    </xf>
    <xf numFmtId="167" fontId="121" fillId="2" borderId="0" xfId="1" applyNumberFormat="1" applyFont="1" applyFill="1" applyBorder="1" applyAlignment="1">
      <alignment horizontal="left" vertical="center"/>
    </xf>
    <xf numFmtId="167" fontId="126" fillId="2" borderId="0" xfId="1" applyNumberFormat="1" applyFont="1" applyFill="1" applyAlignment="1">
      <alignment horizontal="right" vertical="center" wrapText="1"/>
    </xf>
    <xf numFmtId="167" fontId="121" fillId="8" borderId="0" xfId="1" applyNumberFormat="1" applyFont="1" applyFill="1" applyBorder="1" applyAlignment="1">
      <alignment horizontal="right" vertical="center" wrapText="1"/>
    </xf>
    <xf numFmtId="167" fontId="122" fillId="8" borderId="0" xfId="1" applyNumberFormat="1" applyFont="1" applyFill="1" applyBorder="1" applyAlignment="1">
      <alignment horizontal="right" vertical="center" wrapText="1"/>
    </xf>
    <xf numFmtId="167" fontId="126" fillId="2" borderId="0" xfId="1" applyNumberFormat="1" applyFont="1" applyFill="1" applyAlignment="1">
      <alignment horizontal="left" vertical="center" wrapText="1"/>
    </xf>
    <xf numFmtId="167" fontId="125" fillId="3" borderId="2" xfId="1" applyNumberFormat="1" applyFont="1" applyFill="1" applyBorder="1" applyAlignment="1">
      <alignment horizontal="right" vertical="center"/>
    </xf>
    <xf numFmtId="167" fontId="121" fillId="2" borderId="0" xfId="1" applyNumberFormat="1" applyFont="1" applyFill="1" applyAlignment="1">
      <alignment vertical="center" wrapText="1"/>
    </xf>
    <xf numFmtId="167" fontId="121" fillId="2" borderId="0" xfId="1" applyNumberFormat="1" applyFont="1" applyFill="1" applyAlignment="1">
      <alignment horizontal="right" vertical="center"/>
    </xf>
    <xf numFmtId="167" fontId="121" fillId="69" borderId="0" xfId="1" applyNumberFormat="1" applyFont="1" applyFill="1" applyAlignment="1">
      <alignment horizontal="right" vertical="center"/>
    </xf>
    <xf numFmtId="167" fontId="121" fillId="2" borderId="30" xfId="1" applyNumberFormat="1" applyFont="1" applyFill="1" applyBorder="1" applyAlignment="1">
      <alignment horizontal="right" vertical="center"/>
    </xf>
    <xf numFmtId="167" fontId="122" fillId="7" borderId="0" xfId="1" applyNumberFormat="1" applyFont="1" applyFill="1" applyAlignment="1">
      <alignment horizontal="right" vertical="center"/>
    </xf>
    <xf numFmtId="167" fontId="126" fillId="0" borderId="30" xfId="1" applyNumberFormat="1" applyFont="1" applyFill="1" applyBorder="1" applyAlignment="1">
      <alignment horizontal="right" vertical="center"/>
    </xf>
    <xf numFmtId="0" fontId="123" fillId="67" borderId="50" xfId="0" applyFont="1" applyFill="1" applyBorder="1" applyAlignment="1">
      <alignment horizontal="right" vertical="center" wrapText="1"/>
    </xf>
    <xf numFmtId="183" fontId="123" fillId="67" borderId="49" xfId="0" applyNumberFormat="1" applyFont="1" applyFill="1" applyBorder="1" applyAlignment="1">
      <alignment horizontal="right" vertical="center" wrapText="1"/>
    </xf>
    <xf numFmtId="167" fontId="121" fillId="2" borderId="44" xfId="1" applyNumberFormat="1" applyFont="1" applyFill="1" applyBorder="1" applyAlignment="1">
      <alignment horizontal="right" vertical="center"/>
    </xf>
    <xf numFmtId="167" fontId="130" fillId="2" borderId="0" xfId="1" applyNumberFormat="1" applyFont="1" applyFill="1" applyAlignment="1">
      <alignment horizontal="right" vertical="center"/>
    </xf>
    <xf numFmtId="0" fontId="123" fillId="67" borderId="48" xfId="0" applyFont="1" applyFill="1" applyBorder="1" applyAlignment="1">
      <alignment horizontal="right" vertical="center" wrapText="1"/>
    </xf>
    <xf numFmtId="167" fontId="121" fillId="2" borderId="45" xfId="1" applyNumberFormat="1" applyFont="1" applyFill="1" applyBorder="1" applyAlignment="1">
      <alignment horizontal="right" vertical="center"/>
    </xf>
    <xf numFmtId="167" fontId="121" fillId="2" borderId="46" xfId="1" applyNumberFormat="1" applyFont="1" applyFill="1" applyBorder="1" applyAlignment="1">
      <alignment horizontal="right" vertical="center"/>
    </xf>
    <xf numFmtId="168" fontId="121" fillId="2" borderId="46" xfId="1" applyNumberFormat="1" applyFont="1" applyFill="1" applyBorder="1" applyAlignment="1">
      <alignment horizontal="right" vertical="center"/>
    </xf>
    <xf numFmtId="167" fontId="126" fillId="0" borderId="32" xfId="1" applyNumberFormat="1" applyFont="1" applyFill="1" applyBorder="1" applyAlignment="1">
      <alignment horizontal="right" vertical="center"/>
    </xf>
    <xf numFmtId="167" fontId="121" fillId="2" borderId="31" xfId="1" applyNumberFormat="1" applyFont="1" applyFill="1" applyBorder="1" applyAlignment="1">
      <alignment horizontal="right" vertical="center"/>
    </xf>
    <xf numFmtId="167" fontId="121" fillId="8" borderId="0" xfId="1" applyNumberFormat="1" applyFont="1" applyFill="1" applyAlignment="1">
      <alignment horizontal="right" vertical="center"/>
    </xf>
    <xf numFmtId="0" fontId="129" fillId="2" borderId="0" xfId="0" applyFont="1" applyFill="1" applyAlignment="1">
      <alignment vertical="center" wrapText="1"/>
    </xf>
    <xf numFmtId="0" fontId="123" fillId="67" borderId="37" xfId="0" applyFont="1" applyFill="1" applyBorder="1" applyAlignment="1">
      <alignment horizontal="right" vertical="center" wrapText="1"/>
    </xf>
    <xf numFmtId="0" fontId="123" fillId="67" borderId="33" xfId="0" applyFont="1" applyFill="1" applyBorder="1" applyAlignment="1">
      <alignment horizontal="right" vertical="center" wrapText="1"/>
    </xf>
    <xf numFmtId="0" fontId="125" fillId="2" borderId="0" xfId="3" applyFont="1" applyFill="1" applyAlignment="1">
      <alignment horizontal="right"/>
    </xf>
    <xf numFmtId="0" fontId="123" fillId="65" borderId="34" xfId="0" applyFont="1" applyFill="1" applyBorder="1" applyAlignment="1">
      <alignment horizontal="left" vertical="center"/>
    </xf>
    <xf numFmtId="0" fontId="123" fillId="67" borderId="37" xfId="0" applyFont="1" applyFill="1" applyBorder="1" applyAlignment="1">
      <alignment horizontal="left" vertical="center" wrapText="1"/>
    </xf>
    <xf numFmtId="0" fontId="126" fillId="2" borderId="38" xfId="0" applyFont="1" applyFill="1" applyBorder="1" applyAlignment="1">
      <alignment horizontal="right" vertical="center"/>
    </xf>
    <xf numFmtId="167" fontId="126" fillId="6" borderId="39" xfId="1" applyNumberFormat="1" applyFont="1" applyFill="1" applyBorder="1" applyAlignment="1">
      <alignment horizontal="right" vertical="center"/>
    </xf>
    <xf numFmtId="167" fontId="126" fillId="6" borderId="40" xfId="1" applyNumberFormat="1" applyFont="1" applyFill="1" applyBorder="1" applyAlignment="1">
      <alignment horizontal="right" vertical="center"/>
    </xf>
    <xf numFmtId="9" fontId="121" fillId="2" borderId="0" xfId="2" applyFont="1" applyFill="1" applyAlignment="1">
      <alignment horizontal="right" vertical="center"/>
    </xf>
    <xf numFmtId="9" fontId="126" fillId="6" borderId="39" xfId="2" applyFont="1" applyFill="1" applyBorder="1" applyAlignment="1">
      <alignment horizontal="right" vertical="center"/>
    </xf>
    <xf numFmtId="9" fontId="126" fillId="6" borderId="40" xfId="2" applyFont="1" applyFill="1" applyBorder="1" applyAlignment="1">
      <alignment horizontal="right" vertical="center"/>
    </xf>
    <xf numFmtId="167" fontId="126" fillId="2" borderId="0" xfId="1" applyNumberFormat="1" applyFont="1" applyFill="1" applyBorder="1" applyAlignment="1">
      <alignment horizontal="right" vertical="center"/>
    </xf>
    <xf numFmtId="0" fontId="121" fillId="2" borderId="34" xfId="1" applyNumberFormat="1" applyFont="1" applyFill="1" applyBorder="1" applyAlignment="1">
      <alignment horizontal="left" vertical="center"/>
    </xf>
    <xf numFmtId="0" fontId="132" fillId="2" borderId="37" xfId="2" applyNumberFormat="1" applyFont="1" applyFill="1" applyBorder="1" applyAlignment="1">
      <alignment horizontal="left" vertical="center"/>
    </xf>
    <xf numFmtId="167" fontId="121" fillId="2" borderId="37" xfId="1" applyNumberFormat="1" applyFont="1" applyFill="1" applyBorder="1" applyAlignment="1">
      <alignment horizontal="right" vertical="center"/>
    </xf>
    <xf numFmtId="9" fontId="121" fillId="2" borderId="37" xfId="2" applyFont="1" applyFill="1" applyBorder="1" applyAlignment="1">
      <alignment horizontal="right" vertical="center"/>
    </xf>
    <xf numFmtId="9" fontId="121" fillId="2" borderId="33" xfId="2" applyFont="1" applyFill="1" applyBorder="1" applyAlignment="1">
      <alignment horizontal="right" vertical="center"/>
    </xf>
    <xf numFmtId="0" fontId="121" fillId="2" borderId="37" xfId="1" applyNumberFormat="1" applyFont="1" applyFill="1" applyBorder="1" applyAlignment="1">
      <alignment horizontal="left" vertical="center"/>
    </xf>
    <xf numFmtId="0" fontId="126" fillId="2" borderId="37" xfId="1" applyNumberFormat="1" applyFont="1" applyFill="1" applyBorder="1" applyAlignment="1">
      <alignment horizontal="left" vertical="center"/>
    </xf>
    <xf numFmtId="0" fontId="126" fillId="2" borderId="41" xfId="0" applyFont="1" applyFill="1" applyBorder="1" applyAlignment="1">
      <alignment horizontal="right" vertical="center"/>
    </xf>
    <xf numFmtId="167" fontId="126" fillId="6" borderId="42" xfId="1" applyNumberFormat="1" applyFont="1" applyFill="1" applyBorder="1" applyAlignment="1">
      <alignment horizontal="right" vertical="center"/>
    </xf>
    <xf numFmtId="167" fontId="126" fillId="6" borderId="43" xfId="1" applyNumberFormat="1" applyFont="1" applyFill="1" applyBorder="1" applyAlignment="1">
      <alignment horizontal="right" vertical="center"/>
    </xf>
    <xf numFmtId="9" fontId="126" fillId="6" borderId="42" xfId="2" applyFont="1" applyFill="1" applyBorder="1" applyAlignment="1">
      <alignment horizontal="right" vertical="center"/>
    </xf>
    <xf numFmtId="9" fontId="126" fillId="6" borderId="43" xfId="2" applyFont="1" applyFill="1" applyBorder="1" applyAlignment="1">
      <alignment horizontal="right" vertical="center"/>
    </xf>
    <xf numFmtId="167" fontId="127" fillId="2" borderId="0" xfId="1" applyNumberFormat="1" applyFont="1" applyFill="1" applyBorder="1" applyAlignment="1">
      <alignment horizontal="right" vertical="center"/>
    </xf>
    <xf numFmtId="167" fontId="121" fillId="2" borderId="0" xfId="1" applyNumberFormat="1" applyFont="1" applyFill="1" applyBorder="1" applyAlignment="1">
      <alignment horizontal="right" vertical="center"/>
    </xf>
    <xf numFmtId="0" fontId="123" fillId="65" borderId="52" xfId="0" applyFont="1" applyFill="1" applyBorder="1" applyAlignment="1">
      <alignment horizontal="left" vertical="center"/>
    </xf>
    <xf numFmtId="167" fontId="121" fillId="2" borderId="0" xfId="1" applyNumberFormat="1" applyFont="1" applyFill="1" applyAlignment="1">
      <alignment horizontal="left" vertical="center"/>
    </xf>
    <xf numFmtId="0" fontId="121" fillId="2" borderId="0" xfId="1" applyNumberFormat="1" applyFont="1" applyFill="1" applyAlignment="1">
      <alignment horizontal="right" vertical="center"/>
    </xf>
    <xf numFmtId="0" fontId="126" fillId="2" borderId="51" xfId="0" applyFont="1" applyFill="1" applyBorder="1" applyAlignment="1">
      <alignment horizontal="right" vertical="center"/>
    </xf>
    <xf numFmtId="167" fontId="126" fillId="6" borderId="51" xfId="1" applyNumberFormat="1" applyFont="1" applyFill="1" applyBorder="1" applyAlignment="1">
      <alignment horizontal="right" vertical="center"/>
    </xf>
    <xf numFmtId="167" fontId="121" fillId="2" borderId="32" xfId="1" applyNumberFormat="1" applyFont="1" applyFill="1" applyBorder="1" applyAlignment="1">
      <alignment horizontal="left" vertical="center"/>
    </xf>
    <xf numFmtId="167" fontId="130" fillId="2" borderId="0" xfId="1" applyNumberFormat="1" applyFont="1" applyFill="1" applyBorder="1" applyAlignment="1">
      <alignment horizontal="left" vertical="center" wrapText="1"/>
    </xf>
    <xf numFmtId="167" fontId="121" fillId="68" borderId="0" xfId="1" applyNumberFormat="1" applyFont="1" applyFill="1" applyAlignment="1">
      <alignment horizontal="right" vertical="center"/>
    </xf>
    <xf numFmtId="167" fontId="121" fillId="2" borderId="47" xfId="1" applyNumberFormat="1" applyFont="1" applyFill="1" applyBorder="1" applyAlignment="1">
      <alignment horizontal="left" vertical="center"/>
    </xf>
    <xf numFmtId="9" fontId="121" fillId="7" borderId="0" xfId="2" applyFont="1" applyFill="1" applyAlignment="1">
      <alignment horizontal="right" vertical="center"/>
    </xf>
    <xf numFmtId="0" fontId="133" fillId="0" borderId="0" xfId="0" applyFont="1" applyAlignment="1">
      <alignment horizontal="right"/>
    </xf>
    <xf numFmtId="167" fontId="121" fillId="2" borderId="53" xfId="1" applyNumberFormat="1" applyFont="1" applyFill="1" applyBorder="1" applyAlignment="1">
      <alignment horizontal="right" vertical="center"/>
    </xf>
    <xf numFmtId="9" fontId="121" fillId="2" borderId="54" xfId="2" applyFont="1" applyFill="1" applyBorder="1" applyAlignment="1">
      <alignment horizontal="right" vertical="center"/>
    </xf>
    <xf numFmtId="0" fontId="135" fillId="65" borderId="34" xfId="0" applyFont="1" applyFill="1" applyBorder="1" applyAlignment="1">
      <alignment horizontal="right" vertical="center"/>
    </xf>
    <xf numFmtId="0" fontId="135" fillId="67" borderId="37" xfId="0" applyFont="1" applyFill="1" applyBorder="1" applyAlignment="1">
      <alignment horizontal="right" vertical="center" wrapText="1"/>
    </xf>
    <xf numFmtId="0" fontId="135" fillId="67" borderId="33" xfId="0" applyFont="1" applyFill="1" applyBorder="1" applyAlignment="1">
      <alignment horizontal="right" vertical="center" wrapText="1"/>
    </xf>
    <xf numFmtId="167" fontId="134" fillId="4" borderId="0" xfId="1" applyNumberFormat="1" applyFont="1" applyFill="1" applyAlignment="1">
      <alignment horizontal="right" vertical="center"/>
    </xf>
    <xf numFmtId="49" fontId="137" fillId="3" borderId="30" xfId="0" applyNumberFormat="1" applyFont="1" applyFill="1" applyBorder="1" applyAlignment="1">
      <alignment horizontal="right" vertical="center" wrapText="1"/>
    </xf>
    <xf numFmtId="167" fontId="131" fillId="4" borderId="36" xfId="1" applyNumberFormat="1" applyFont="1" applyFill="1" applyBorder="1" applyAlignment="1">
      <alignment horizontal="center" vertical="center" wrapText="1"/>
    </xf>
    <xf numFmtId="167" fontId="131" fillId="4" borderId="36" xfId="1" applyNumberFormat="1" applyFont="1" applyFill="1" applyBorder="1" applyAlignment="1">
      <alignment horizontal="center" vertical="center"/>
    </xf>
    <xf numFmtId="167" fontId="121" fillId="7" borderId="0" xfId="1" applyNumberFormat="1" applyFont="1" applyFill="1" applyAlignment="1">
      <alignment horizontal="right" vertical="center"/>
    </xf>
    <xf numFmtId="0" fontId="139" fillId="0" borderId="0" xfId="0" applyFont="1" applyAlignment="1">
      <alignment horizontal="right" vertical="center"/>
    </xf>
    <xf numFmtId="0" fontId="140" fillId="2" borderId="0" xfId="0" applyFont="1" applyFill="1" applyAlignment="1">
      <alignment vertical="center"/>
    </xf>
    <xf numFmtId="167" fontId="140" fillId="2" borderId="0" xfId="1" applyNumberFormat="1" applyFont="1" applyFill="1" applyAlignment="1">
      <alignment horizontal="right" vertical="center" wrapText="1"/>
    </xf>
    <xf numFmtId="9" fontId="140" fillId="2" borderId="0" xfId="2" applyFont="1" applyFill="1" applyAlignment="1">
      <alignment horizontal="right" vertical="center" wrapText="1"/>
    </xf>
    <xf numFmtId="0" fontId="141" fillId="0" borderId="0" xfId="0" applyFont="1" applyAlignment="1">
      <alignment horizontal="right" vertical="center"/>
    </xf>
    <xf numFmtId="0" fontId="142" fillId="3" borderId="69" xfId="0" applyFont="1" applyFill="1" applyBorder="1" applyAlignment="1">
      <alignment horizontal="center" vertical="center"/>
    </xf>
    <xf numFmtId="49" fontId="143" fillId="3" borderId="69" xfId="0" applyNumberFormat="1" applyFont="1" applyFill="1" applyBorder="1" applyAlignment="1">
      <alignment horizontal="right" vertical="center"/>
    </xf>
    <xf numFmtId="0" fontId="144" fillId="2" borderId="69" xfId="0" applyFont="1" applyFill="1" applyBorder="1" applyAlignment="1">
      <alignment horizontal="right" vertical="center"/>
    </xf>
    <xf numFmtId="167" fontId="144" fillId="6" borderId="69" xfId="1" applyNumberFormat="1" applyFont="1" applyFill="1" applyBorder="1" applyAlignment="1">
      <alignment horizontal="right" vertical="center"/>
    </xf>
    <xf numFmtId="167" fontId="140" fillId="2" borderId="69" xfId="32652" applyNumberFormat="1" applyFont="1" applyFill="1" applyBorder="1" applyAlignment="1">
      <alignment vertical="center"/>
    </xf>
    <xf numFmtId="167" fontId="140" fillId="2" borderId="69" xfId="32652" applyNumberFormat="1" applyFont="1" applyFill="1" applyBorder="1" applyAlignment="1">
      <alignment horizontal="right" vertical="center"/>
    </xf>
    <xf numFmtId="167" fontId="140" fillId="2" borderId="69" xfId="32655" applyNumberFormat="1" applyFont="1" applyFill="1" applyBorder="1" applyAlignment="1">
      <alignment vertical="center"/>
    </xf>
    <xf numFmtId="167" fontId="140" fillId="2" borderId="69" xfId="32655" applyNumberFormat="1" applyFont="1" applyFill="1" applyBorder="1" applyAlignment="1">
      <alignment horizontal="right" vertical="center"/>
    </xf>
    <xf numFmtId="0" fontId="144" fillId="2" borderId="77" xfId="0" applyFont="1" applyFill="1" applyBorder="1" applyAlignment="1">
      <alignment horizontal="right" vertical="center"/>
    </xf>
    <xf numFmtId="167" fontId="144" fillId="6" borderId="77" xfId="1" applyNumberFormat="1" applyFont="1" applyFill="1" applyBorder="1" applyAlignment="1">
      <alignment horizontal="right" vertical="center"/>
    </xf>
    <xf numFmtId="167" fontId="140" fillId="2" borderId="77" xfId="32652" applyNumberFormat="1" applyFont="1" applyFill="1" applyBorder="1" applyAlignment="1">
      <alignment vertical="center"/>
    </xf>
    <xf numFmtId="167" fontId="140" fillId="2" borderId="77" xfId="32652" applyNumberFormat="1" applyFont="1" applyFill="1" applyBorder="1" applyAlignment="1">
      <alignment horizontal="right" vertical="center"/>
    </xf>
    <xf numFmtId="167" fontId="140" fillId="2" borderId="77" xfId="32655" applyNumberFormat="1" applyFont="1" applyFill="1" applyBorder="1" applyAlignment="1">
      <alignment vertical="center"/>
    </xf>
    <xf numFmtId="167" fontId="140" fillId="2" borderId="77" xfId="32655" applyNumberFormat="1" applyFont="1" applyFill="1" applyBorder="1" applyAlignment="1">
      <alignment horizontal="right" vertical="center"/>
    </xf>
    <xf numFmtId="0" fontId="145" fillId="6" borderId="74" xfId="0" applyFont="1" applyFill="1" applyBorder="1" applyAlignment="1">
      <alignment horizontal="right" vertical="center"/>
    </xf>
    <xf numFmtId="167" fontId="145" fillId="6" borderId="74" xfId="1" applyNumberFormat="1" applyFont="1" applyFill="1" applyBorder="1" applyAlignment="1">
      <alignment horizontal="right" vertical="center"/>
    </xf>
    <xf numFmtId="9" fontId="144" fillId="2" borderId="69" xfId="2" applyFont="1" applyFill="1" applyBorder="1" applyAlignment="1">
      <alignment horizontal="right" vertical="center"/>
    </xf>
    <xf numFmtId="9" fontId="144" fillId="2" borderId="69" xfId="2" applyFont="1" applyFill="1" applyBorder="1" applyAlignment="1">
      <alignment horizontal="right" vertical="center" wrapText="1"/>
    </xf>
    <xf numFmtId="166" fontId="143" fillId="7" borderId="69" xfId="1" applyFont="1" applyFill="1" applyBorder="1" applyAlignment="1">
      <alignment horizontal="right" vertical="center"/>
    </xf>
    <xf numFmtId="9" fontId="143" fillId="7" borderId="69" xfId="2" applyFont="1" applyFill="1" applyBorder="1" applyAlignment="1">
      <alignment horizontal="right" vertical="center"/>
    </xf>
    <xf numFmtId="9" fontId="143" fillId="7" borderId="0" xfId="2" applyFont="1" applyFill="1" applyBorder="1" applyAlignment="1">
      <alignment horizontal="right" vertical="center"/>
    </xf>
    <xf numFmtId="9" fontId="144" fillId="2" borderId="0" xfId="2" applyFont="1" applyFill="1" applyBorder="1" applyAlignment="1">
      <alignment horizontal="right" vertical="center"/>
    </xf>
    <xf numFmtId="167" fontId="141" fillId="2" borderId="0" xfId="1" applyNumberFormat="1" applyFont="1" applyFill="1" applyAlignment="1">
      <alignment horizontal="right" vertical="center" wrapText="1"/>
    </xf>
    <xf numFmtId="49" fontId="143" fillId="3" borderId="69" xfId="0" applyNumberFormat="1" applyFont="1" applyFill="1" applyBorder="1" applyAlignment="1">
      <alignment horizontal="right" vertical="center" wrapText="1"/>
    </xf>
    <xf numFmtId="0" fontId="142" fillId="3" borderId="69" xfId="0" applyFont="1" applyFill="1" applyBorder="1" applyAlignment="1">
      <alignment horizontal="right" vertical="center" wrapText="1"/>
    </xf>
    <xf numFmtId="167" fontId="140" fillId="7" borderId="0" xfId="1" applyNumberFormat="1" applyFont="1" applyFill="1" applyAlignment="1">
      <alignment horizontal="right" vertical="center" wrapText="1"/>
    </xf>
    <xf numFmtId="9" fontId="144" fillId="2" borderId="69" xfId="2" applyFont="1" applyFill="1" applyBorder="1" applyAlignment="1">
      <alignment vertical="center"/>
    </xf>
    <xf numFmtId="9" fontId="144" fillId="0" borderId="69" xfId="2" applyFont="1" applyFill="1" applyBorder="1" applyAlignment="1">
      <alignment horizontal="right" vertical="center"/>
    </xf>
    <xf numFmtId="167" fontId="144" fillId="2" borderId="69" xfId="0" applyNumberFormat="1" applyFont="1" applyFill="1" applyBorder="1" applyAlignment="1">
      <alignment horizontal="right" vertical="center"/>
    </xf>
    <xf numFmtId="167" fontId="144" fillId="2" borderId="69" xfId="1" applyNumberFormat="1" applyFont="1" applyFill="1" applyBorder="1" applyAlignment="1">
      <alignment horizontal="right" vertical="center"/>
    </xf>
    <xf numFmtId="9" fontId="144" fillId="2" borderId="77" xfId="2" applyFont="1" applyFill="1" applyBorder="1" applyAlignment="1">
      <alignment horizontal="right" vertical="center"/>
    </xf>
    <xf numFmtId="9" fontId="144" fillId="2" borderId="77" xfId="2" applyFont="1" applyFill="1" applyBorder="1" applyAlignment="1">
      <alignment vertical="center"/>
    </xf>
    <xf numFmtId="167" fontId="144" fillId="2" borderId="77" xfId="0" applyNumberFormat="1" applyFont="1" applyFill="1" applyBorder="1" applyAlignment="1">
      <alignment horizontal="right" vertical="center"/>
    </xf>
    <xf numFmtId="167" fontId="144" fillId="2" borderId="77" xfId="1" applyNumberFormat="1" applyFont="1" applyFill="1" applyBorder="1" applyAlignment="1">
      <alignment horizontal="right" vertical="center"/>
    </xf>
    <xf numFmtId="9" fontId="145" fillId="6" borderId="74" xfId="2" applyFont="1" applyFill="1" applyBorder="1" applyAlignment="1">
      <alignment horizontal="right" vertical="center"/>
    </xf>
    <xf numFmtId="9" fontId="145" fillId="6" borderId="74" xfId="2" applyFont="1" applyFill="1" applyBorder="1" applyAlignment="1">
      <alignment vertical="center"/>
    </xf>
    <xf numFmtId="9" fontId="145" fillId="6" borderId="0" xfId="2" applyFont="1" applyFill="1" applyBorder="1" applyAlignment="1">
      <alignment horizontal="right" vertical="center"/>
    </xf>
    <xf numFmtId="9" fontId="145" fillId="0" borderId="74" xfId="2" applyFont="1" applyFill="1" applyBorder="1" applyAlignment="1">
      <alignment horizontal="right" vertical="center"/>
    </xf>
    <xf numFmtId="167" fontId="140" fillId="2" borderId="0" xfId="1" applyNumberFormat="1" applyFont="1" applyFill="1" applyAlignment="1">
      <alignment horizontal="right" vertical="center"/>
    </xf>
    <xf numFmtId="0" fontId="141" fillId="2" borderId="0" xfId="4" applyFont="1" applyFill="1" applyAlignment="1">
      <alignment horizontal="right" vertical="center"/>
    </xf>
    <xf numFmtId="9" fontId="141" fillId="2" borderId="0" xfId="4" applyNumberFormat="1" applyFont="1" applyFill="1" applyAlignment="1">
      <alignment vertical="center"/>
    </xf>
    <xf numFmtId="9" fontId="141" fillId="2" borderId="0" xfId="4" applyNumberFormat="1" applyFont="1" applyFill="1" applyAlignment="1">
      <alignment horizontal="right" vertical="center"/>
    </xf>
    <xf numFmtId="0" fontId="146" fillId="0" borderId="0" xfId="32622" applyFont="1"/>
    <xf numFmtId="185" fontId="146" fillId="0" borderId="0" xfId="32706" applyNumberFormat="1" applyFont="1" applyFill="1"/>
    <xf numFmtId="9" fontId="146" fillId="0" borderId="0" xfId="29601" applyFont="1" applyFill="1"/>
    <xf numFmtId="0" fontId="146" fillId="0" borderId="0" xfId="32622" applyFont="1" applyAlignment="1">
      <alignment horizontal="right" wrapText="1"/>
    </xf>
    <xf numFmtId="185" fontId="146" fillId="0" borderId="0" xfId="32706" applyNumberFormat="1" applyFont="1" applyFill="1" applyAlignment="1">
      <alignment horizontal="right" wrapText="1"/>
    </xf>
    <xf numFmtId="185" fontId="146" fillId="0" borderId="0" xfId="32622" applyNumberFormat="1" applyFont="1"/>
    <xf numFmtId="38" fontId="146" fillId="0" borderId="0" xfId="32622" applyNumberFormat="1" applyFont="1"/>
    <xf numFmtId="9" fontId="146" fillId="0" borderId="0" xfId="29601" applyFont="1" applyAlignment="1">
      <alignment horizontal="right" wrapText="1"/>
    </xf>
    <xf numFmtId="0" fontId="148" fillId="2" borderId="0" xfId="0" applyFont="1" applyFill="1"/>
    <xf numFmtId="167" fontId="148" fillId="2" borderId="0" xfId="1" applyNumberFormat="1" applyFont="1" applyFill="1" applyAlignment="1">
      <alignment vertical="center"/>
    </xf>
    <xf numFmtId="0" fontId="140" fillId="2" borderId="0" xfId="0" applyFont="1" applyFill="1"/>
    <xf numFmtId="0" fontId="148" fillId="2" borderId="0" xfId="0" applyFont="1" applyFill="1" applyAlignment="1">
      <alignment horizontal="right"/>
    </xf>
    <xf numFmtId="0" fontId="149" fillId="72" borderId="0" xfId="0" applyFont="1" applyFill="1" applyAlignment="1">
      <alignment horizontal="right" vertical="center"/>
    </xf>
    <xf numFmtId="0" fontId="149" fillId="72" borderId="0" xfId="0" applyFont="1" applyFill="1" applyAlignment="1">
      <alignment vertical="center"/>
    </xf>
    <xf numFmtId="0" fontId="141" fillId="2" borderId="0" xfId="0" applyFont="1" applyFill="1" applyAlignment="1">
      <alignment horizontal="right" vertical="center"/>
    </xf>
    <xf numFmtId="167" fontId="140" fillId="2" borderId="0" xfId="1" applyNumberFormat="1" applyFont="1" applyFill="1" applyAlignment="1">
      <alignment vertical="center"/>
    </xf>
    <xf numFmtId="167" fontId="140" fillId="2" borderId="0" xfId="1" applyNumberFormat="1" applyFont="1" applyFill="1"/>
    <xf numFmtId="167" fontId="140" fillId="2" borderId="0" xfId="0" applyNumberFormat="1" applyFont="1" applyFill="1" applyAlignment="1">
      <alignment vertical="center"/>
    </xf>
    <xf numFmtId="9" fontId="140" fillId="2" borderId="0" xfId="2" applyFont="1" applyFill="1"/>
    <xf numFmtId="0" fontId="140" fillId="2" borderId="0" xfId="0" applyFont="1" applyFill="1" applyAlignment="1">
      <alignment horizontal="right" vertical="center"/>
    </xf>
    <xf numFmtId="43" fontId="140" fillId="2" borderId="0" xfId="0" applyNumberFormat="1" applyFont="1" applyFill="1"/>
    <xf numFmtId="9" fontId="140" fillId="2" borderId="0" xfId="2" applyFont="1" applyFill="1" applyAlignment="1">
      <alignment vertical="center"/>
    </xf>
    <xf numFmtId="0" fontId="141" fillId="7" borderId="0" xfId="0" applyFont="1" applyFill="1" applyAlignment="1">
      <alignment horizontal="right" vertical="center"/>
    </xf>
    <xf numFmtId="9" fontId="140" fillId="7" borderId="0" xfId="0" applyNumberFormat="1" applyFont="1" applyFill="1" applyAlignment="1">
      <alignment vertical="center"/>
    </xf>
    <xf numFmtId="9" fontId="140" fillId="2" borderId="0" xfId="0" applyNumberFormat="1" applyFont="1" applyFill="1" applyAlignment="1">
      <alignment vertical="center"/>
    </xf>
    <xf numFmtId="0" fontId="140" fillId="0" borderId="0" xfId="0" applyFont="1"/>
    <xf numFmtId="0" fontId="149" fillId="72" borderId="0" xfId="0" applyFont="1" applyFill="1"/>
    <xf numFmtId="17" fontId="149" fillId="72" borderId="0" xfId="0" applyNumberFormat="1" applyFont="1" applyFill="1"/>
    <xf numFmtId="0" fontId="141" fillId="0" borderId="0" xfId="0" applyFont="1"/>
    <xf numFmtId="185" fontId="140" fillId="0" borderId="0" xfId="1" applyNumberFormat="1" applyFont="1"/>
    <xf numFmtId="9" fontId="140" fillId="0" borderId="0" xfId="2" applyFont="1"/>
    <xf numFmtId="167" fontId="140" fillId="73" borderId="0" xfId="1" applyNumberFormat="1" applyFont="1" applyFill="1" applyAlignment="1">
      <alignment horizontal="right" vertical="center"/>
    </xf>
    <xf numFmtId="167" fontId="140" fillId="2" borderId="69" xfId="1" applyNumberFormat="1" applyFont="1" applyFill="1" applyBorder="1" applyAlignment="1">
      <alignment horizontal="right" vertical="center"/>
    </xf>
    <xf numFmtId="167" fontId="139" fillId="2" borderId="0" xfId="1" applyNumberFormat="1" applyFont="1" applyFill="1" applyAlignment="1">
      <alignment horizontal="right" vertical="center"/>
    </xf>
    <xf numFmtId="167" fontId="150" fillId="2" borderId="0" xfId="1" applyNumberFormat="1" applyFont="1" applyFill="1" applyAlignment="1">
      <alignment horizontal="right" vertical="center"/>
    </xf>
    <xf numFmtId="167" fontId="141" fillId="2" borderId="0" xfId="1" applyNumberFormat="1" applyFont="1" applyFill="1" applyAlignment="1">
      <alignment horizontal="right" vertical="center"/>
    </xf>
    <xf numFmtId="167" fontId="151" fillId="7" borderId="0" xfId="1" applyNumberFormat="1" applyFont="1" applyFill="1" applyAlignment="1">
      <alignment horizontal="right" vertical="center"/>
    </xf>
    <xf numFmtId="167" fontId="144" fillId="0" borderId="69" xfId="1" applyNumberFormat="1" applyFont="1" applyFill="1" applyBorder="1" applyAlignment="1">
      <alignment horizontal="right" vertical="center"/>
    </xf>
    <xf numFmtId="0" fontId="150" fillId="68" borderId="70" xfId="0" applyFont="1" applyFill="1" applyBorder="1" applyAlignment="1">
      <alignment horizontal="right" vertical="center" wrapText="1"/>
    </xf>
    <xf numFmtId="183" fontId="150" fillId="68" borderId="71" xfId="0" applyNumberFormat="1" applyFont="1" applyFill="1" applyBorder="1" applyAlignment="1">
      <alignment horizontal="right" vertical="center" wrapText="1"/>
    </xf>
    <xf numFmtId="167" fontId="140" fillId="2" borderId="70" xfId="1" applyNumberFormat="1" applyFont="1" applyFill="1" applyBorder="1" applyAlignment="1">
      <alignment horizontal="right" vertical="center"/>
    </xf>
    <xf numFmtId="167" fontId="140" fillId="2" borderId="71" xfId="1" applyNumberFormat="1" applyFont="1" applyFill="1" applyBorder="1" applyAlignment="1">
      <alignment horizontal="right" vertical="center"/>
    </xf>
    <xf numFmtId="167" fontId="152" fillId="2" borderId="0" xfId="1" applyNumberFormat="1" applyFont="1" applyFill="1" applyAlignment="1">
      <alignment horizontal="right" vertical="center"/>
    </xf>
    <xf numFmtId="167" fontId="144" fillId="0" borderId="77" xfId="1" applyNumberFormat="1" applyFont="1" applyFill="1" applyBorder="1" applyAlignment="1">
      <alignment horizontal="right" vertical="center"/>
    </xf>
    <xf numFmtId="167" fontId="140" fillId="8" borderId="0" xfId="1" applyNumberFormat="1" applyFont="1" applyFill="1" applyAlignment="1">
      <alignment horizontal="right" vertical="center"/>
    </xf>
    <xf numFmtId="167" fontId="140" fillId="2" borderId="72" xfId="1" applyNumberFormat="1" applyFont="1" applyFill="1" applyBorder="1" applyAlignment="1">
      <alignment horizontal="right" vertical="center"/>
    </xf>
    <xf numFmtId="168" fontId="140" fillId="2" borderId="73" xfId="1" applyNumberFormat="1" applyFont="1" applyFill="1" applyBorder="1" applyAlignment="1">
      <alignment horizontal="right" vertical="center"/>
    </xf>
    <xf numFmtId="167" fontId="140" fillId="2" borderId="74" xfId="1" applyNumberFormat="1" applyFont="1" applyFill="1" applyBorder="1" applyAlignment="1">
      <alignment horizontal="right" vertical="center"/>
    </xf>
    <xf numFmtId="0" fontId="139" fillId="71" borderId="70" xfId="0" applyFont="1" applyFill="1" applyBorder="1" applyAlignment="1">
      <alignment horizontal="right" vertical="center"/>
    </xf>
    <xf numFmtId="0" fontId="139" fillId="5" borderId="75" xfId="0" applyFont="1" applyFill="1" applyBorder="1" applyAlignment="1">
      <alignment horizontal="right" vertical="center" wrapText="1"/>
    </xf>
    <xf numFmtId="0" fontId="139" fillId="5" borderId="71" xfId="0" applyFont="1" applyFill="1" applyBorder="1" applyAlignment="1">
      <alignment horizontal="right" vertical="center" wrapText="1"/>
    </xf>
    <xf numFmtId="0" fontId="144" fillId="2" borderId="70" xfId="0" applyFont="1" applyFill="1" applyBorder="1" applyAlignment="1">
      <alignment horizontal="right" vertical="center"/>
    </xf>
    <xf numFmtId="167" fontId="144" fillId="6" borderId="75" xfId="1" applyNumberFormat="1" applyFont="1" applyFill="1" applyBorder="1" applyAlignment="1">
      <alignment horizontal="right" vertical="center"/>
    </xf>
    <xf numFmtId="167" fontId="144" fillId="6" borderId="71" xfId="1" applyNumberFormat="1" applyFont="1" applyFill="1" applyBorder="1" applyAlignment="1">
      <alignment horizontal="right" vertical="center"/>
    </xf>
    <xf numFmtId="9" fontId="140" fillId="2" borderId="0" xfId="2" applyFont="1" applyFill="1" applyAlignment="1">
      <alignment horizontal="right" vertical="center"/>
    </xf>
    <xf numFmtId="167" fontId="140" fillId="2" borderId="55" xfId="1" applyNumberFormat="1" applyFont="1" applyFill="1" applyBorder="1" applyAlignment="1">
      <alignment horizontal="right" vertical="center"/>
    </xf>
    <xf numFmtId="167" fontId="140" fillId="2" borderId="56" xfId="1" applyNumberFormat="1" applyFont="1" applyFill="1" applyBorder="1" applyAlignment="1">
      <alignment horizontal="right" vertical="center"/>
    </xf>
    <xf numFmtId="167" fontId="140" fillId="2" borderId="57" xfId="1" applyNumberFormat="1" applyFont="1" applyFill="1" applyBorder="1" applyAlignment="1">
      <alignment horizontal="right" vertical="center"/>
    </xf>
    <xf numFmtId="167" fontId="140" fillId="7" borderId="0" xfId="1" applyNumberFormat="1" applyFont="1" applyFill="1" applyAlignment="1">
      <alignment horizontal="right" vertical="center"/>
    </xf>
    <xf numFmtId="167" fontId="140" fillId="2" borderId="58" xfId="1" applyNumberFormat="1" applyFont="1" applyFill="1" applyBorder="1" applyAlignment="1">
      <alignment horizontal="right" vertical="center"/>
    </xf>
    <xf numFmtId="167" fontId="140" fillId="2" borderId="0" xfId="1" applyNumberFormat="1" applyFont="1" applyFill="1" applyBorder="1" applyAlignment="1">
      <alignment horizontal="right" vertical="center"/>
    </xf>
    <xf numFmtId="167" fontId="140" fillId="2" borderId="59" xfId="1" applyNumberFormat="1" applyFont="1" applyFill="1" applyBorder="1" applyAlignment="1">
      <alignment horizontal="right" vertical="center"/>
    </xf>
    <xf numFmtId="0" fontId="149" fillId="2" borderId="0" xfId="0" applyFont="1" applyFill="1" applyAlignment="1">
      <alignment vertical="center" wrapText="1"/>
    </xf>
    <xf numFmtId="0" fontId="143" fillId="2" borderId="0" xfId="3" applyFont="1" applyFill="1" applyAlignment="1">
      <alignment horizontal="right"/>
    </xf>
    <xf numFmtId="0" fontId="150" fillId="67" borderId="37" xfId="0" applyFont="1" applyFill="1" applyBorder="1" applyAlignment="1">
      <alignment horizontal="right" vertical="center" wrapText="1"/>
    </xf>
    <xf numFmtId="0" fontId="150" fillId="67" borderId="33" xfId="0" applyFont="1" applyFill="1" applyBorder="1" applyAlignment="1">
      <alignment horizontal="right" vertical="center" wrapText="1"/>
    </xf>
    <xf numFmtId="9" fontId="144" fillId="6" borderId="75" xfId="2" applyFont="1" applyFill="1" applyBorder="1" applyAlignment="1">
      <alignment horizontal="right" vertical="center"/>
    </xf>
    <xf numFmtId="9" fontId="144" fillId="6" borderId="71" xfId="2" applyFont="1" applyFill="1" applyBorder="1" applyAlignment="1">
      <alignment horizontal="right" vertical="center"/>
    </xf>
    <xf numFmtId="167" fontId="144" fillId="2" borderId="0" xfId="1" applyNumberFormat="1" applyFont="1" applyFill="1" applyBorder="1" applyAlignment="1">
      <alignment horizontal="right" vertical="center"/>
    </xf>
    <xf numFmtId="167" fontId="140" fillId="2" borderId="37" xfId="1" applyNumberFormat="1" applyFont="1" applyFill="1" applyBorder="1" applyAlignment="1">
      <alignment horizontal="right" vertical="center"/>
    </xf>
    <xf numFmtId="9" fontId="140" fillId="2" borderId="33" xfId="2" applyFont="1" applyFill="1" applyBorder="1" applyAlignment="1">
      <alignment horizontal="right" vertical="center"/>
    </xf>
    <xf numFmtId="9" fontId="140" fillId="2" borderId="0" xfId="2" applyFont="1" applyFill="1" applyBorder="1" applyAlignment="1">
      <alignment horizontal="right" vertical="center"/>
    </xf>
    <xf numFmtId="167" fontId="140" fillId="2" borderId="60" xfId="1" applyNumberFormat="1" applyFont="1" applyFill="1" applyBorder="1" applyAlignment="1">
      <alignment horizontal="right" vertical="center"/>
    </xf>
    <xf numFmtId="167" fontId="140" fillId="2" borderId="61" xfId="1" applyNumberFormat="1" applyFont="1" applyFill="1" applyBorder="1" applyAlignment="1">
      <alignment horizontal="right" vertical="center"/>
    </xf>
    <xf numFmtId="167" fontId="140" fillId="2" borderId="62" xfId="1" applyNumberFormat="1" applyFont="1" applyFill="1" applyBorder="1" applyAlignment="1">
      <alignment horizontal="right" vertical="center"/>
    </xf>
    <xf numFmtId="0" fontId="144" fillId="2" borderId="72" xfId="0" applyFont="1" applyFill="1" applyBorder="1" applyAlignment="1">
      <alignment horizontal="right" vertical="center"/>
    </xf>
    <xf numFmtId="9" fontId="144" fillId="6" borderId="76" xfId="2" applyFont="1" applyFill="1" applyBorder="1" applyAlignment="1">
      <alignment horizontal="right" vertical="center"/>
    </xf>
    <xf numFmtId="9" fontId="144" fillId="6" borderId="73" xfId="2" applyFont="1" applyFill="1" applyBorder="1" applyAlignment="1">
      <alignment horizontal="right" vertical="center"/>
    </xf>
    <xf numFmtId="167" fontId="145" fillId="2" borderId="0" xfId="1" applyNumberFormat="1" applyFont="1" applyFill="1" applyBorder="1" applyAlignment="1">
      <alignment horizontal="right" vertical="center"/>
    </xf>
    <xf numFmtId="167" fontId="140" fillId="2" borderId="78" xfId="1" applyNumberFormat="1" applyFont="1" applyFill="1" applyBorder="1" applyAlignment="1">
      <alignment horizontal="right" vertical="center"/>
    </xf>
    <xf numFmtId="0" fontId="150" fillId="65" borderId="52" xfId="0" applyFont="1" applyFill="1" applyBorder="1" applyAlignment="1">
      <alignment horizontal="left" vertical="center"/>
    </xf>
    <xf numFmtId="167" fontId="140" fillId="2" borderId="0" xfId="1" applyNumberFormat="1" applyFont="1" applyFill="1" applyAlignment="1">
      <alignment horizontal="left" vertical="center"/>
    </xf>
    <xf numFmtId="0" fontId="140" fillId="2" borderId="0" xfId="1" applyNumberFormat="1" applyFont="1" applyFill="1" applyAlignment="1">
      <alignment horizontal="right" vertical="center"/>
    </xf>
    <xf numFmtId="167" fontId="152" fillId="2" borderId="0" xfId="1" applyNumberFormat="1" applyFont="1" applyFill="1" applyBorder="1" applyAlignment="1">
      <alignment horizontal="left" vertical="center" wrapText="1"/>
    </xf>
    <xf numFmtId="167" fontId="149" fillId="72" borderId="0" xfId="1" applyNumberFormat="1" applyFont="1" applyFill="1" applyAlignment="1">
      <alignment horizontal="right" vertical="center"/>
    </xf>
    <xf numFmtId="167" fontId="140" fillId="68" borderId="0" xfId="1" applyNumberFormat="1" applyFont="1" applyFill="1" applyAlignment="1">
      <alignment horizontal="right" vertical="center"/>
    </xf>
    <xf numFmtId="167" fontId="140" fillId="2" borderId="32" xfId="1" applyNumberFormat="1" applyFont="1" applyFill="1" applyBorder="1" applyAlignment="1">
      <alignment horizontal="left" vertical="center"/>
    </xf>
    <xf numFmtId="167" fontId="140" fillId="2" borderId="0" xfId="1" applyNumberFormat="1" applyFont="1" applyFill="1" applyBorder="1" applyAlignment="1">
      <alignment horizontal="left" vertical="center"/>
    </xf>
    <xf numFmtId="167" fontId="140" fillId="2" borderId="63" xfId="1" applyNumberFormat="1" applyFont="1" applyFill="1" applyBorder="1" applyAlignment="1">
      <alignment horizontal="right" vertical="center"/>
    </xf>
    <xf numFmtId="167" fontId="140" fillId="2" borderId="64" xfId="1" applyNumberFormat="1" applyFont="1" applyFill="1" applyBorder="1" applyAlignment="1">
      <alignment horizontal="right" vertical="center"/>
    </xf>
    <xf numFmtId="9" fontId="140" fillId="2" borderId="64" xfId="2" applyFont="1" applyFill="1" applyBorder="1" applyAlignment="1">
      <alignment horizontal="right" vertical="center"/>
    </xf>
    <xf numFmtId="9" fontId="140" fillId="2" borderId="65" xfId="2" applyFont="1" applyFill="1" applyBorder="1" applyAlignment="1">
      <alignment horizontal="right" vertical="center"/>
    </xf>
    <xf numFmtId="167" fontId="140" fillId="2" borderId="66" xfId="1" applyNumberFormat="1" applyFont="1" applyFill="1" applyBorder="1" applyAlignment="1">
      <alignment horizontal="right" vertical="center"/>
    </xf>
    <xf numFmtId="167" fontId="140" fillId="68" borderId="67" xfId="1" applyNumberFormat="1" applyFont="1" applyFill="1" applyBorder="1" applyAlignment="1">
      <alignment horizontal="right" vertical="center"/>
    </xf>
    <xf numFmtId="9" fontId="140" fillId="2" borderId="67" xfId="2" applyFont="1" applyFill="1" applyBorder="1" applyAlignment="1">
      <alignment horizontal="right" vertical="center"/>
    </xf>
    <xf numFmtId="9" fontId="140" fillId="2" borderId="68" xfId="2" applyFont="1" applyFill="1" applyBorder="1" applyAlignment="1">
      <alignment horizontal="right" vertical="center"/>
    </xf>
    <xf numFmtId="167" fontId="140" fillId="2" borderId="47" xfId="1" applyNumberFormat="1" applyFont="1" applyFill="1" applyBorder="1" applyAlignment="1">
      <alignment horizontal="left" vertical="center"/>
    </xf>
    <xf numFmtId="9" fontId="140" fillId="7" borderId="0" xfId="2" applyFont="1" applyFill="1" applyAlignment="1">
      <alignment horizontal="right" vertical="center"/>
    </xf>
    <xf numFmtId="9" fontId="140" fillId="2" borderId="0" xfId="2" applyFont="1" applyFill="1" applyAlignment="1">
      <alignment horizontal="left" vertical="center"/>
    </xf>
    <xf numFmtId="167" fontId="140" fillId="2" borderId="0" xfId="2" applyNumberFormat="1" applyFont="1" applyFill="1" applyAlignment="1">
      <alignment horizontal="right" vertical="center"/>
    </xf>
    <xf numFmtId="0" fontId="153" fillId="0" borderId="0" xfId="0" applyFont="1" applyAlignment="1">
      <alignment horizontal="right"/>
    </xf>
    <xf numFmtId="1" fontId="149" fillId="72" borderId="0" xfId="1" applyNumberFormat="1" applyFont="1" applyFill="1" applyAlignment="1">
      <alignment horizontal="right" vertical="center"/>
    </xf>
    <xf numFmtId="167" fontId="141" fillId="2" borderId="0" xfId="1" applyNumberFormat="1" applyFont="1" applyFill="1" applyAlignment="1">
      <alignment horizontal="left" vertical="center"/>
    </xf>
    <xf numFmtId="167" fontId="140" fillId="2" borderId="53" xfId="1" applyNumberFormat="1" applyFont="1" applyFill="1" applyBorder="1" applyAlignment="1">
      <alignment horizontal="right" vertical="center"/>
    </xf>
    <xf numFmtId="9" fontId="140" fillId="2" borderId="54" xfId="2" applyFont="1" applyFill="1" applyBorder="1" applyAlignment="1">
      <alignment horizontal="right" vertical="center"/>
    </xf>
    <xf numFmtId="167" fontId="141" fillId="75" borderId="70" xfId="1" applyNumberFormat="1" applyFont="1" applyFill="1" applyBorder="1" applyAlignment="1">
      <alignment horizontal="right" vertical="center"/>
    </xf>
    <xf numFmtId="167" fontId="141" fillId="75" borderId="75" xfId="1" applyNumberFormat="1" applyFont="1" applyFill="1" applyBorder="1" applyAlignment="1">
      <alignment horizontal="right" vertical="center" wrapText="1"/>
    </xf>
    <xf numFmtId="167" fontId="141" fillId="75" borderId="71" xfId="1" applyNumberFormat="1" applyFont="1" applyFill="1" applyBorder="1" applyAlignment="1">
      <alignment horizontal="right" vertical="center" wrapText="1"/>
    </xf>
    <xf numFmtId="167" fontId="141" fillId="2" borderId="70" xfId="1" applyNumberFormat="1" applyFont="1" applyFill="1" applyBorder="1" applyAlignment="1">
      <alignment horizontal="right" vertical="center"/>
    </xf>
    <xf numFmtId="9" fontId="140" fillId="2" borderId="75" xfId="2" applyFont="1" applyFill="1" applyBorder="1" applyAlignment="1">
      <alignment horizontal="right" vertical="center"/>
    </xf>
    <xf numFmtId="9" fontId="140" fillId="2" borderId="71" xfId="2" applyFont="1" applyFill="1" applyBorder="1" applyAlignment="1">
      <alignment horizontal="right" vertical="center"/>
    </xf>
    <xf numFmtId="167" fontId="141" fillId="2" borderId="72" xfId="1" applyNumberFormat="1" applyFont="1" applyFill="1" applyBorder="1" applyAlignment="1">
      <alignment horizontal="right" vertical="center"/>
    </xf>
    <xf numFmtId="9" fontId="140" fillId="2" borderId="76" xfId="2" applyFont="1" applyFill="1" applyBorder="1" applyAlignment="1">
      <alignment horizontal="right" vertical="center"/>
    </xf>
    <xf numFmtId="9" fontId="140" fillId="2" borderId="73" xfId="2" applyFont="1" applyFill="1" applyBorder="1" applyAlignment="1">
      <alignment horizontal="right" vertical="center"/>
    </xf>
    <xf numFmtId="167" fontId="139" fillId="2" borderId="74" xfId="1" applyNumberFormat="1" applyFont="1" applyFill="1" applyBorder="1" applyAlignment="1">
      <alignment horizontal="right" vertical="center"/>
    </xf>
    <xf numFmtId="9" fontId="150" fillId="2" borderId="74" xfId="2" applyFont="1" applyFill="1" applyBorder="1" applyAlignment="1">
      <alignment horizontal="right" vertical="center"/>
    </xf>
    <xf numFmtId="167" fontId="141" fillId="5" borderId="69" xfId="1" applyNumberFormat="1" applyFont="1" applyFill="1" applyBorder="1" applyAlignment="1">
      <alignment horizontal="right" vertical="center" wrapText="1"/>
    </xf>
    <xf numFmtId="167" fontId="140" fillId="3" borderId="69" xfId="1" applyNumberFormat="1" applyFont="1" applyFill="1" applyBorder="1" applyAlignment="1">
      <alignment horizontal="right" vertical="center" wrapText="1"/>
    </xf>
    <xf numFmtId="167" fontId="140" fillId="2" borderId="0" xfId="1" applyNumberFormat="1" applyFont="1" applyFill="1" applyAlignment="1">
      <alignment horizontal="left" vertical="center" wrapText="1"/>
    </xf>
    <xf numFmtId="167" fontId="140" fillId="3" borderId="1" xfId="1" applyNumberFormat="1" applyFont="1" applyFill="1" applyBorder="1" applyAlignment="1">
      <alignment horizontal="right" vertical="center" wrapText="1"/>
    </xf>
    <xf numFmtId="167" fontId="140" fillId="2" borderId="0" xfId="1" applyNumberFormat="1" applyFont="1" applyFill="1" applyBorder="1" applyAlignment="1">
      <alignment horizontal="right" vertical="center" wrapText="1"/>
    </xf>
    <xf numFmtId="167" fontId="140" fillId="7" borderId="69" xfId="1" applyNumberFormat="1" applyFont="1" applyFill="1" applyBorder="1" applyAlignment="1">
      <alignment horizontal="right" vertical="center" wrapText="1"/>
    </xf>
    <xf numFmtId="167" fontId="140" fillId="7" borderId="1" xfId="1" applyNumberFormat="1" applyFont="1" applyFill="1" applyBorder="1" applyAlignment="1">
      <alignment horizontal="right" vertical="center" wrapText="1"/>
    </xf>
    <xf numFmtId="3" fontId="140" fillId="7" borderId="69" xfId="1" applyNumberFormat="1" applyFont="1" applyFill="1" applyBorder="1" applyAlignment="1">
      <alignment horizontal="right" vertical="center" wrapText="1"/>
    </xf>
    <xf numFmtId="3" fontId="140" fillId="7" borderId="1" xfId="1" applyNumberFormat="1" applyFont="1" applyFill="1" applyBorder="1" applyAlignment="1">
      <alignment horizontal="right" vertical="center" wrapText="1"/>
    </xf>
    <xf numFmtId="9" fontId="140" fillId="7" borderId="69" xfId="2" applyFont="1" applyFill="1" applyBorder="1" applyAlignment="1">
      <alignment horizontal="right" vertical="center" wrapText="1"/>
    </xf>
    <xf numFmtId="167" fontId="140" fillId="2" borderId="0" xfId="1" applyNumberFormat="1" applyFont="1" applyFill="1" applyBorder="1" applyAlignment="1">
      <alignment horizontal="left" vertical="center" wrapText="1"/>
    </xf>
    <xf numFmtId="9" fontId="140" fillId="7" borderId="1" xfId="2" applyFont="1" applyFill="1" applyBorder="1" applyAlignment="1">
      <alignment horizontal="right" vertical="center" wrapText="1"/>
    </xf>
    <xf numFmtId="9" fontId="140" fillId="2" borderId="0" xfId="2" applyFont="1" applyFill="1" applyBorder="1" applyAlignment="1">
      <alignment horizontal="left" vertical="center" wrapText="1"/>
    </xf>
    <xf numFmtId="3" fontId="140" fillId="74" borderId="69" xfId="1" applyNumberFormat="1" applyFont="1" applyFill="1" applyBorder="1" applyAlignment="1">
      <alignment horizontal="right" vertical="center" wrapText="1"/>
    </xf>
    <xf numFmtId="3" fontId="140" fillId="2" borderId="0" xfId="1" applyNumberFormat="1" applyFont="1" applyFill="1" applyAlignment="1">
      <alignment horizontal="left" vertical="center" wrapText="1"/>
    </xf>
    <xf numFmtId="167" fontId="140" fillId="70" borderId="1" xfId="1" applyNumberFormat="1" applyFont="1" applyFill="1" applyBorder="1" applyAlignment="1">
      <alignment horizontal="right" vertical="center" wrapText="1"/>
    </xf>
    <xf numFmtId="167" fontId="140" fillId="8" borderId="0" xfId="1" applyNumberFormat="1" applyFont="1" applyFill="1" applyAlignment="1">
      <alignment horizontal="right" vertical="center" wrapText="1"/>
    </xf>
    <xf numFmtId="9" fontId="151" fillId="8" borderId="0" xfId="2" applyFont="1" applyFill="1" applyAlignment="1">
      <alignment horizontal="right" vertical="center" wrapText="1"/>
    </xf>
    <xf numFmtId="167" fontId="144" fillId="2" borderId="0" xfId="1" applyNumberFormat="1" applyFont="1" applyFill="1" applyAlignment="1">
      <alignment horizontal="right" vertical="center" wrapText="1"/>
    </xf>
    <xf numFmtId="167" fontId="140" fillId="8" borderId="0" xfId="1" applyNumberFormat="1" applyFont="1" applyFill="1" applyBorder="1" applyAlignment="1">
      <alignment horizontal="right" vertical="center" wrapText="1"/>
    </xf>
    <xf numFmtId="167" fontId="151" fillId="8" borderId="0" xfId="1" applyNumberFormat="1" applyFont="1" applyFill="1" applyBorder="1" applyAlignment="1">
      <alignment horizontal="right" vertical="center" wrapText="1"/>
    </xf>
    <xf numFmtId="167" fontId="144" fillId="2" borderId="0" xfId="1" applyNumberFormat="1" applyFont="1" applyFill="1" applyAlignment="1">
      <alignment horizontal="left" vertical="center" wrapText="1"/>
    </xf>
    <xf numFmtId="9" fontId="154" fillId="2" borderId="0" xfId="2" applyFont="1" applyFill="1" applyAlignment="1">
      <alignment horizontal="right" vertical="center" wrapText="1"/>
    </xf>
    <xf numFmtId="167" fontId="143" fillId="3" borderId="2" xfId="1" applyNumberFormat="1" applyFont="1" applyFill="1" applyBorder="1" applyAlignment="1">
      <alignment horizontal="right" vertical="center"/>
    </xf>
    <xf numFmtId="167" fontId="140" fillId="2" borderId="0" xfId="1" applyNumberFormat="1" applyFont="1" applyFill="1" applyAlignment="1">
      <alignment vertical="center" wrapText="1"/>
    </xf>
    <xf numFmtId="49" fontId="143" fillId="3" borderId="2" xfId="0" applyNumberFormat="1" applyFont="1" applyFill="1" applyBorder="1" applyAlignment="1">
      <alignment horizontal="right" vertical="center"/>
    </xf>
    <xf numFmtId="49" fontId="143" fillId="2" borderId="2" xfId="0" applyNumberFormat="1" applyFont="1" applyFill="1" applyBorder="1" applyAlignment="1">
      <alignment horizontal="right" vertical="center"/>
    </xf>
    <xf numFmtId="49" fontId="143" fillId="2" borderId="0" xfId="0" applyNumberFormat="1" applyFont="1" applyFill="1" applyAlignment="1">
      <alignment horizontal="right" vertical="center"/>
    </xf>
    <xf numFmtId="167" fontId="140" fillId="3" borderId="2" xfId="1" applyNumberFormat="1" applyFont="1" applyFill="1" applyBorder="1" applyAlignment="1">
      <alignment horizontal="right" vertical="center" wrapText="1"/>
    </xf>
    <xf numFmtId="167" fontId="140" fillId="74" borderId="69" xfId="1" applyNumberFormat="1" applyFont="1" applyFill="1" applyBorder="1" applyAlignment="1">
      <alignment horizontal="right" vertical="center" wrapText="1"/>
    </xf>
    <xf numFmtId="167" fontId="140" fillId="70" borderId="69" xfId="1" applyNumberFormat="1" applyFont="1" applyFill="1" applyBorder="1" applyAlignment="1">
      <alignment horizontal="right" vertical="center" wrapText="1"/>
    </xf>
    <xf numFmtId="3" fontId="140" fillId="70" borderId="1" xfId="1" applyNumberFormat="1" applyFont="1" applyFill="1" applyBorder="1" applyAlignment="1">
      <alignment horizontal="right" vertical="center" wrapText="1"/>
    </xf>
    <xf numFmtId="0" fontId="155" fillId="2" borderId="0" xfId="0" applyFont="1" applyFill="1" applyAlignment="1">
      <alignment vertical="center"/>
    </xf>
    <xf numFmtId="167" fontId="140" fillId="0" borderId="0" xfId="1" applyNumberFormat="1" applyFont="1" applyFill="1" applyAlignment="1">
      <alignment horizontal="right" vertical="center" wrapText="1"/>
    </xf>
    <xf numFmtId="0" fontId="140" fillId="0" borderId="0" xfId="3" applyFont="1" applyAlignment="1">
      <alignment vertical="center"/>
    </xf>
    <xf numFmtId="0" fontId="140" fillId="7" borderId="0" xfId="3" applyFont="1" applyFill="1" applyAlignment="1">
      <alignment horizontal="center" vertical="center" wrapText="1"/>
    </xf>
    <xf numFmtId="0" fontId="150" fillId="71" borderId="70" xfId="0" applyFont="1" applyFill="1" applyBorder="1" applyAlignment="1">
      <alignment horizontal="right" vertical="center"/>
    </xf>
    <xf numFmtId="0" fontId="150" fillId="5" borderId="75" xfId="0" applyFont="1" applyFill="1" applyBorder="1" applyAlignment="1">
      <alignment vertical="center"/>
    </xf>
    <xf numFmtId="0" fontId="150" fillId="5" borderId="71" xfId="0" applyFont="1" applyFill="1" applyBorder="1" applyAlignment="1">
      <alignment vertical="center"/>
    </xf>
    <xf numFmtId="167" fontId="140" fillId="2" borderId="0" xfId="5" applyNumberFormat="1" applyFont="1" applyFill="1" applyBorder="1" applyAlignment="1">
      <alignment horizontal="right" vertical="center"/>
    </xf>
    <xf numFmtId="9" fontId="140" fillId="0" borderId="0" xfId="6" applyFont="1" applyAlignment="1">
      <alignment vertical="center"/>
    </xf>
    <xf numFmtId="0" fontId="141" fillId="0" borderId="0" xfId="0" applyFont="1" applyAlignment="1">
      <alignment horizontal="center" vertical="center" wrapText="1"/>
    </xf>
    <xf numFmtId="0" fontId="140" fillId="2" borderId="70" xfId="0" applyFont="1" applyFill="1" applyBorder="1" applyAlignment="1">
      <alignment horizontal="right" vertical="center"/>
    </xf>
    <xf numFmtId="167" fontId="140" fillId="2" borderId="75" xfId="32688" applyNumberFormat="1" applyFont="1" applyFill="1" applyBorder="1" applyAlignment="1">
      <alignment vertical="center"/>
    </xf>
    <xf numFmtId="167" fontId="140" fillId="2" borderId="75" xfId="32688" applyNumberFormat="1" applyFont="1" applyFill="1" applyBorder="1" applyAlignment="1">
      <alignment horizontal="right" vertical="center"/>
    </xf>
    <xf numFmtId="167" fontId="140" fillId="2" borderId="71" xfId="32688" applyNumberFormat="1" applyFont="1" applyFill="1" applyBorder="1" applyAlignment="1">
      <alignment horizontal="right" vertical="center"/>
    </xf>
    <xf numFmtId="0" fontId="156" fillId="72" borderId="76" xfId="29988" applyFont="1" applyFill="1" applyBorder="1" applyAlignment="1">
      <alignment vertical="center"/>
    </xf>
    <xf numFmtId="0" fontId="156" fillId="0" borderId="0" xfId="29988" applyFont="1" applyAlignment="1">
      <alignment horizontal="center" vertical="center"/>
    </xf>
    <xf numFmtId="0" fontId="143" fillId="5" borderId="73" xfId="29988" applyFont="1" applyFill="1" applyBorder="1" applyAlignment="1">
      <alignment vertical="center"/>
    </xf>
    <xf numFmtId="0" fontId="143" fillId="5" borderId="77" xfId="29988" applyFont="1" applyFill="1" applyBorder="1" applyAlignment="1">
      <alignment vertical="center"/>
    </xf>
    <xf numFmtId="0" fontId="143" fillId="5" borderId="72" xfId="29988" applyFont="1" applyFill="1" applyBorder="1" applyAlignment="1">
      <alignment vertical="center"/>
    </xf>
    <xf numFmtId="0" fontId="139" fillId="0" borderId="0" xfId="29988" applyFont="1" applyAlignment="1">
      <alignment horizontal="center" vertical="center"/>
    </xf>
    <xf numFmtId="0" fontId="157" fillId="0" borderId="0" xfId="3" applyFont="1" applyAlignment="1">
      <alignment vertical="center"/>
    </xf>
    <xf numFmtId="0" fontId="143" fillId="5" borderId="86" xfId="29988" applyFont="1" applyFill="1" applyBorder="1" applyAlignment="1">
      <alignment vertical="center"/>
    </xf>
    <xf numFmtId="0" fontId="143" fillId="5" borderId="78" xfId="29988" applyFont="1" applyFill="1" applyBorder="1" applyAlignment="1">
      <alignment vertical="center"/>
    </xf>
    <xf numFmtId="0" fontId="143" fillId="5" borderId="71" xfId="29988" applyFont="1" applyFill="1" applyBorder="1" applyAlignment="1">
      <alignment horizontal="right" vertical="center"/>
    </xf>
    <xf numFmtId="0" fontId="143" fillId="5" borderId="70" xfId="29988" applyFont="1" applyFill="1" applyBorder="1" applyAlignment="1">
      <alignment horizontal="right" vertical="center"/>
    </xf>
    <xf numFmtId="0" fontId="139" fillId="5" borderId="71" xfId="29988" applyFont="1" applyFill="1" applyBorder="1" applyAlignment="1">
      <alignment horizontal="right" vertical="center"/>
    </xf>
    <xf numFmtId="0" fontId="139" fillId="5" borderId="70" xfId="29988" applyFont="1" applyFill="1" applyBorder="1" applyAlignment="1">
      <alignment horizontal="right" vertical="center"/>
    </xf>
    <xf numFmtId="0" fontId="158" fillId="2" borderId="0" xfId="0" applyFont="1" applyFill="1" applyAlignment="1">
      <alignment horizontal="left" vertical="center" wrapText="1"/>
    </xf>
    <xf numFmtId="0" fontId="158" fillId="2" borderId="84" xfId="0" applyFont="1" applyFill="1" applyBorder="1" applyAlignment="1">
      <alignment horizontal="right" vertical="center"/>
    </xf>
    <xf numFmtId="167" fontId="158" fillId="2" borderId="82" xfId="5515" applyNumberFormat="1" applyFont="1" applyFill="1" applyBorder="1" applyAlignment="1">
      <alignment horizontal="right" vertical="center"/>
    </xf>
    <xf numFmtId="167" fontId="141" fillId="2" borderId="0" xfId="5515" applyNumberFormat="1" applyFont="1" applyFill="1" applyBorder="1" applyAlignment="1">
      <alignment horizontal="right" vertical="center"/>
    </xf>
    <xf numFmtId="0" fontId="141" fillId="2" borderId="84" xfId="0" applyFont="1" applyFill="1" applyBorder="1" applyAlignment="1">
      <alignment horizontal="right" vertical="center"/>
    </xf>
    <xf numFmtId="167" fontId="141" fillId="2" borderId="82" xfId="5515" applyNumberFormat="1" applyFont="1" applyFill="1" applyBorder="1" applyAlignment="1">
      <alignment horizontal="right" vertical="center"/>
    </xf>
    <xf numFmtId="167" fontId="158" fillId="2" borderId="84" xfId="1" applyNumberFormat="1" applyFont="1" applyFill="1" applyBorder="1" applyAlignment="1">
      <alignment horizontal="right" vertical="center"/>
    </xf>
    <xf numFmtId="167" fontId="141" fillId="2" borderId="82" xfId="1" applyNumberFormat="1" applyFont="1" applyFill="1" applyBorder="1" applyAlignment="1">
      <alignment horizontal="right" vertical="center"/>
    </xf>
    <xf numFmtId="167" fontId="141" fillId="0" borderId="0" xfId="1" applyNumberFormat="1" applyFont="1" applyFill="1" applyBorder="1" applyAlignment="1">
      <alignment horizontal="center" vertical="center"/>
    </xf>
    <xf numFmtId="0" fontId="158" fillId="2" borderId="0" xfId="0" applyFont="1" applyFill="1" applyAlignment="1">
      <alignment horizontal="right" vertical="center" wrapText="1"/>
    </xf>
    <xf numFmtId="0" fontId="158" fillId="2" borderId="82" xfId="0" applyFont="1" applyFill="1" applyBorder="1" applyAlignment="1">
      <alignment horizontal="right" vertical="center"/>
    </xf>
    <xf numFmtId="0" fontId="141" fillId="2" borderId="82" xfId="0" applyFont="1" applyFill="1" applyBorder="1" applyAlignment="1">
      <alignment horizontal="right" vertical="center"/>
    </xf>
    <xf numFmtId="167" fontId="141" fillId="2" borderId="0" xfId="5515" applyNumberFormat="1" applyFont="1" applyFill="1" applyAlignment="1">
      <alignment horizontal="right" vertical="center"/>
    </xf>
    <xf numFmtId="0" fontId="158" fillId="2" borderId="86" xfId="0" applyFont="1" applyFill="1" applyBorder="1" applyAlignment="1">
      <alignment horizontal="right" vertical="center"/>
    </xf>
    <xf numFmtId="167" fontId="158" fillId="2" borderId="83" xfId="5515" applyNumberFormat="1" applyFont="1" applyFill="1" applyBorder="1" applyAlignment="1">
      <alignment horizontal="right" vertical="center"/>
    </xf>
    <xf numFmtId="0" fontId="141" fillId="2" borderId="86" xfId="0" applyFont="1" applyFill="1" applyBorder="1" applyAlignment="1">
      <alignment horizontal="right" vertical="center"/>
    </xf>
    <xf numFmtId="167" fontId="141" fillId="2" borderId="83" xfId="5515" applyNumberFormat="1" applyFont="1" applyFill="1" applyBorder="1" applyAlignment="1">
      <alignment horizontal="right" vertical="center"/>
    </xf>
    <xf numFmtId="167" fontId="141" fillId="2" borderId="83" xfId="1" applyNumberFormat="1" applyFont="1" applyFill="1" applyBorder="1" applyAlignment="1">
      <alignment horizontal="right" vertical="center"/>
    </xf>
    <xf numFmtId="0" fontId="158" fillId="2" borderId="72" xfId="0" applyFont="1" applyFill="1" applyBorder="1" applyAlignment="1">
      <alignment horizontal="left" vertical="center" wrapText="1"/>
    </xf>
    <xf numFmtId="9" fontId="158" fillId="2" borderId="77" xfId="0" applyNumberFormat="1" applyFont="1" applyFill="1" applyBorder="1" applyAlignment="1">
      <alignment horizontal="right" vertical="center"/>
    </xf>
    <xf numFmtId="0" fontId="158" fillId="2" borderId="77" xfId="0" applyFont="1" applyFill="1" applyBorder="1" applyAlignment="1">
      <alignment horizontal="right" vertical="center"/>
    </xf>
    <xf numFmtId="9" fontId="141" fillId="2" borderId="73" xfId="0" applyNumberFormat="1" applyFont="1" applyFill="1" applyBorder="1" applyAlignment="1">
      <alignment horizontal="right" vertical="center"/>
    </xf>
    <xf numFmtId="0" fontId="141" fillId="2" borderId="72" xfId="0" applyFont="1" applyFill="1" applyBorder="1" applyAlignment="1">
      <alignment horizontal="right" vertical="center"/>
    </xf>
    <xf numFmtId="167" fontId="140" fillId="2" borderId="77" xfId="1" applyNumberFormat="1" applyFont="1" applyFill="1" applyBorder="1" applyAlignment="1">
      <alignment horizontal="right" vertical="center" wrapText="1"/>
    </xf>
    <xf numFmtId="0" fontId="159" fillId="2" borderId="72" xfId="0" applyFont="1" applyFill="1" applyBorder="1" applyAlignment="1">
      <alignment horizontal="right" vertical="center"/>
    </xf>
    <xf numFmtId="0" fontId="159" fillId="0" borderId="0" xfId="0" applyFont="1" applyAlignment="1">
      <alignment horizontal="center" vertical="center"/>
    </xf>
    <xf numFmtId="0" fontId="140" fillId="2" borderId="72" xfId="0" applyFont="1" applyFill="1" applyBorder="1" applyAlignment="1">
      <alignment horizontal="right" vertical="center"/>
    </xf>
    <xf numFmtId="167" fontId="140" fillId="2" borderId="76" xfId="32688" applyNumberFormat="1" applyFont="1" applyFill="1" applyBorder="1" applyAlignment="1">
      <alignment vertical="center"/>
    </xf>
    <xf numFmtId="167" fontId="140" fillId="2" borderId="76" xfId="32688" applyNumberFormat="1" applyFont="1" applyFill="1" applyBorder="1" applyAlignment="1">
      <alignment horizontal="right" vertical="center"/>
    </xf>
    <xf numFmtId="167" fontId="140" fillId="2" borderId="73" xfId="32688" applyNumberFormat="1" applyFont="1" applyFill="1" applyBorder="1" applyAlignment="1">
      <alignment horizontal="right" vertical="center"/>
    </xf>
    <xf numFmtId="0" fontId="158" fillId="2" borderId="82" xfId="0" applyFont="1" applyFill="1" applyBorder="1" applyAlignment="1">
      <alignment horizontal="right" vertical="center" wrapText="1"/>
    </xf>
    <xf numFmtId="9" fontId="158" fillId="2" borderId="0" xfId="0" applyNumberFormat="1" applyFont="1" applyFill="1" applyAlignment="1">
      <alignment horizontal="right" vertical="center"/>
    </xf>
    <xf numFmtId="167" fontId="158" fillId="2" borderId="0" xfId="5515" applyNumberFormat="1" applyFont="1" applyFill="1" applyBorder="1" applyAlignment="1">
      <alignment horizontal="right" vertical="center"/>
    </xf>
    <xf numFmtId="9" fontId="141" fillId="2" borderId="84" xfId="0" applyNumberFormat="1" applyFont="1" applyFill="1" applyBorder="1" applyAlignment="1">
      <alignment horizontal="right" vertical="center"/>
    </xf>
    <xf numFmtId="167" fontId="159" fillId="2" borderId="82" xfId="5515" applyNumberFormat="1" applyFont="1" applyFill="1" applyBorder="1" applyAlignment="1">
      <alignment horizontal="right" vertical="center"/>
    </xf>
    <xf numFmtId="167" fontId="159" fillId="0" borderId="0" xfId="5515" applyNumberFormat="1" applyFont="1" applyFill="1" applyBorder="1" applyAlignment="1">
      <alignment horizontal="center" vertical="center"/>
    </xf>
    <xf numFmtId="0" fontId="150" fillId="66" borderId="74" xfId="0" applyFont="1" applyFill="1" applyBorder="1" applyAlignment="1">
      <alignment horizontal="right" vertical="center"/>
    </xf>
    <xf numFmtId="167" fontId="150" fillId="66" borderId="74" xfId="1" applyNumberFormat="1" applyFont="1" applyFill="1" applyBorder="1" applyAlignment="1">
      <alignment vertical="center"/>
    </xf>
    <xf numFmtId="0" fontId="140" fillId="0" borderId="0" xfId="3" applyFont="1" applyAlignment="1">
      <alignment vertical="center" wrapText="1"/>
    </xf>
    <xf numFmtId="9" fontId="159" fillId="2" borderId="84" xfId="0" applyNumberFormat="1" applyFont="1" applyFill="1" applyBorder="1" applyAlignment="1">
      <alignment horizontal="right" vertical="center"/>
    </xf>
    <xf numFmtId="0" fontId="140" fillId="0" borderId="0" xfId="4" applyFont="1" applyAlignment="1">
      <alignment vertical="center"/>
    </xf>
    <xf numFmtId="0" fontId="158" fillId="2" borderId="82" xfId="0" applyFont="1" applyFill="1" applyBorder="1" applyAlignment="1">
      <alignment horizontal="left" vertical="center" wrapText="1"/>
    </xf>
    <xf numFmtId="167" fontId="141" fillId="0" borderId="0" xfId="5515" applyNumberFormat="1" applyFont="1" applyFill="1" applyBorder="1" applyAlignment="1">
      <alignment horizontal="center" vertical="center"/>
    </xf>
    <xf numFmtId="9" fontId="140" fillId="0" borderId="0" xfId="2" applyFont="1" applyAlignment="1">
      <alignment vertical="center"/>
    </xf>
    <xf numFmtId="0" fontId="158" fillId="2" borderId="83" xfId="0" applyFont="1" applyFill="1" applyBorder="1" applyAlignment="1">
      <alignment horizontal="left" vertical="center" wrapText="1"/>
    </xf>
    <xf numFmtId="9" fontId="158" fillId="2" borderId="78" xfId="0" applyNumberFormat="1" applyFont="1" applyFill="1" applyBorder="1" applyAlignment="1">
      <alignment horizontal="right" vertical="center"/>
    </xf>
    <xf numFmtId="167" fontId="158" fillId="2" borderId="78" xfId="5515" applyNumberFormat="1" applyFont="1" applyFill="1" applyBorder="1" applyAlignment="1">
      <alignment horizontal="right" vertical="center"/>
    </xf>
    <xf numFmtId="9" fontId="141" fillId="2" borderId="86" xfId="0" applyNumberFormat="1" applyFont="1" applyFill="1" applyBorder="1" applyAlignment="1">
      <alignment horizontal="right" vertical="center"/>
    </xf>
    <xf numFmtId="167" fontId="140" fillId="2" borderId="78" xfId="1" applyNumberFormat="1" applyFont="1" applyFill="1" applyBorder="1" applyAlignment="1">
      <alignment horizontal="right" vertical="center" wrapText="1"/>
    </xf>
    <xf numFmtId="0" fontId="140" fillId="0" borderId="0" xfId="0" applyFont="1" applyAlignment="1">
      <alignment vertical="center"/>
    </xf>
    <xf numFmtId="167" fontId="140" fillId="0" borderId="0" xfId="0" applyNumberFormat="1" applyFont="1" applyAlignment="1">
      <alignment vertical="center"/>
    </xf>
    <xf numFmtId="0" fontId="139" fillId="2" borderId="35" xfId="0" applyFont="1" applyFill="1" applyBorder="1" applyAlignment="1">
      <alignment horizontal="right" vertical="center" wrapText="1"/>
    </xf>
    <xf numFmtId="0" fontId="139" fillId="2" borderId="0" xfId="0" applyFont="1" applyFill="1" applyAlignment="1">
      <alignment horizontal="right" vertical="center" wrapText="1"/>
    </xf>
    <xf numFmtId="0" fontId="142" fillId="2" borderId="0" xfId="0" applyFont="1" applyFill="1" applyAlignment="1">
      <alignment horizontal="right" vertical="center" wrapText="1"/>
    </xf>
    <xf numFmtId="0" fontId="142" fillId="2" borderId="0" xfId="0" applyFont="1" applyFill="1" applyAlignment="1">
      <alignment horizontal="right" vertical="center"/>
    </xf>
    <xf numFmtId="167" fontId="140" fillId="2" borderId="69" xfId="1" applyNumberFormat="1" applyFont="1" applyFill="1" applyBorder="1" applyAlignment="1">
      <alignment horizontal="right" vertical="center" wrapText="1"/>
    </xf>
    <xf numFmtId="0" fontId="141" fillId="2" borderId="70" xfId="0" applyFont="1" applyFill="1" applyBorder="1" applyAlignment="1">
      <alignment horizontal="right" vertical="center"/>
    </xf>
    <xf numFmtId="0" fontId="158" fillId="2" borderId="73" xfId="0" applyFont="1" applyFill="1" applyBorder="1" applyAlignment="1">
      <alignment horizontal="right" vertical="center" wrapText="1"/>
    </xf>
    <xf numFmtId="0" fontId="140" fillId="2" borderId="73" xfId="0" applyFont="1" applyFill="1" applyBorder="1" applyAlignment="1">
      <alignment horizontal="right" vertical="center"/>
    </xf>
    <xf numFmtId="167" fontId="158" fillId="2" borderId="77" xfId="5515" applyNumberFormat="1" applyFont="1" applyFill="1" applyBorder="1" applyAlignment="1">
      <alignment horizontal="right" vertical="center"/>
    </xf>
    <xf numFmtId="0" fontId="141" fillId="2" borderId="73" xfId="0" applyFont="1" applyFill="1" applyBorder="1" applyAlignment="1">
      <alignment horizontal="right" vertical="center"/>
    </xf>
    <xf numFmtId="167" fontId="141" fillId="2" borderId="72" xfId="5515" applyNumberFormat="1" applyFont="1" applyFill="1" applyBorder="1" applyAlignment="1">
      <alignment horizontal="right" vertical="center"/>
    </xf>
    <xf numFmtId="167" fontId="158" fillId="2" borderId="72" xfId="5515" applyNumberFormat="1" applyFont="1" applyFill="1" applyBorder="1" applyAlignment="1">
      <alignment horizontal="right" vertical="center"/>
    </xf>
    <xf numFmtId="0" fontId="158" fillId="2" borderId="86" xfId="0" applyFont="1" applyFill="1" applyBorder="1" applyAlignment="1">
      <alignment horizontal="right" vertical="center" wrapText="1"/>
    </xf>
    <xf numFmtId="0" fontId="140" fillId="2" borderId="86" xfId="0" applyFont="1" applyFill="1" applyBorder="1" applyAlignment="1">
      <alignment horizontal="right" vertical="center"/>
    </xf>
    <xf numFmtId="9" fontId="140" fillId="3" borderId="69" xfId="2" applyFont="1" applyFill="1" applyBorder="1" applyAlignment="1">
      <alignment horizontal="right" vertical="center" wrapText="1"/>
    </xf>
    <xf numFmtId="167" fontId="141" fillId="5" borderId="69" xfId="1" applyNumberFormat="1" applyFont="1" applyFill="1" applyBorder="1" applyAlignment="1">
      <alignment horizontal="right" vertical="center"/>
    </xf>
    <xf numFmtId="166" fontId="140" fillId="2" borderId="0" xfId="1" applyFont="1" applyFill="1" applyAlignment="1">
      <alignment horizontal="right" vertical="center" wrapText="1"/>
    </xf>
    <xf numFmtId="49" fontId="143" fillId="3" borderId="71" xfId="0" applyNumberFormat="1" applyFont="1" applyFill="1" applyBorder="1" applyAlignment="1">
      <alignment horizontal="right" vertical="center"/>
    </xf>
    <xf numFmtId="167" fontId="140" fillId="2" borderId="69" xfId="5515" applyNumberFormat="1" applyFont="1" applyFill="1" applyBorder="1" applyAlignment="1">
      <alignment vertical="center"/>
    </xf>
    <xf numFmtId="167" fontId="140" fillId="2" borderId="69" xfId="5515" applyNumberFormat="1" applyFont="1" applyFill="1" applyBorder="1" applyAlignment="1">
      <alignment horizontal="right" vertical="center"/>
    </xf>
    <xf numFmtId="167" fontId="144" fillId="6" borderId="80" xfId="1" applyNumberFormat="1" applyFont="1" applyFill="1" applyBorder="1" applyAlignment="1">
      <alignment horizontal="right" vertical="center"/>
    </xf>
    <xf numFmtId="167" fontId="140" fillId="2" borderId="81" xfId="5515" applyNumberFormat="1" applyFont="1" applyFill="1" applyBorder="1" applyAlignment="1">
      <alignment vertical="center"/>
    </xf>
    <xf numFmtId="167" fontId="140" fillId="2" borderId="81" xfId="5515" applyNumberFormat="1" applyFont="1" applyFill="1" applyBorder="1" applyAlignment="1">
      <alignment horizontal="right" vertical="center"/>
    </xf>
    <xf numFmtId="167" fontId="145" fillId="6" borderId="79" xfId="1" applyNumberFormat="1" applyFont="1" applyFill="1" applyBorder="1" applyAlignment="1">
      <alignment horizontal="right" vertical="center"/>
    </xf>
    <xf numFmtId="167" fontId="154" fillId="2" borderId="0" xfId="1" applyNumberFormat="1" applyFont="1" applyFill="1" applyAlignment="1">
      <alignment horizontal="left" vertical="center" wrapText="1"/>
    </xf>
    <xf numFmtId="167" fontId="157" fillId="2" borderId="0" xfId="1" applyNumberFormat="1" applyFont="1" applyFill="1" applyAlignment="1">
      <alignment horizontal="right" vertical="center" wrapText="1"/>
    </xf>
    <xf numFmtId="167" fontId="144" fillId="7" borderId="69" xfId="1" applyNumberFormat="1" applyFont="1" applyFill="1" applyBorder="1" applyAlignment="1">
      <alignment horizontal="right" vertical="center"/>
    </xf>
    <xf numFmtId="166" fontId="144" fillId="2" borderId="69" xfId="1" applyFont="1" applyFill="1" applyBorder="1" applyAlignment="1">
      <alignment horizontal="right" vertical="center"/>
    </xf>
    <xf numFmtId="167" fontId="144" fillId="74" borderId="69" xfId="1" applyNumberFormat="1" applyFont="1" applyFill="1" applyBorder="1" applyAlignment="1">
      <alignment horizontal="right" vertical="center"/>
    </xf>
    <xf numFmtId="166" fontId="144" fillId="2" borderId="77" xfId="1" applyFont="1" applyFill="1" applyBorder="1" applyAlignment="1">
      <alignment horizontal="right" vertical="center"/>
    </xf>
    <xf numFmtId="167" fontId="144" fillId="7" borderId="77" xfId="1" applyNumberFormat="1" applyFont="1" applyFill="1" applyBorder="1" applyAlignment="1">
      <alignment horizontal="right" vertical="center"/>
    </xf>
    <xf numFmtId="167" fontId="144" fillId="6" borderId="74" xfId="1" applyNumberFormat="1" applyFont="1" applyFill="1" applyBorder="1" applyAlignment="1">
      <alignment horizontal="right" vertical="center"/>
    </xf>
    <xf numFmtId="166" fontId="145" fillId="6" borderId="74" xfId="1" applyFont="1" applyFill="1" applyBorder="1" applyAlignment="1">
      <alignment horizontal="right" vertical="center"/>
    </xf>
    <xf numFmtId="167" fontId="145" fillId="7" borderId="74" xfId="1" applyNumberFormat="1" applyFont="1" applyFill="1" applyBorder="1" applyAlignment="1">
      <alignment horizontal="right" vertical="center"/>
    </xf>
    <xf numFmtId="0" fontId="140" fillId="2" borderId="0" xfId="0" applyFont="1" applyFill="1" applyAlignment="1">
      <alignment vertical="center" wrapText="1"/>
    </xf>
    <xf numFmtId="0" fontId="162" fillId="2" borderId="0" xfId="0" applyFont="1" applyFill="1" applyAlignment="1">
      <alignment vertical="center" wrapText="1"/>
    </xf>
    <xf numFmtId="0" fontId="140" fillId="2" borderId="0" xfId="0" applyFont="1" applyFill="1" applyAlignment="1">
      <alignment horizontal="right" vertical="center" wrapText="1"/>
    </xf>
    <xf numFmtId="14" fontId="140" fillId="2" borderId="0" xfId="0" applyNumberFormat="1" applyFont="1" applyFill="1" applyAlignment="1">
      <alignment horizontal="left" vertical="center" wrapText="1"/>
    </xf>
    <xf numFmtId="0" fontId="151" fillId="2" borderId="0" xfId="0" applyFont="1" applyFill="1" applyAlignment="1">
      <alignment horizontal="left" vertical="center"/>
    </xf>
    <xf numFmtId="167" fontId="150" fillId="2" borderId="0" xfId="1" applyNumberFormat="1" applyFont="1" applyFill="1" applyAlignment="1">
      <alignment horizontal="right" vertical="center" wrapText="1"/>
    </xf>
    <xf numFmtId="167" fontId="150" fillId="2" borderId="0" xfId="1" applyNumberFormat="1" applyFont="1" applyFill="1" applyAlignment="1">
      <alignment horizontal="left" vertical="center" wrapText="1"/>
    </xf>
    <xf numFmtId="0" fontId="140" fillId="75" borderId="0" xfId="0" applyFont="1" applyFill="1" applyAlignment="1">
      <alignment vertical="center" wrapText="1"/>
    </xf>
    <xf numFmtId="3" fontId="140" fillId="2" borderId="0" xfId="1" applyNumberFormat="1" applyFont="1" applyFill="1" applyAlignment="1">
      <alignment horizontal="right" vertical="center" wrapText="1"/>
    </xf>
    <xf numFmtId="0" fontId="144" fillId="75" borderId="69" xfId="0" applyFont="1" applyFill="1" applyBorder="1" applyAlignment="1">
      <alignment horizontal="right" vertical="center"/>
    </xf>
    <xf numFmtId="0" fontId="144" fillId="75" borderId="77" xfId="0" applyFont="1" applyFill="1" applyBorder="1" applyAlignment="1">
      <alignment horizontal="right" vertical="center"/>
    </xf>
    <xf numFmtId="0" fontId="142" fillId="3" borderId="0" xfId="0" applyFont="1" applyFill="1" applyAlignment="1">
      <alignment horizontal="center" vertical="center"/>
    </xf>
    <xf numFmtId="167" fontId="140" fillId="7" borderId="0" xfId="1" applyNumberFormat="1" applyFont="1" applyFill="1" applyAlignment="1">
      <alignment vertical="center"/>
    </xf>
    <xf numFmtId="167" fontId="140" fillId="7" borderId="0" xfId="1" applyNumberFormat="1" applyFont="1" applyFill="1"/>
    <xf numFmtId="0" fontId="147" fillId="7" borderId="0" xfId="32622" applyFont="1" applyFill="1"/>
    <xf numFmtId="186" fontId="147" fillId="7" borderId="0" xfId="32622" applyNumberFormat="1" applyFont="1" applyFill="1" applyAlignment="1">
      <alignment horizontal="left"/>
    </xf>
    <xf numFmtId="0" fontId="146" fillId="7" borderId="0" xfId="32622" applyFont="1" applyFill="1"/>
    <xf numFmtId="0" fontId="165" fillId="0" borderId="55" xfId="0" applyFont="1" applyBorder="1" applyAlignment="1">
      <alignment horizontal="left"/>
    </xf>
    <xf numFmtId="187" fontId="166" fillId="76" borderId="56" xfId="0" applyNumberFormat="1" applyFont="1" applyFill="1" applyBorder="1" applyAlignment="1">
      <alignment horizontal="right"/>
    </xf>
    <xf numFmtId="187" fontId="166" fillId="0" borderId="56" xfId="0" applyNumberFormat="1" applyFont="1" applyBorder="1" applyAlignment="1">
      <alignment horizontal="right"/>
    </xf>
    <xf numFmtId="9" fontId="166" fillId="0" borderId="57" xfId="2" applyFont="1" applyFill="1" applyBorder="1" applyAlignment="1">
      <alignment horizontal="center"/>
    </xf>
    <xf numFmtId="0" fontId="165" fillId="0" borderId="0" xfId="29359" applyFont="1"/>
    <xf numFmtId="0" fontId="165" fillId="0" borderId="58" xfId="0" applyFont="1" applyBorder="1" applyAlignment="1">
      <alignment horizontal="left"/>
    </xf>
    <xf numFmtId="0" fontId="167" fillId="76" borderId="0" xfId="0" applyFont="1" applyFill="1" applyAlignment="1">
      <alignment horizontal="right"/>
    </xf>
    <xf numFmtId="0" fontId="167" fillId="0" borderId="0" xfId="0" applyFont="1" applyAlignment="1">
      <alignment horizontal="right"/>
    </xf>
    <xf numFmtId="9" fontId="165" fillId="0" borderId="59" xfId="2" applyFont="1" applyFill="1" applyBorder="1" applyAlignment="1">
      <alignment horizontal="center"/>
    </xf>
    <xf numFmtId="0" fontId="166" fillId="0" borderId="58" xfId="0" applyFont="1" applyBorder="1" applyAlignment="1">
      <alignment horizontal="left"/>
    </xf>
    <xf numFmtId="185" fontId="165" fillId="76" borderId="0" xfId="32713" applyNumberFormat="1" applyFont="1" applyFill="1" applyBorder="1" applyAlignment="1">
      <alignment horizontal="left"/>
    </xf>
    <xf numFmtId="185" fontId="165" fillId="0" borderId="0" xfId="32713" applyNumberFormat="1" applyFont="1" applyFill="1" applyBorder="1" applyAlignment="1">
      <alignment horizontal="left"/>
    </xf>
    <xf numFmtId="0" fontId="166" fillId="0" borderId="88" xfId="0" applyFont="1" applyBorder="1" applyAlignment="1">
      <alignment horizontal="left"/>
    </xf>
    <xf numFmtId="9" fontId="166" fillId="0" borderId="90" xfId="2" applyFont="1" applyFill="1" applyBorder="1" applyAlignment="1">
      <alignment horizontal="center"/>
    </xf>
    <xf numFmtId="0" fontId="166" fillId="0" borderId="91" xfId="0" applyFont="1" applyBorder="1" applyAlignment="1">
      <alignment horizontal="left"/>
    </xf>
    <xf numFmtId="9" fontId="166" fillId="0" borderId="92" xfId="2" applyFont="1" applyFill="1" applyBorder="1" applyAlignment="1">
      <alignment horizontal="center"/>
    </xf>
    <xf numFmtId="166" fontId="165" fillId="0" borderId="0" xfId="29360" applyFont="1" applyFill="1" applyBorder="1"/>
    <xf numFmtId="38" fontId="168" fillId="0" borderId="0" xfId="32691" applyNumberFormat="1" applyFont="1" applyFill="1" applyBorder="1"/>
    <xf numFmtId="38" fontId="165" fillId="0" borderId="0" xfId="32691" applyNumberFormat="1" applyFont="1" applyFill="1" applyBorder="1"/>
    <xf numFmtId="0" fontId="139" fillId="2" borderId="0" xfId="0" applyFont="1" applyFill="1" applyAlignment="1">
      <alignment horizontal="center" vertical="center" wrapText="1"/>
    </xf>
    <xf numFmtId="0" fontId="158" fillId="2" borderId="78" xfId="0" applyFont="1" applyFill="1" applyBorder="1" applyAlignment="1">
      <alignment horizontal="right" vertical="center"/>
    </xf>
    <xf numFmtId="167" fontId="158" fillId="2" borderId="78" xfId="1" applyNumberFormat="1" applyFont="1" applyFill="1" applyBorder="1" applyAlignment="1">
      <alignment horizontal="right" vertical="center"/>
    </xf>
    <xf numFmtId="3" fontId="140" fillId="70" borderId="69" xfId="1" applyNumberFormat="1" applyFont="1" applyFill="1" applyBorder="1" applyAlignment="1">
      <alignment horizontal="right" vertical="center" wrapText="1"/>
    </xf>
    <xf numFmtId="185" fontId="140" fillId="2" borderId="0" xfId="1" applyNumberFormat="1" applyFont="1" applyFill="1"/>
    <xf numFmtId="167" fontId="140" fillId="68" borderId="0" xfId="1" applyNumberFormat="1" applyFont="1" applyFill="1" applyBorder="1" applyAlignment="1">
      <alignment horizontal="right" vertical="center"/>
    </xf>
    <xf numFmtId="185" fontId="165" fillId="0" borderId="0" xfId="1" applyNumberFormat="1" applyFont="1"/>
    <xf numFmtId="185" fontId="165" fillId="76" borderId="89" xfId="32713" applyNumberFormat="1" applyFont="1" applyFill="1" applyBorder="1" applyAlignment="1">
      <alignment horizontal="left"/>
    </xf>
    <xf numFmtId="185" fontId="165" fillId="0" borderId="89" xfId="1" applyNumberFormat="1" applyFont="1" applyBorder="1"/>
    <xf numFmtId="185" fontId="165" fillId="76" borderId="87" xfId="32713" applyNumberFormat="1" applyFont="1" applyFill="1" applyBorder="1" applyAlignment="1">
      <alignment horizontal="left"/>
    </xf>
    <xf numFmtId="185" fontId="165" fillId="0" borderId="87" xfId="1" applyNumberFormat="1" applyFont="1" applyBorder="1"/>
    <xf numFmtId="167" fontId="140" fillId="2" borderId="87" xfId="1" applyNumberFormat="1" applyFont="1" applyFill="1" applyBorder="1" applyAlignment="1">
      <alignment horizontal="right" vertical="center"/>
    </xf>
    <xf numFmtId="49" fontId="149" fillId="72" borderId="69" xfId="0" applyNumberFormat="1" applyFont="1" applyFill="1" applyBorder="1" applyAlignment="1">
      <alignment horizontal="right" vertical="center" wrapText="1"/>
    </xf>
    <xf numFmtId="0" fontId="145" fillId="75" borderId="74" xfId="0" applyFont="1" applyFill="1" applyBorder="1" applyAlignment="1">
      <alignment horizontal="right" vertical="center"/>
    </xf>
    <xf numFmtId="0" fontId="150" fillId="2" borderId="0" xfId="0" applyFont="1" applyFill="1" applyAlignment="1">
      <alignment vertical="center" wrapText="1"/>
    </xf>
    <xf numFmtId="0" fontId="141" fillId="7" borderId="0" xfId="4" applyFont="1" applyFill="1" applyAlignment="1">
      <alignment horizontal="right" vertical="center"/>
    </xf>
    <xf numFmtId="0" fontId="150" fillId="2" borderId="0" xfId="0" applyFont="1" applyFill="1" applyAlignment="1">
      <alignment vertical="center"/>
    </xf>
    <xf numFmtId="167" fontId="150" fillId="7" borderId="0" xfId="1" applyNumberFormat="1" applyFont="1" applyFill="1" applyAlignment="1">
      <alignment horizontal="right" vertical="center" wrapText="1"/>
    </xf>
    <xf numFmtId="0" fontId="166" fillId="7" borderId="0" xfId="29359" applyFont="1" applyFill="1"/>
    <xf numFmtId="0" fontId="163" fillId="2" borderId="0" xfId="0" applyFont="1" applyFill="1" applyAlignment="1">
      <alignment horizontal="left" vertical="center"/>
    </xf>
    <xf numFmtId="0" fontId="164" fillId="2" borderId="0" xfId="0" applyFont="1" applyFill="1" applyAlignment="1">
      <alignment horizontal="left" vertical="center"/>
    </xf>
    <xf numFmtId="49" fontId="143" fillId="3" borderId="69" xfId="0" applyNumberFormat="1" applyFont="1" applyFill="1" applyBorder="1" applyAlignment="1">
      <alignment horizontal="center" vertical="center" wrapText="1"/>
    </xf>
    <xf numFmtId="0" fontId="142" fillId="3" borderId="69" xfId="0" applyFont="1" applyFill="1" applyBorder="1" applyAlignment="1">
      <alignment horizontal="right" vertical="center"/>
    </xf>
    <xf numFmtId="0" fontId="142" fillId="3" borderId="69" xfId="0" applyFont="1" applyFill="1" applyBorder="1" applyAlignment="1">
      <alignment horizontal="center" vertical="center"/>
    </xf>
    <xf numFmtId="49" fontId="143" fillId="3" borderId="69" xfId="0" applyNumberFormat="1" applyFont="1" applyFill="1" applyBorder="1" applyAlignment="1">
      <alignment horizontal="center" vertical="center"/>
    </xf>
    <xf numFmtId="0" fontId="142" fillId="3" borderId="0" xfId="0" applyFont="1" applyFill="1" applyAlignment="1">
      <alignment horizontal="center" vertical="center"/>
    </xf>
    <xf numFmtId="0" fontId="142" fillId="3" borderId="70" xfId="0" applyFont="1" applyFill="1" applyBorder="1" applyAlignment="1">
      <alignment horizontal="right" vertical="center"/>
    </xf>
    <xf numFmtId="0" fontId="142" fillId="3" borderId="84" xfId="0" applyFont="1" applyFill="1" applyBorder="1" applyAlignment="1">
      <alignment horizontal="center" vertical="center"/>
    </xf>
    <xf numFmtId="49" fontId="143" fillId="3" borderId="2" xfId="0" applyNumberFormat="1" applyFont="1" applyFill="1" applyBorder="1" applyAlignment="1">
      <alignment horizontal="center" vertical="center"/>
    </xf>
    <xf numFmtId="0" fontId="149" fillId="72" borderId="70" xfId="0" applyFont="1" applyFill="1" applyBorder="1" applyAlignment="1">
      <alignment horizontal="center" vertical="center" wrapText="1"/>
    </xf>
    <xf numFmtId="0" fontId="149" fillId="72" borderId="75" xfId="0" applyFont="1" applyFill="1" applyBorder="1" applyAlignment="1">
      <alignment horizontal="center" vertical="center" wrapText="1"/>
    </xf>
    <xf numFmtId="0" fontId="149" fillId="72" borderId="71" xfId="0" applyFont="1" applyFill="1" applyBorder="1" applyAlignment="1">
      <alignment horizontal="center" vertical="center" wrapText="1"/>
    </xf>
    <xf numFmtId="0" fontId="141" fillId="2" borderId="75" xfId="0" applyFont="1" applyFill="1" applyBorder="1" applyAlignment="1">
      <alignment horizontal="center" vertical="center" wrapText="1"/>
    </xf>
    <xf numFmtId="0" fontId="156" fillId="72" borderId="76" xfId="29988" applyFont="1" applyFill="1" applyBorder="1" applyAlignment="1">
      <alignment horizontal="left" vertical="center"/>
    </xf>
    <xf numFmtId="0" fontId="156" fillId="72" borderId="75" xfId="29988" applyFont="1" applyFill="1" applyBorder="1" applyAlignment="1">
      <alignment horizontal="center" vertical="center"/>
    </xf>
    <xf numFmtId="0" fontId="149" fillId="72" borderId="75" xfId="29988" applyFont="1" applyFill="1" applyBorder="1" applyAlignment="1">
      <alignment horizontal="center" vertical="center"/>
    </xf>
    <xf numFmtId="0" fontId="143" fillId="5" borderId="72" xfId="29988" applyFont="1" applyFill="1" applyBorder="1" applyAlignment="1">
      <alignment horizontal="center" vertical="center"/>
    </xf>
    <xf numFmtId="0" fontId="143" fillId="5" borderId="76" xfId="29988" applyFont="1" applyFill="1" applyBorder="1" applyAlignment="1">
      <alignment horizontal="center" vertical="center"/>
    </xf>
    <xf numFmtId="0" fontId="139" fillId="5" borderId="75" xfId="29988" applyFont="1" applyFill="1" applyBorder="1" applyAlignment="1">
      <alignment horizontal="center" vertical="center"/>
    </xf>
    <xf numFmtId="0" fontId="143" fillId="5" borderId="75" xfId="29988" applyFont="1" applyFill="1" applyBorder="1" applyAlignment="1">
      <alignment horizontal="center" vertical="center"/>
    </xf>
    <xf numFmtId="0" fontId="139" fillId="2" borderId="85" xfId="0" applyFont="1" applyFill="1" applyBorder="1" applyAlignment="1">
      <alignment horizontal="center" vertical="center" wrapText="1"/>
    </xf>
    <xf numFmtId="0" fontId="139" fillId="2" borderId="75" xfId="0" applyFont="1" applyFill="1" applyBorder="1" applyAlignment="1">
      <alignment horizontal="center" vertical="center" wrapText="1"/>
    </xf>
    <xf numFmtId="0" fontId="139" fillId="2" borderId="71" xfId="0" applyFont="1" applyFill="1" applyBorder="1" applyAlignment="1">
      <alignment horizontal="center" vertical="center" wrapText="1"/>
    </xf>
    <xf numFmtId="0" fontId="139" fillId="2" borderId="76" xfId="0" applyFont="1" applyFill="1" applyBorder="1" applyAlignment="1">
      <alignment horizontal="center" vertical="center" wrapText="1"/>
    </xf>
    <xf numFmtId="0" fontId="139" fillId="2" borderId="93" xfId="0" applyFont="1" applyFill="1" applyBorder="1" applyAlignment="1">
      <alignment horizontal="center" vertical="center" wrapText="1"/>
    </xf>
    <xf numFmtId="49" fontId="125" fillId="3" borderId="2" xfId="0" applyNumberFormat="1" applyFont="1" applyFill="1" applyBorder="1" applyAlignment="1">
      <alignment horizontal="center" vertical="center"/>
    </xf>
    <xf numFmtId="167" fontId="125" fillId="3" borderId="2" xfId="1" applyNumberFormat="1" applyFont="1" applyFill="1" applyBorder="1" applyAlignment="1">
      <alignment horizontal="center" vertical="center"/>
    </xf>
    <xf numFmtId="167" fontId="143" fillId="3" borderId="2" xfId="1" applyNumberFormat="1" applyFont="1" applyFill="1" applyBorder="1" applyAlignment="1">
      <alignment horizontal="center" vertical="center"/>
    </xf>
    <xf numFmtId="49" fontId="13" fillId="3" borderId="2" xfId="0" applyNumberFormat="1" applyFont="1" applyFill="1" applyBorder="1" applyAlignment="1">
      <alignment horizontal="center" vertical="center"/>
    </xf>
    <xf numFmtId="167" fontId="13" fillId="3" borderId="2" xfId="1" applyNumberFormat="1" applyFont="1" applyFill="1" applyBorder="1" applyAlignment="1">
      <alignment horizontal="center" vertical="center"/>
    </xf>
    <xf numFmtId="167" fontId="149" fillId="72" borderId="0" xfId="1" applyNumberFormat="1" applyFont="1" applyFill="1" applyAlignment="1">
      <alignment horizontal="center" vertical="center"/>
    </xf>
    <xf numFmtId="0" fontId="142" fillId="3" borderId="69" xfId="0" applyFont="1" applyFill="1" applyBorder="1" applyAlignment="1">
      <alignment horizontal="right" vertical="center" wrapText="1"/>
    </xf>
    <xf numFmtId="0" fontId="142" fillId="3" borderId="69" xfId="0" applyFont="1" applyFill="1" applyBorder="1" applyAlignment="1">
      <alignment horizontal="center" vertical="center" wrapText="1"/>
    </xf>
    <xf numFmtId="167" fontId="149" fillId="72" borderId="0" xfId="1" applyNumberFormat="1" applyFont="1" applyFill="1" applyAlignment="1">
      <alignment horizontal="center" vertical="center" wrapText="1"/>
    </xf>
    <xf numFmtId="0" fontId="149" fillId="72" borderId="69" xfId="0" applyFont="1" applyFill="1" applyBorder="1" applyAlignment="1">
      <alignment horizontal="right" vertical="center" wrapText="1"/>
    </xf>
    <xf numFmtId="0" fontId="149" fillId="72" borderId="69" xfId="0" applyFont="1" applyFill="1" applyBorder="1" applyAlignment="1">
      <alignment horizontal="center" vertical="center" wrapText="1"/>
    </xf>
    <xf numFmtId="167" fontId="149" fillId="72" borderId="0" xfId="1" applyNumberFormat="1" applyFont="1" applyFill="1" applyBorder="1" applyAlignment="1">
      <alignment horizontal="center" vertical="center" wrapText="1"/>
    </xf>
    <xf numFmtId="167" fontId="149" fillId="72" borderId="0" xfId="1" applyNumberFormat="1" applyFont="1" applyFill="1" applyBorder="1" applyAlignment="1">
      <alignment horizontal="center" vertical="center"/>
    </xf>
    <xf numFmtId="167" fontId="152" fillId="2" borderId="0" xfId="1" applyNumberFormat="1" applyFont="1" applyFill="1" applyBorder="1" applyAlignment="1">
      <alignment horizontal="left" vertical="center" wrapText="1"/>
    </xf>
    <xf numFmtId="49" fontId="149" fillId="72" borderId="0" xfId="0" applyNumberFormat="1" applyFont="1" applyFill="1" applyAlignment="1">
      <alignment horizontal="center" vertical="center" wrapText="1"/>
    </xf>
    <xf numFmtId="0" fontId="149" fillId="72" borderId="0" xfId="0" applyFont="1" applyFill="1" applyAlignment="1">
      <alignment horizontal="center" vertical="center" wrapText="1"/>
    </xf>
    <xf numFmtId="167" fontId="149" fillId="4" borderId="36" xfId="1" applyNumberFormat="1" applyFont="1" applyFill="1" applyBorder="1" applyAlignment="1">
      <alignment horizontal="center" vertical="center" wrapText="1"/>
    </xf>
    <xf numFmtId="0" fontId="149" fillId="72" borderId="0" xfId="0" applyFont="1" applyFill="1" applyAlignment="1">
      <alignment horizontal="center" vertical="center"/>
    </xf>
    <xf numFmtId="167" fontId="134" fillId="4" borderId="47" xfId="1" applyNumberFormat="1" applyFont="1" applyFill="1" applyBorder="1" applyAlignment="1">
      <alignment horizontal="center" vertical="center" wrapText="1"/>
    </xf>
    <xf numFmtId="0" fontId="134" fillId="4" borderId="36" xfId="0" applyFont="1" applyFill="1" applyBorder="1" applyAlignment="1">
      <alignment horizontal="center" vertical="center" wrapText="1"/>
    </xf>
    <xf numFmtId="167" fontId="134" fillId="4" borderId="36" xfId="1" applyNumberFormat="1" applyFont="1" applyFill="1" applyBorder="1" applyAlignment="1">
      <alignment horizontal="center" vertical="center" wrapText="1"/>
    </xf>
    <xf numFmtId="167" fontId="134" fillId="4" borderId="36" xfId="1" applyNumberFormat="1" applyFont="1" applyFill="1" applyBorder="1" applyAlignment="1">
      <alignment horizontal="center" vertical="center"/>
    </xf>
    <xf numFmtId="49" fontId="134" fillId="4" borderId="47" xfId="0" applyNumberFormat="1" applyFont="1" applyFill="1" applyBorder="1" applyAlignment="1">
      <alignment horizontal="center" vertical="center" wrapText="1"/>
    </xf>
    <xf numFmtId="167" fontId="130" fillId="2" borderId="0" xfId="1" applyNumberFormat="1" applyFont="1" applyFill="1" applyBorder="1" applyAlignment="1">
      <alignment horizontal="left" vertical="center" wrapText="1"/>
    </xf>
    <xf numFmtId="0" fontId="136" fillId="3" borderId="30" xfId="0" applyFont="1" applyFill="1" applyBorder="1" applyAlignment="1">
      <alignment horizontal="right" vertical="center" wrapText="1"/>
    </xf>
    <xf numFmtId="0" fontId="136" fillId="3" borderId="30" xfId="0" applyFont="1" applyFill="1" applyBorder="1" applyAlignment="1">
      <alignment horizontal="center" vertical="center" wrapText="1"/>
    </xf>
  </cellXfs>
  <cellStyles count="32714">
    <cellStyle name="20% - Accent1 10" xfId="54" xr:uid="{61C51229-21B3-4975-91A3-CCF601A9E26F}"/>
    <cellStyle name="20% - Accent1 10 2" xfId="1665" xr:uid="{B04FF296-3EA8-4466-B12F-18DDA4F980BA}"/>
    <cellStyle name="20% - Accent1 10 3" xfId="4301" xr:uid="{235D8AFF-A042-461C-AAD3-FA184FA489C8}"/>
    <cellStyle name="20% - Accent1 10 3 2" xfId="29706" xr:uid="{6566FEF1-5BC7-4A8E-814A-B05DA01AFB09}"/>
    <cellStyle name="20% - Accent1 11" xfId="55" xr:uid="{24191843-13FE-406C-B4C4-277818BBD906}"/>
    <cellStyle name="20% - Accent1 11 2" xfId="1666" xr:uid="{637D3FAF-480C-4EA8-A537-16BED537F238}"/>
    <cellStyle name="20% - Accent1 12" xfId="56" xr:uid="{607265D7-B721-4D3E-8686-C4D59037646D}"/>
    <cellStyle name="20% - Accent1 12 2" xfId="1667" xr:uid="{7187A5B7-C718-4485-9402-48CC32404607}"/>
    <cellStyle name="20% - Accent1 13" xfId="57" xr:uid="{5E2400AD-EECB-4502-BAC9-D3C801704881}"/>
    <cellStyle name="20% - Accent1 13 2" xfId="1668" xr:uid="{825B5343-65B1-4421-BB3B-3ACABEA24720}"/>
    <cellStyle name="20% - Accent1 14" xfId="58" xr:uid="{226F44C6-C093-4A76-9037-C265E3DDEE80}"/>
    <cellStyle name="20% - Accent1 14 2" xfId="1669" xr:uid="{FF342C5C-5A86-473A-92B6-776543D00B7E}"/>
    <cellStyle name="20% - Accent1 15" xfId="59" xr:uid="{B9C4A527-A4E5-4D0D-B726-D1514375305F}"/>
    <cellStyle name="20% - Accent1 15 2" xfId="1670" xr:uid="{B360D87F-E7C3-4B25-A0F3-D05D7B6CD4AF}"/>
    <cellStyle name="20% - Accent1 16" xfId="60" xr:uid="{D1DCB453-900C-4B46-8CE7-21E760A5486C}"/>
    <cellStyle name="20% - Accent1 16 2" xfId="1671" xr:uid="{32171706-9347-40B8-BFE4-35940DAA552D}"/>
    <cellStyle name="20% - Accent1 17" xfId="61" xr:uid="{E53BD436-D13B-4589-BF4C-1AA350BE045A}"/>
    <cellStyle name="20% - Accent1 17 2" xfId="1672" xr:uid="{C27C48DB-DF87-48E7-B18C-8887A3040DB0}"/>
    <cellStyle name="20% - Accent1 18" xfId="62" xr:uid="{43416C7E-CE3A-4000-B229-251F0DB70258}"/>
    <cellStyle name="20% - Accent1 18 2" xfId="1673" xr:uid="{B62B8367-9C64-4B4F-AB25-478BA7C7D0C3}"/>
    <cellStyle name="20% - Accent1 19" xfId="1674" xr:uid="{BF4AD76C-951E-4AAA-A05F-5916557A3F1E}"/>
    <cellStyle name="20% - Accent1 2" xfId="63" xr:uid="{415FEAF8-FEE3-4D6D-BF5A-DAE4090AEBD7}"/>
    <cellStyle name="20% - Accent1 2 10" xfId="64" xr:uid="{55AA6F45-CD02-44E5-B013-B7F02747B28F}"/>
    <cellStyle name="20% - Accent1 2 11" xfId="65" xr:uid="{FC994C29-BA05-44C9-9528-E3F00D32C6DA}"/>
    <cellStyle name="20% - Accent1 2 12" xfId="1675" xr:uid="{8E75F0C0-CA88-4F52-952E-6715C5A1811E}"/>
    <cellStyle name="20% - Accent1 2 13" xfId="4099" xr:uid="{514E7E98-DE30-46CC-8755-BA2BF71089A3}"/>
    <cellStyle name="20% - Accent1 2 13 2" xfId="4234" xr:uid="{C730762A-2253-4493-B465-E3BC06656FE5}"/>
    <cellStyle name="20% - Accent1 2 13 2 2" xfId="29647" xr:uid="{441ECDD0-027B-4FAF-910F-21DE95271296}"/>
    <cellStyle name="20% - Accent1 2 13 3" xfId="29546" xr:uid="{6C2E8496-A959-49FA-A5F4-66B625C5649D}"/>
    <cellStyle name="20% - Accent1 2 14" xfId="4302" xr:uid="{8D5987FD-703A-40C1-BBE8-C5C88A3A13D9}"/>
    <cellStyle name="20% - Accent1 2 15" xfId="29375" xr:uid="{D45CF09F-7921-4E66-808E-D80D0180D927}"/>
    <cellStyle name="20% - Accent1 2 2" xfId="66" xr:uid="{0D3340D7-AC19-4C30-8E59-5A6DCDFB2526}"/>
    <cellStyle name="20% - Accent1 2 2 2" xfId="1676" xr:uid="{25148941-D957-437C-BE48-2CD961CD0982}"/>
    <cellStyle name="20% - Accent1 2 2 3" xfId="4155" xr:uid="{B69356E8-113D-4D1D-AA7E-0CEBD1C6D956}"/>
    <cellStyle name="20% - Accent1 2 2 3 2" xfId="4265" xr:uid="{24390B1D-1431-41B7-B565-277996EC8CB8}"/>
    <cellStyle name="20% - Accent1 2 2 3 2 2" xfId="29677" xr:uid="{9A2536F1-AD99-44EC-89F3-DDF8BFD41571}"/>
    <cellStyle name="20% - Accent1 2 2 3 3" xfId="29577" xr:uid="{8D098848-CAB2-45D7-B172-1E817FB7F529}"/>
    <cellStyle name="20% - Accent1 2 2 4" xfId="4303" xr:uid="{072F8055-0E75-41A2-8F9F-BF2B531FB663}"/>
    <cellStyle name="20% - Accent1 2 3" xfId="67" xr:uid="{DC8B1DDF-4D35-42B9-B495-E298405D1369}"/>
    <cellStyle name="20% - Accent1 2 3 2" xfId="1677" xr:uid="{B0E6AEBC-D1C8-4D55-8ABA-EE9AE5B196F6}"/>
    <cellStyle name="20% - Accent1 2 3 3" xfId="4304" xr:uid="{19518A41-E996-4F8F-A97D-937BB5DC62E2}"/>
    <cellStyle name="20% - Accent1 2 4" xfId="68" xr:uid="{56158195-E63D-4C3C-9532-32A9D5F06D92}"/>
    <cellStyle name="20% - Accent1 2 4 2" xfId="1679" xr:uid="{30692A19-2890-4684-9006-15C8F3559E21}"/>
    <cellStyle name="20% - Accent1 2 4 3" xfId="1678" xr:uid="{CE3D1935-FB8F-4F46-8B7A-F9E200105D78}"/>
    <cellStyle name="20% - Accent1 2 4 4" xfId="4305" xr:uid="{2B528A31-7292-48FF-89E6-E379679B9D2F}"/>
    <cellStyle name="20% - Accent1 2 5" xfId="69" xr:uid="{F5B58331-FCDF-4054-AD69-29DDB3FAFBAC}"/>
    <cellStyle name="20% - Accent1 2 5 2" xfId="1680" xr:uid="{22313080-B136-422A-9D11-B0481EC53582}"/>
    <cellStyle name="20% - Accent1 2 5 3" xfId="4306" xr:uid="{D96AAD65-AF2B-44EF-B3C2-FB89DAFA80D9}"/>
    <cellStyle name="20% - Accent1 2 6" xfId="70" xr:uid="{CBBF9DA2-BBFE-48EF-B5D5-EE19C901E8DC}"/>
    <cellStyle name="20% - Accent1 2 6 2" xfId="1681" xr:uid="{16910E0C-8A2F-4B99-AD57-5D1F5F3E09C8}"/>
    <cellStyle name="20% - Accent1 2 6 3" xfId="4307" xr:uid="{C234BAB8-D388-4B48-AA25-D4956E0FD6A9}"/>
    <cellStyle name="20% - Accent1 2 7" xfId="71" xr:uid="{3FB46D0D-E781-4FF3-A100-FBEFDFACCE73}"/>
    <cellStyle name="20% - Accent1 2 7 2" xfId="1682" xr:uid="{3199EE7A-A1CF-4325-B1D6-BCBB26105A6D}"/>
    <cellStyle name="20% - Accent1 2 7 3" xfId="4308" xr:uid="{FDA37A19-8B23-4EEB-BD98-6BFD73B819A3}"/>
    <cellStyle name="20% - Accent1 2 8" xfId="72" xr:uid="{1C598CD5-687B-4136-880C-7A2967696F51}"/>
    <cellStyle name="20% - Accent1 2 9" xfId="73" xr:uid="{377C2FEC-6536-43F1-9BF7-AD1C74A79BB8}"/>
    <cellStyle name="20% - Accent1 2_INL RECEIPTS JAN - OCT 2010" xfId="1683" xr:uid="{F090C512-5E0B-463A-AE41-9BC1D2D56E6F}"/>
    <cellStyle name="20% - Accent1 20" xfId="1684" xr:uid="{863BD8FD-790D-49EF-BB44-61808EA9EEBA}"/>
    <cellStyle name="20% - Accent1 21" xfId="1685" xr:uid="{EB5A76A3-FCD6-487F-9EA3-54AB01C8E500}"/>
    <cellStyle name="20% - Accent1 22" xfId="1686" xr:uid="{1E2BE78E-D42C-4AC1-B10D-B2E373353004}"/>
    <cellStyle name="20% - Accent1 23" xfId="1687" xr:uid="{8455B7A8-92F7-4C5C-8B6F-B8246BEA8A66}"/>
    <cellStyle name="20% - Accent1 24" xfId="1688" xr:uid="{42A0C6BB-15F5-488B-978B-4011DE237DBD}"/>
    <cellStyle name="20% - Accent1 25" xfId="1689" xr:uid="{F89716CD-5092-42EA-B34A-B74064CF9A7E}"/>
    <cellStyle name="20% - Accent1 26" xfId="1690" xr:uid="{8E13E942-2DFE-4E03-883B-F91BB23B9F58}"/>
    <cellStyle name="20% - Accent1 27" xfId="1664" xr:uid="{7DA8C99A-AF28-4E39-BA1D-99B6628EF3DF}"/>
    <cellStyle name="20% - Accent1 28" xfId="4300" xr:uid="{5828AED8-8F5C-4B56-8F4E-C7134E6C7F03}"/>
    <cellStyle name="20% - Accent1 29" xfId="5401" xr:uid="{68C3C1D4-B3F9-49B4-AAAE-5A01A2C003F4}"/>
    <cellStyle name="20% - Accent1 29 2" xfId="29940" xr:uid="{E52274BB-03CD-44EB-BCD4-F10427E04226}"/>
    <cellStyle name="20% - Accent1 3" xfId="74" xr:uid="{6912FBB4-F60A-432C-A8C6-03D109DD46CA}"/>
    <cellStyle name="20% - Accent1 3 10" xfId="75" xr:uid="{296911DF-15E6-48F1-827D-7B727247D697}"/>
    <cellStyle name="20% - Accent1 3 11" xfId="76" xr:uid="{4630C7D1-F488-4609-88A4-4739BDB28FB1}"/>
    <cellStyle name="20% - Accent1 3 12" xfId="1691" xr:uid="{E64C7BBC-5891-4A67-A1DA-80BCF7A9E8E1}"/>
    <cellStyle name="20% - Accent1 3 13" xfId="4309" xr:uid="{F0F33600-6456-43C6-BB33-7617D3B6C312}"/>
    <cellStyle name="20% - Accent1 3 13 2" xfId="29707" xr:uid="{BE35D32B-479E-4BC0-B4C8-6C258B5C4FDA}"/>
    <cellStyle name="20% - Accent1 3 14" xfId="29421" xr:uid="{26F9F141-621A-4DB7-9800-4DC1B414C9F2}"/>
    <cellStyle name="20% - Accent1 3 14 2" xfId="32630" xr:uid="{833DEC57-4297-4E97-95A8-05FF77A30D66}"/>
    <cellStyle name="20% - Accent1 3 2" xfId="77" xr:uid="{9CA4A682-4FAF-497B-AB3A-7B0CB7C88DB7}"/>
    <cellStyle name="20% - Accent1 3 2 2" xfId="1692" xr:uid="{EE4B3115-9CE1-49BC-B1E7-ABEE1298C51D}"/>
    <cellStyle name="20% - Accent1 3 3" xfId="78" xr:uid="{D9B24E89-CF66-4193-B0F7-3FD405F6997A}"/>
    <cellStyle name="20% - Accent1 3 4" xfId="79" xr:uid="{A4F763A5-405F-4434-A3E7-0424F30F7EF0}"/>
    <cellStyle name="20% - Accent1 3 5" xfId="80" xr:uid="{3839F71F-BB0C-4EC9-A33E-12C19EB3DAAA}"/>
    <cellStyle name="20% - Accent1 3 6" xfId="81" xr:uid="{5A66D333-8B08-4EA0-A3D2-9777AE8C39FC}"/>
    <cellStyle name="20% - Accent1 3 7" xfId="82" xr:uid="{C54E4C9D-6CAA-46CC-8A99-89DA97B1CEDE}"/>
    <cellStyle name="20% - Accent1 3 8" xfId="83" xr:uid="{ECF5F39C-B2F2-4C1D-8A9B-EDA5ABD55F00}"/>
    <cellStyle name="20% - Accent1 3 9" xfId="84" xr:uid="{B58B27C5-D1C3-451D-A4AE-51A0D95FEDE9}"/>
    <cellStyle name="20% - Accent1 30" xfId="5444" xr:uid="{29F3CA60-3E31-4B57-B5E7-F271CBF889D0}"/>
    <cellStyle name="20% - Accent1 30 2" xfId="29955" xr:uid="{90135AB7-0ADE-47EA-8DE5-19B0E89C4CBD}"/>
    <cellStyle name="20% - Accent1 31" xfId="53" xr:uid="{7E67B436-4504-4C70-B266-D7C03DA65CC4}"/>
    <cellStyle name="20% - Accent1 32" xfId="5487" xr:uid="{2D0402A9-2876-46C2-9EBE-65C22F05C549}"/>
    <cellStyle name="20% - Accent1 32 2" xfId="29969" xr:uid="{358903AD-CE05-41FD-ACD8-4C971FAE81DC}"/>
    <cellStyle name="20% - Accent1 33" xfId="28638" xr:uid="{31454A71-CBA7-4A95-A472-DD4A565DDA41}"/>
    <cellStyle name="20% - Accent1 33 2" xfId="32556" xr:uid="{8FD5688D-D507-460A-A54B-F6265D362E8B}"/>
    <cellStyle name="20% - Accent1 34" xfId="29243" xr:uid="{E1C47FF5-AEEE-4716-9245-317F4E84699A}"/>
    <cellStyle name="20% - Accent1 4" xfId="85" xr:uid="{823939E5-3BC9-44A1-87DC-BCC43992EB88}"/>
    <cellStyle name="20% - Accent1 4 2" xfId="1694" xr:uid="{5C6146ED-F2B9-416F-A27E-1AEB55A39FC9}"/>
    <cellStyle name="20% - Accent1 4 3" xfId="1693" xr:uid="{70597BB5-4B74-4459-8FF8-EED566D8F487}"/>
    <cellStyle name="20% - Accent1 4 4" xfId="4310" xr:uid="{2B89A07F-F8B4-4D9B-9E26-356BD21804FD}"/>
    <cellStyle name="20% - Accent1 4 4 2" xfId="29708" xr:uid="{7843BD2E-76F2-4DD6-A499-B766642771AD}"/>
    <cellStyle name="20% - Accent1 5" xfId="86" xr:uid="{99A43052-8FF5-437F-8D29-E7C71DC25B9B}"/>
    <cellStyle name="20% - Accent1 5 2" xfId="1696" xr:uid="{A846E97B-5968-4EDE-B040-810002356899}"/>
    <cellStyle name="20% - Accent1 5 3" xfId="1695" xr:uid="{A9F03307-E21B-490B-9751-16079EF9A7CB}"/>
    <cellStyle name="20% - Accent1 5 4" xfId="4311" xr:uid="{BB2DC875-DD41-45D2-B883-77C204CC4A2B}"/>
    <cellStyle name="20% - Accent1 5 4 2" xfId="29709" xr:uid="{E3482B9A-C2E9-435F-B24A-760711877521}"/>
    <cellStyle name="20% - Accent1 6" xfId="87" xr:uid="{418CBE9B-30D3-4CBD-8A6D-4F3D3FA53CA4}"/>
    <cellStyle name="20% - Accent1 6 2" xfId="1698" xr:uid="{FA4A5D33-82CC-4B5D-8C91-4285DB2B00EB}"/>
    <cellStyle name="20% - Accent1 6 3" xfId="1699" xr:uid="{AEBBCE85-5A6A-429D-84C7-6A9A19B97E60}"/>
    <cellStyle name="20% - Accent1 6 4" xfId="1697" xr:uid="{2FCCC06D-BFB0-4DF0-B34E-91382135B56C}"/>
    <cellStyle name="20% - Accent1 6 5" xfId="4312" xr:uid="{04FEDA8E-7776-4C44-91AF-1D63A978663E}"/>
    <cellStyle name="20% - Accent1 6 5 2" xfId="29710" xr:uid="{AF17C232-92F8-414E-8F55-01D1A7F1C66A}"/>
    <cellStyle name="20% - Accent1 7" xfId="88" xr:uid="{D5F07E62-BBEB-422A-8897-048B9FFBEE64}"/>
    <cellStyle name="20% - Accent1 7 2" xfId="1701" xr:uid="{2B797CCB-1618-4A72-B948-4391D9C82024}"/>
    <cellStyle name="20% - Accent1 7 3" xfId="1700" xr:uid="{A0B087BF-F069-4736-AB2E-0FF9B09CCEF5}"/>
    <cellStyle name="20% - Accent1 7 4" xfId="4313" xr:uid="{B5BE075D-1554-4893-A253-C13D7F32653B}"/>
    <cellStyle name="20% - Accent1 7 4 2" xfId="29711" xr:uid="{B0023BC6-09F0-4A64-8CF9-9AF8FF089A3E}"/>
    <cellStyle name="20% - Accent1 8" xfId="89" xr:uid="{9BBC99B7-7D9B-4BFF-ADFD-08F60D388E72}"/>
    <cellStyle name="20% - Accent1 8 2" xfId="1702" xr:uid="{A81C36AB-2AB9-43AD-ACB3-3880B12A5E47}"/>
    <cellStyle name="20% - Accent1 8 3" xfId="4314" xr:uid="{52FFAA31-C9BD-4796-9C62-03EFD57395A1}"/>
    <cellStyle name="20% - Accent1 8 3 2" xfId="29712" xr:uid="{7123B273-49F3-4BB3-A0FD-7C64EFE08DF1}"/>
    <cellStyle name="20% - Accent1 9" xfId="90" xr:uid="{5C810168-DBCE-4925-858C-8C5F07401039}"/>
    <cellStyle name="20% - Accent1 9 2" xfId="1703" xr:uid="{405D96FF-F576-4A65-97D7-CD3AD447A0DC}"/>
    <cellStyle name="20% - Accent1 9 3" xfId="4315" xr:uid="{3988760B-DD34-4164-A2BC-0A9858F8A87A}"/>
    <cellStyle name="20% - Accent1 9 3 2" xfId="29713" xr:uid="{1FA97CEC-35C5-4CDF-9062-47ECD2BB2AE7}"/>
    <cellStyle name="20% - Accent2 10" xfId="92" xr:uid="{81B9FF28-6158-4ABC-9352-EB546347E1A6}"/>
    <cellStyle name="20% - Accent2 10 2" xfId="1705" xr:uid="{A7E9E819-69CA-44F2-A2C1-40C6323B51B8}"/>
    <cellStyle name="20% - Accent2 10 3" xfId="4317" xr:uid="{470E6598-440E-403B-929D-A906A7BB0BF0}"/>
    <cellStyle name="20% - Accent2 10 3 2" xfId="29714" xr:uid="{7FB065BB-99F3-41A0-899F-B4CB1EA47014}"/>
    <cellStyle name="20% - Accent2 11" xfId="93" xr:uid="{5F943162-DFE6-4504-A153-4F418A796D84}"/>
    <cellStyle name="20% - Accent2 11 2" xfId="1706" xr:uid="{F0284FD7-63A1-4A65-A6F9-05603F215FCD}"/>
    <cellStyle name="20% - Accent2 12" xfId="94" xr:uid="{D079A617-7546-4057-94E5-C83CFE9309B0}"/>
    <cellStyle name="20% - Accent2 12 2" xfId="1707" xr:uid="{9FF9C467-8674-40D2-930E-07C9AB74BE48}"/>
    <cellStyle name="20% - Accent2 13" xfId="95" xr:uid="{7F9568C4-044A-4942-8A60-4D0770AF3136}"/>
    <cellStyle name="20% - Accent2 13 2" xfId="1708" xr:uid="{00E80462-0C32-4DAF-A988-5C9B50B755D2}"/>
    <cellStyle name="20% - Accent2 14" xfId="96" xr:uid="{AC2A0166-B2C6-4C09-9797-71E4B08470ED}"/>
    <cellStyle name="20% - Accent2 14 2" xfId="1709" xr:uid="{31E5DC73-5C73-49CD-A142-B56469D496A1}"/>
    <cellStyle name="20% - Accent2 15" xfId="97" xr:uid="{8DE1F92A-C4AD-4F3A-87D9-3E1D49025515}"/>
    <cellStyle name="20% - Accent2 15 2" xfId="1710" xr:uid="{1B0AD1F4-D6B4-41EB-AF98-C403542B0CA2}"/>
    <cellStyle name="20% - Accent2 16" xfId="98" xr:uid="{C96E59CA-4C7B-4F73-B41B-041CEAD0BAF1}"/>
    <cellStyle name="20% - Accent2 16 2" xfId="1711" xr:uid="{9A1C04E2-4287-40AF-8EC4-10ABCDA96296}"/>
    <cellStyle name="20% - Accent2 17" xfId="99" xr:uid="{512C6D26-957A-4B53-803F-8A5ACF31085D}"/>
    <cellStyle name="20% - Accent2 17 2" xfId="1712" xr:uid="{096FAE04-2F75-42AE-87BA-27BC231D226A}"/>
    <cellStyle name="20% - Accent2 18" xfId="100" xr:uid="{D619AC0A-B8A7-4025-81BD-B143E8747601}"/>
    <cellStyle name="20% - Accent2 18 2" xfId="1713" xr:uid="{572D1580-9B4D-4040-A62C-E8EF85DEDF13}"/>
    <cellStyle name="20% - Accent2 19" xfId="1714" xr:uid="{FB8E04B0-DFEE-4ED7-9355-33A012C8DE83}"/>
    <cellStyle name="20% - Accent2 2" xfId="101" xr:uid="{4B694520-543F-48ED-9B0C-CBBC451FC4E2}"/>
    <cellStyle name="20% - Accent2 2 10" xfId="102" xr:uid="{DC207D04-5852-4449-B451-C120FBDAE463}"/>
    <cellStyle name="20% - Accent2 2 11" xfId="103" xr:uid="{A2EC520B-BABA-481F-9D8A-43D7D39BAED4}"/>
    <cellStyle name="20% - Accent2 2 12" xfId="1715" xr:uid="{9CAD6873-D8CB-4F62-A167-B96FBCE3ECC7}"/>
    <cellStyle name="20% - Accent2 2 13" xfId="4100" xr:uid="{D482F9C4-EF5F-4760-BFB2-5EB691B9943A}"/>
    <cellStyle name="20% - Accent2 2 13 2" xfId="4235" xr:uid="{3C4F3F66-FD47-434D-B416-72BDD3958BF2}"/>
    <cellStyle name="20% - Accent2 2 13 2 2" xfId="29648" xr:uid="{402566E8-7591-43A6-9D0C-1F3D12A999F6}"/>
    <cellStyle name="20% - Accent2 2 13 3" xfId="29547" xr:uid="{5FE34B08-1D37-4326-99A9-EAB3B171AC32}"/>
    <cellStyle name="20% - Accent2 2 14" xfId="4318" xr:uid="{305695BA-5376-45AC-8A77-5E0DE5D8996C}"/>
    <cellStyle name="20% - Accent2 2 15" xfId="29383" xr:uid="{64579260-FC8B-4089-83E4-A1430D0B8288}"/>
    <cellStyle name="20% - Accent2 2 2" xfId="104" xr:uid="{CB766EDB-1654-4425-8416-7DB6145D08F0}"/>
    <cellStyle name="20% - Accent2 2 2 2" xfId="1716" xr:uid="{13E658B3-8663-4189-AE4E-1B834817B9B4}"/>
    <cellStyle name="20% - Accent2 2 2 3" xfId="4156" xr:uid="{63FC9D7B-88AF-4AD2-9E91-F747671A0F46}"/>
    <cellStyle name="20% - Accent2 2 2 3 2" xfId="4266" xr:uid="{F132837E-3F00-464B-80E0-4AE2B7D3BE17}"/>
    <cellStyle name="20% - Accent2 2 2 3 2 2" xfId="29678" xr:uid="{3D74A19E-DA2D-4917-9D3E-18C70C770F32}"/>
    <cellStyle name="20% - Accent2 2 2 3 3" xfId="29578" xr:uid="{3E88FAC4-1BEE-4067-B944-27E9560B3F22}"/>
    <cellStyle name="20% - Accent2 2 2 4" xfId="4319" xr:uid="{8CEADEBE-C280-4F7E-9319-DD8926705F08}"/>
    <cellStyle name="20% - Accent2 2 3" xfId="105" xr:uid="{CBCD4E1B-4FD7-49DE-A927-37BCCEFFEC4C}"/>
    <cellStyle name="20% - Accent2 2 3 2" xfId="1717" xr:uid="{5E3E3CEA-A4A0-49BC-9B4B-9C326630FE9E}"/>
    <cellStyle name="20% - Accent2 2 3 3" xfId="4320" xr:uid="{FB5B3528-AFA6-44B9-A67C-1B3C24F36C9B}"/>
    <cellStyle name="20% - Accent2 2 4" xfId="106" xr:uid="{040BB53B-6787-4108-A7D7-038D186A017D}"/>
    <cellStyle name="20% - Accent2 2 4 2" xfId="1719" xr:uid="{9DA495EF-D6EB-4654-B5F5-0D6C7D03F212}"/>
    <cellStyle name="20% - Accent2 2 4 3" xfId="1718" xr:uid="{BD8EABC8-1508-4598-BB05-46A40C104E62}"/>
    <cellStyle name="20% - Accent2 2 4 4" xfId="4321" xr:uid="{D7A600AC-DCAD-4A72-9BE6-A753CFF2A6CB}"/>
    <cellStyle name="20% - Accent2 2 5" xfId="107" xr:uid="{2F0BC398-DC3F-423D-8A44-C630133F96D8}"/>
    <cellStyle name="20% - Accent2 2 5 2" xfId="1720" xr:uid="{E46D63AE-281A-4CED-A95E-461608C3084E}"/>
    <cellStyle name="20% - Accent2 2 5 3" xfId="4322" xr:uid="{208AECEE-D6BC-4019-852A-FAB1AC529EDB}"/>
    <cellStyle name="20% - Accent2 2 6" xfId="108" xr:uid="{3FC4CBEB-9B3F-41DA-975B-9EB6A34514D2}"/>
    <cellStyle name="20% - Accent2 2 6 2" xfId="1721" xr:uid="{BEF6B9B2-2D3C-453E-8357-FD288B7E5EC7}"/>
    <cellStyle name="20% - Accent2 2 6 3" xfId="4323" xr:uid="{A1BA283B-1DEF-4D37-8F0F-2B2B030BD6F8}"/>
    <cellStyle name="20% - Accent2 2 7" xfId="109" xr:uid="{E7E32B1D-C370-4933-A383-BB0FF065A91F}"/>
    <cellStyle name="20% - Accent2 2 7 2" xfId="1722" xr:uid="{C50C7BB6-B036-43EC-9CC0-E4953E43ED88}"/>
    <cellStyle name="20% - Accent2 2 7 3" xfId="4324" xr:uid="{F28DC57A-AFCB-4578-86D0-FA6F8756DEF1}"/>
    <cellStyle name="20% - Accent2 2 8" xfId="110" xr:uid="{8853FEE7-06C0-453E-A59D-4333D8EBD083}"/>
    <cellStyle name="20% - Accent2 2 9" xfId="111" xr:uid="{B990CA9D-55D0-4D61-9A1A-11591B167821}"/>
    <cellStyle name="20% - Accent2 2_INL RECEIPTS JAN - OCT 2010" xfId="1723" xr:uid="{884CB13C-23C0-4361-8187-D7B388427567}"/>
    <cellStyle name="20% - Accent2 20" xfId="1724" xr:uid="{89D41722-2358-4277-8826-1651577DAFA1}"/>
    <cellStyle name="20% - Accent2 21" xfId="1725" xr:uid="{59962C46-4BB7-4CB0-BDB4-402D25AC48B1}"/>
    <cellStyle name="20% - Accent2 22" xfId="1726" xr:uid="{20B0E00A-A793-4195-B511-612003ECA5FF}"/>
    <cellStyle name="20% - Accent2 23" xfId="1727" xr:uid="{96687872-C9E7-4B41-B820-C1638D322B94}"/>
    <cellStyle name="20% - Accent2 24" xfId="1728" xr:uid="{FBFC4864-1C49-466D-A860-D2226F99435C}"/>
    <cellStyle name="20% - Accent2 25" xfId="1729" xr:uid="{C61DE848-FFF8-4A28-B078-FFD01D13A85A}"/>
    <cellStyle name="20% - Accent2 26" xfId="1730" xr:uid="{B3CC0D1D-C2AA-4131-BB2A-517EDA6253B6}"/>
    <cellStyle name="20% - Accent2 27" xfId="1704" xr:uid="{42D693C9-3866-4864-A20B-5087B2F78365}"/>
    <cellStyle name="20% - Accent2 28" xfId="4316" xr:uid="{F3B51D1F-667E-4CCD-AE75-E270EBF089CE}"/>
    <cellStyle name="20% - Accent2 29" xfId="5405" xr:uid="{2FE27B77-C3AA-4045-8509-0FA68B03A71F}"/>
    <cellStyle name="20% - Accent2 29 2" xfId="29942" xr:uid="{B0E8EB60-7750-4818-9FF6-67BC39287334}"/>
    <cellStyle name="20% - Accent2 3" xfId="112" xr:uid="{16FC42FF-5C24-4CB3-A9CA-616C4EB47819}"/>
    <cellStyle name="20% - Accent2 3 10" xfId="113" xr:uid="{B469938D-B7C0-4A33-9080-CB954856C97C}"/>
    <cellStyle name="20% - Accent2 3 11" xfId="114" xr:uid="{13DB7391-37D9-43E8-B381-736DB11A4F82}"/>
    <cellStyle name="20% - Accent2 3 12" xfId="1731" xr:uid="{57AEF5AB-D23B-4E49-9B2F-F075C86013FF}"/>
    <cellStyle name="20% - Accent2 3 13" xfId="4325" xr:uid="{FA5D7483-BB47-4947-B04E-3C441BEE4E97}"/>
    <cellStyle name="20% - Accent2 3 13 2" xfId="29715" xr:uid="{9F94FD0C-5541-49D5-A185-21E2A1B97AA3}"/>
    <cellStyle name="20% - Accent2 3 14" xfId="29425" xr:uid="{5C84EB34-0784-44CB-A143-80E38E42073E}"/>
    <cellStyle name="20% - Accent2 3 14 2" xfId="32632" xr:uid="{C88EC01E-874B-49CE-B81A-63C0D240CAF5}"/>
    <cellStyle name="20% - Accent2 3 2" xfId="115" xr:uid="{B7B13425-5DB5-4688-8310-45A8AE9EE191}"/>
    <cellStyle name="20% - Accent2 3 2 2" xfId="1732" xr:uid="{19CC3629-6AE5-45B4-9579-DABFECAF091B}"/>
    <cellStyle name="20% - Accent2 3 3" xfId="116" xr:uid="{3EDA56F5-A71E-4EA8-A1FF-361EAA5AF0B0}"/>
    <cellStyle name="20% - Accent2 3 4" xfId="117" xr:uid="{B0F53D35-3A81-4CEF-975F-89C1E8752A5E}"/>
    <cellStyle name="20% - Accent2 3 5" xfId="118" xr:uid="{76205E8E-143A-4849-8F63-F6835B7CB509}"/>
    <cellStyle name="20% - Accent2 3 6" xfId="119" xr:uid="{4DC29302-33CC-46BE-9B15-BAA0B26F7C28}"/>
    <cellStyle name="20% - Accent2 3 7" xfId="120" xr:uid="{28653C9C-BBDB-4DDA-BA80-E8E1C0059D98}"/>
    <cellStyle name="20% - Accent2 3 8" xfId="121" xr:uid="{D36E8CAF-42D1-4035-A062-8ACED8E3B489}"/>
    <cellStyle name="20% - Accent2 3 9" xfId="122" xr:uid="{8C8F701E-205C-4BA8-8CC8-D5A8E153CB2C}"/>
    <cellStyle name="20% - Accent2 30" xfId="5448" xr:uid="{DAAA825D-A0DB-43A3-86D3-474392BD3557}"/>
    <cellStyle name="20% - Accent2 30 2" xfId="29957" xr:uid="{5249FEDF-CB70-4B3A-B9CB-8A3A01EB5D5C}"/>
    <cellStyle name="20% - Accent2 31" xfId="91" xr:uid="{3078D93A-AF64-45A1-A6D0-CC986DF4D7E3}"/>
    <cellStyle name="20% - Accent2 32" xfId="5491" xr:uid="{75B274CA-EFE6-43DE-BF1C-AF6E8C2A6284}"/>
    <cellStyle name="20% - Accent2 32 2" xfId="29971" xr:uid="{FB5579EE-C637-43A4-A5F2-B2868580057B}"/>
    <cellStyle name="20% - Accent2 33" xfId="28640" xr:uid="{B9637906-AFDD-4C62-8E2C-6593D86A18E0}"/>
    <cellStyle name="20% - Accent2 33 2" xfId="32558" xr:uid="{8D45E2F7-5EDB-49F9-87BF-27FF75B967DB}"/>
    <cellStyle name="20% - Accent2 34" xfId="29247" xr:uid="{1961E68C-6B15-40C0-8470-1AE42C512B5F}"/>
    <cellStyle name="20% - Accent2 4" xfId="123" xr:uid="{7FC02A37-DE0E-4794-9129-4E5331DBD744}"/>
    <cellStyle name="20% - Accent2 4 2" xfId="1734" xr:uid="{F5D55B67-0285-48D8-8FF2-B6FD52EDE9CB}"/>
    <cellStyle name="20% - Accent2 4 3" xfId="1733" xr:uid="{07189958-4642-4E67-A602-0D180EC611F3}"/>
    <cellStyle name="20% - Accent2 4 4" xfId="4326" xr:uid="{A053339E-5C7D-4B59-9EFD-B89471A4D680}"/>
    <cellStyle name="20% - Accent2 4 4 2" xfId="29716" xr:uid="{E955CDFB-E0A4-4CCD-82DC-51BAF1F33468}"/>
    <cellStyle name="20% - Accent2 5" xfId="124" xr:uid="{E9F20872-AF65-45C8-8138-275D02858DC5}"/>
    <cellStyle name="20% - Accent2 5 2" xfId="1736" xr:uid="{E2E08890-E5E1-44FE-8F22-CF0D6B2CE9AA}"/>
    <cellStyle name="20% - Accent2 5 3" xfId="1735" xr:uid="{631226BA-25B5-4075-8E19-EAA170E5680E}"/>
    <cellStyle name="20% - Accent2 5 4" xfId="4327" xr:uid="{A2E44271-5229-4291-8417-F97FC8CA7B61}"/>
    <cellStyle name="20% - Accent2 5 4 2" xfId="29717" xr:uid="{BD881E5F-B3BE-4FF3-BA7D-C3F62C960EEB}"/>
    <cellStyle name="20% - Accent2 6" xfId="125" xr:uid="{BEFF4FCE-092D-4CB7-8316-FA7ED05A645E}"/>
    <cellStyle name="20% - Accent2 6 2" xfId="1738" xr:uid="{BB61B286-DAE9-4D9C-9F85-AD1A1B16BCC5}"/>
    <cellStyle name="20% - Accent2 6 3" xfId="1739" xr:uid="{40BEFA38-DD59-4C0D-B9C1-9D175CA79F00}"/>
    <cellStyle name="20% - Accent2 6 4" xfId="1737" xr:uid="{7B253F8F-0136-4033-AB62-2EB70B5892BB}"/>
    <cellStyle name="20% - Accent2 6 5" xfId="4328" xr:uid="{7DE1D83C-EEE3-4CC4-9448-E16DF2BA44C3}"/>
    <cellStyle name="20% - Accent2 6 5 2" xfId="29718" xr:uid="{413C5C90-2C92-4074-98A9-6E96CBEF39AB}"/>
    <cellStyle name="20% - Accent2 7" xfId="126" xr:uid="{63220F5A-DC41-4BB3-96DF-7E979B59C241}"/>
    <cellStyle name="20% - Accent2 7 2" xfId="1741" xr:uid="{FDBE8D7C-08E6-4F8A-93F1-C55AFE54FCF0}"/>
    <cellStyle name="20% - Accent2 7 3" xfId="1740" xr:uid="{7AEB9138-E8AD-454D-9606-09B8851E753A}"/>
    <cellStyle name="20% - Accent2 7 4" xfId="4329" xr:uid="{2CFF79D2-422C-4012-8D95-0EE8BA76B83A}"/>
    <cellStyle name="20% - Accent2 7 4 2" xfId="29719" xr:uid="{707EBFA1-4A64-4BD4-BEF0-7BA6A8A95BE4}"/>
    <cellStyle name="20% - Accent2 8" xfId="127" xr:uid="{C455C184-6FC0-4E3B-A1A9-8B9B2B28B2DA}"/>
    <cellStyle name="20% - Accent2 8 2" xfId="1742" xr:uid="{5E681D14-4EF3-433B-A6FF-6A6E73D2B2F6}"/>
    <cellStyle name="20% - Accent2 8 3" xfId="4330" xr:uid="{8B29791A-C090-479D-A96A-1BBACD39FD00}"/>
    <cellStyle name="20% - Accent2 8 3 2" xfId="29720" xr:uid="{16432A6D-6FDE-4706-94AF-8C8137A7B78F}"/>
    <cellStyle name="20% - Accent2 9" xfId="128" xr:uid="{A17AFAE5-D21D-41F1-BE69-41A29751DBA0}"/>
    <cellStyle name="20% - Accent2 9 2" xfId="1743" xr:uid="{C383C6D3-0222-4DA8-AF6F-0820C0A7CA8A}"/>
    <cellStyle name="20% - Accent2 9 3" xfId="4331" xr:uid="{ABEFF92C-0DDB-47DC-A9B3-7472C0DF2C58}"/>
    <cellStyle name="20% - Accent2 9 3 2" xfId="29721" xr:uid="{D8FDF4D3-202D-4A5C-8378-E4933D12CA9E}"/>
    <cellStyle name="20% - Accent3 10" xfId="130" xr:uid="{4C596EB2-29AA-4D89-99C9-98077CA9024E}"/>
    <cellStyle name="20% - Accent3 10 2" xfId="1745" xr:uid="{63D60285-A3FD-40E7-A842-D786AF23ADAD}"/>
    <cellStyle name="20% - Accent3 10 3" xfId="4333" xr:uid="{8315521B-E36F-4EA1-9B74-39E984BB249F}"/>
    <cellStyle name="20% - Accent3 10 3 2" xfId="29722" xr:uid="{A272C4D7-D9F4-4DE3-AB1E-DDC93C369351}"/>
    <cellStyle name="20% - Accent3 11" xfId="131" xr:uid="{95D01435-69CC-4228-B1B6-840EA42AB885}"/>
    <cellStyle name="20% - Accent3 11 2" xfId="1746" xr:uid="{6FD13B52-80DC-45DF-B852-704BAD698F4B}"/>
    <cellStyle name="20% - Accent3 12" xfId="132" xr:uid="{D4D3BF44-22AA-404D-B6E5-D68162144BEA}"/>
    <cellStyle name="20% - Accent3 12 2" xfId="1747" xr:uid="{6B756E6D-20A8-43FA-9E75-B060B3E6907F}"/>
    <cellStyle name="20% - Accent3 13" xfId="133" xr:uid="{78D130AA-3CF4-4507-838A-10A79A94820D}"/>
    <cellStyle name="20% - Accent3 13 2" xfId="1748" xr:uid="{B354C06C-C061-4AFA-8E90-0BC5E0F3AEAB}"/>
    <cellStyle name="20% - Accent3 14" xfId="134" xr:uid="{81148A0F-3A53-4705-AC93-291FB68FA78F}"/>
    <cellStyle name="20% - Accent3 14 2" xfId="1749" xr:uid="{778E46C5-FD84-4466-9A3A-405443892B60}"/>
    <cellStyle name="20% - Accent3 15" xfId="135" xr:uid="{32A35D00-EA27-4F7E-9F22-C71D68D31148}"/>
    <cellStyle name="20% - Accent3 15 2" xfId="1750" xr:uid="{7F658A90-F2ED-4963-A83B-02D7DA0C51FC}"/>
    <cellStyle name="20% - Accent3 16" xfId="136" xr:uid="{C5149C37-95A4-4B95-89B7-D52534F1E3D7}"/>
    <cellStyle name="20% - Accent3 16 2" xfId="1751" xr:uid="{3BDACEFD-620C-4E1A-BD27-ECF1AB2D67E0}"/>
    <cellStyle name="20% - Accent3 17" xfId="137" xr:uid="{4FBF95DE-28A3-4E73-9A81-3D4765B3B329}"/>
    <cellStyle name="20% - Accent3 17 2" xfId="1752" xr:uid="{F07584A7-B6DC-4D4C-9F36-C34DE03DFB66}"/>
    <cellStyle name="20% - Accent3 18" xfId="138" xr:uid="{4B6E3906-5FE6-4DF1-8584-8D9318C2CC97}"/>
    <cellStyle name="20% - Accent3 18 2" xfId="1753" xr:uid="{2BCF8EE2-BF6E-4B1E-8FDE-46B6402DBCC0}"/>
    <cellStyle name="20% - Accent3 19" xfId="1754" xr:uid="{5EC036CA-08FB-43D3-BEED-D3266F193FFE}"/>
    <cellStyle name="20% - Accent3 2" xfId="139" xr:uid="{13288ECA-BDB0-42EA-8797-E09BD1B63D14}"/>
    <cellStyle name="20% - Accent3 2 10" xfId="140" xr:uid="{9DB1D59E-B985-4C99-9665-048FBA733313}"/>
    <cellStyle name="20% - Accent3 2 11" xfId="141" xr:uid="{FAA8DED7-4A0F-4CF4-8CF1-471BC3532232}"/>
    <cellStyle name="20% - Accent3 2 12" xfId="1755" xr:uid="{C6A3D777-E9B0-48A0-B485-6F230D9B57C4}"/>
    <cellStyle name="20% - Accent3 2 13" xfId="4101" xr:uid="{7CBDF710-E52C-474B-BB5E-D5B6034A731D}"/>
    <cellStyle name="20% - Accent3 2 13 2" xfId="4236" xr:uid="{080F1A42-2DF5-4B1E-8AA1-227BCE2F6652}"/>
    <cellStyle name="20% - Accent3 2 13 2 2" xfId="29649" xr:uid="{F862CAF1-1590-480E-825E-AE4545D1623F}"/>
    <cellStyle name="20% - Accent3 2 13 3" xfId="29548" xr:uid="{F4A2AC65-6604-4D7D-9BD3-DC951DD9CE19}"/>
    <cellStyle name="20% - Accent3 2 14" xfId="4334" xr:uid="{0D88CBFD-5645-432F-8E19-AC52748131F3}"/>
    <cellStyle name="20% - Accent3 2 15" xfId="29387" xr:uid="{E627DDA6-16E5-46E3-A443-77544C8F9E32}"/>
    <cellStyle name="20% - Accent3 2 2" xfId="142" xr:uid="{26B87BE2-104C-4A9A-8608-48853A3D994B}"/>
    <cellStyle name="20% - Accent3 2 2 2" xfId="1756" xr:uid="{F41107DF-47D4-422D-802F-980E9311B455}"/>
    <cellStyle name="20% - Accent3 2 2 3" xfId="4157" xr:uid="{702BA8B6-DCF9-4DE5-B28A-14A7D28E9E43}"/>
    <cellStyle name="20% - Accent3 2 2 3 2" xfId="4267" xr:uid="{AF0B264B-D264-4DCB-834F-31B241EE7E72}"/>
    <cellStyle name="20% - Accent3 2 2 3 2 2" xfId="29679" xr:uid="{49609380-2DAD-46A5-94C4-2FBC2F3CD632}"/>
    <cellStyle name="20% - Accent3 2 2 3 3" xfId="29579" xr:uid="{6354F135-84B8-4309-99E1-4FBC15BC5C10}"/>
    <cellStyle name="20% - Accent3 2 2 4" xfId="4335" xr:uid="{B7DAA911-E9FE-417D-8AA1-F1A73B92495C}"/>
    <cellStyle name="20% - Accent3 2 3" xfId="143" xr:uid="{FD4FD3DE-DF29-491B-AF78-66C15F329BF1}"/>
    <cellStyle name="20% - Accent3 2 3 2" xfId="1757" xr:uid="{E938273B-74B4-4D1D-8EE9-92BE46DB7AAD}"/>
    <cellStyle name="20% - Accent3 2 3 3" xfId="4336" xr:uid="{62F93719-8EEB-47E6-A800-55681B81CB8E}"/>
    <cellStyle name="20% - Accent3 2 4" xfId="144" xr:uid="{EBB40F3A-3729-49BA-BD3A-E4DB8AF593C0}"/>
    <cellStyle name="20% - Accent3 2 4 2" xfId="1759" xr:uid="{E4DB2789-A647-42D3-BDC5-0D3FCC25738C}"/>
    <cellStyle name="20% - Accent3 2 4 3" xfId="1758" xr:uid="{9C4A48D8-536F-4021-870C-A0E665429B6F}"/>
    <cellStyle name="20% - Accent3 2 4 4" xfId="4337" xr:uid="{4F1A6DBF-769B-4237-81F0-3E17BF67540B}"/>
    <cellStyle name="20% - Accent3 2 5" xfId="145" xr:uid="{49C88031-CAD1-4FED-B7E5-5349A738FC29}"/>
    <cellStyle name="20% - Accent3 2 5 2" xfId="1760" xr:uid="{780FDA2F-3029-445A-9FA7-63A7FD19F894}"/>
    <cellStyle name="20% - Accent3 2 5 3" xfId="4338" xr:uid="{C91B5E07-407D-49E2-84CF-0B55CD8BA86A}"/>
    <cellStyle name="20% - Accent3 2 6" xfId="146" xr:uid="{F1121074-90F6-42C8-A756-0B1DFD3AE4EB}"/>
    <cellStyle name="20% - Accent3 2 6 2" xfId="1761" xr:uid="{3A84EE02-54A1-4D1D-8423-F6092547BDB4}"/>
    <cellStyle name="20% - Accent3 2 6 3" xfId="4339" xr:uid="{1B165542-CB9D-409E-89C8-60362AC4D15D}"/>
    <cellStyle name="20% - Accent3 2 7" xfId="147" xr:uid="{0FC6417E-D685-45A7-8A9F-73368DA0EEBA}"/>
    <cellStyle name="20% - Accent3 2 7 2" xfId="1762" xr:uid="{EC4F89BF-9672-42DC-BEFB-EF72FA79C01A}"/>
    <cellStyle name="20% - Accent3 2 7 3" xfId="4340" xr:uid="{7C4C8E60-802D-40EE-80AE-D040B85905FD}"/>
    <cellStyle name="20% - Accent3 2 8" xfId="148" xr:uid="{FC89FACC-E574-42A5-A13E-954333F5AC49}"/>
    <cellStyle name="20% - Accent3 2 9" xfId="149" xr:uid="{269609E1-96E0-4C70-8643-4BB32BC5481A}"/>
    <cellStyle name="20% - Accent3 2_INL RECEIPTS JAN - OCT 2010" xfId="1763" xr:uid="{4BD40CBE-4FAE-413B-8D82-99CCAF438BCC}"/>
    <cellStyle name="20% - Accent3 20" xfId="1764" xr:uid="{5CE1DA7B-E91F-45C7-8A91-E534F679973E}"/>
    <cellStyle name="20% - Accent3 21" xfId="1765" xr:uid="{F4770085-B4F6-4DD5-969F-84DA146BB5EA}"/>
    <cellStyle name="20% - Accent3 22" xfId="1766" xr:uid="{0CA257DC-E54E-4FA7-9874-AFA884E57C57}"/>
    <cellStyle name="20% - Accent3 23" xfId="1767" xr:uid="{B79672EB-DB47-4ECF-91C2-44875EF6548A}"/>
    <cellStyle name="20% - Accent3 24" xfId="1768" xr:uid="{1C8903E2-A895-489F-ABAC-E0E71D4A119C}"/>
    <cellStyle name="20% - Accent3 25" xfId="1769" xr:uid="{FD6DA96F-E045-410E-80DB-AEFD4722E624}"/>
    <cellStyle name="20% - Accent3 26" xfId="1770" xr:uid="{E6A213DA-F249-4F53-83C4-27D3B92CD349}"/>
    <cellStyle name="20% - Accent3 27" xfId="1744" xr:uid="{3E4456CF-DCB8-438A-9D9B-AB28FC991951}"/>
    <cellStyle name="20% - Accent3 28" xfId="4332" xr:uid="{9BCB5F68-F0D9-42CC-B454-5FAF8771B4EC}"/>
    <cellStyle name="20% - Accent3 29" xfId="5409" xr:uid="{8AC94E93-0C58-48BF-A72E-D4BCD5B443C5}"/>
    <cellStyle name="20% - Accent3 29 2" xfId="29944" xr:uid="{F2607E93-6992-417E-893C-26959DD513E5}"/>
    <cellStyle name="20% - Accent3 3" xfId="150" xr:uid="{F614E0F2-7682-428D-9356-710EFDCCFB3E}"/>
    <cellStyle name="20% - Accent3 3 10" xfId="151" xr:uid="{B2E48206-51ED-45FC-ADD0-8AC376279E54}"/>
    <cellStyle name="20% - Accent3 3 11" xfId="152" xr:uid="{645BE6BB-0499-4D9D-9498-7287B903E6D3}"/>
    <cellStyle name="20% - Accent3 3 12" xfId="1771" xr:uid="{5F022E91-524E-412E-B772-4406EFC32D0D}"/>
    <cellStyle name="20% - Accent3 3 13" xfId="4341" xr:uid="{F42E83D9-53A2-44EC-8C7D-9843BF564D09}"/>
    <cellStyle name="20% - Accent3 3 13 2" xfId="29723" xr:uid="{4F2B40C3-93F1-421F-927C-6646BD01FEE1}"/>
    <cellStyle name="20% - Accent3 3 14" xfId="29429" xr:uid="{37960B2A-B27F-41C8-BFA1-5C007842005B}"/>
    <cellStyle name="20% - Accent3 3 14 2" xfId="32634" xr:uid="{927588FA-83A4-4798-8083-11695ABE78F0}"/>
    <cellStyle name="20% - Accent3 3 2" xfId="153" xr:uid="{44571FDA-0BB2-496E-835E-51B7F0FF4269}"/>
    <cellStyle name="20% - Accent3 3 2 2" xfId="1772" xr:uid="{770AD42B-4CD5-499E-81EF-5D724F24EBEB}"/>
    <cellStyle name="20% - Accent3 3 3" xfId="154" xr:uid="{E2205F26-D70E-4037-AEC8-E657ED45C3C1}"/>
    <cellStyle name="20% - Accent3 3 4" xfId="155" xr:uid="{3AB9320C-960E-44F5-82C0-300FC4508512}"/>
    <cellStyle name="20% - Accent3 3 5" xfId="156" xr:uid="{E711AD6D-C3A5-4E43-BD15-19B26EAD6906}"/>
    <cellStyle name="20% - Accent3 3 6" xfId="157" xr:uid="{C3F9790B-0C06-4C1A-9834-2042B44548C9}"/>
    <cellStyle name="20% - Accent3 3 7" xfId="158" xr:uid="{2DD3FEEA-7C38-4ECA-857E-CF93E86A98B8}"/>
    <cellStyle name="20% - Accent3 3 8" xfId="159" xr:uid="{2D1A64DC-1E37-41EC-828A-0073BAF401AC}"/>
    <cellStyle name="20% - Accent3 3 9" xfId="160" xr:uid="{88403D1B-9D86-448C-A33F-A26AAD6A8FB0}"/>
    <cellStyle name="20% - Accent3 30" xfId="5452" xr:uid="{71780B1E-A948-4C8F-80DF-E9C32492F045}"/>
    <cellStyle name="20% - Accent3 30 2" xfId="29959" xr:uid="{808AF3A4-8661-4171-8A36-DFEF66FBF564}"/>
    <cellStyle name="20% - Accent3 31" xfId="129" xr:uid="{7DFF842F-3480-425A-95A7-8AAC88F6AF9D}"/>
    <cellStyle name="20% - Accent3 32" xfId="5495" xr:uid="{497E7830-D29F-4079-87DA-DBF32BA03C4D}"/>
    <cellStyle name="20% - Accent3 32 2" xfId="29973" xr:uid="{3E1958E1-0ADD-4E44-AEC0-F74BF2CDFC5A}"/>
    <cellStyle name="20% - Accent3 33" xfId="28642" xr:uid="{D95D9AED-6199-4E69-933E-9F8FF394CACC}"/>
    <cellStyle name="20% - Accent3 33 2" xfId="32560" xr:uid="{A9A5EEC3-7E66-4FAB-AB3A-3710F12CD121}"/>
    <cellStyle name="20% - Accent3 34" xfId="29251" xr:uid="{664B6CA8-3FA8-4A90-8AC3-0068137A09B6}"/>
    <cellStyle name="20% - Accent3 4" xfId="161" xr:uid="{DEBC738F-7013-412D-B481-B8E70F512EF0}"/>
    <cellStyle name="20% - Accent3 4 2" xfId="1774" xr:uid="{CDFB37ED-7E72-4BE7-A84B-70177E080DA4}"/>
    <cellStyle name="20% - Accent3 4 3" xfId="1773" xr:uid="{F71CDFC2-DB25-4200-B3B9-7F7A03E1EA67}"/>
    <cellStyle name="20% - Accent3 4 4" xfId="4342" xr:uid="{F1385A95-BBCA-4A66-8C88-06F12A0E1111}"/>
    <cellStyle name="20% - Accent3 4 4 2" xfId="29724" xr:uid="{DC089DF8-4BE4-4368-BA26-BD5E5F525072}"/>
    <cellStyle name="20% - Accent3 5" xfId="162" xr:uid="{6C71369F-3DC5-4D19-8110-9AFB44754440}"/>
    <cellStyle name="20% - Accent3 5 2" xfId="1776" xr:uid="{8A0C7F8D-8D4F-4559-A723-A5F251E33A0C}"/>
    <cellStyle name="20% - Accent3 5 3" xfId="1775" xr:uid="{B321155F-432A-4C96-84D0-ACE7CDB4069C}"/>
    <cellStyle name="20% - Accent3 5 4" xfId="4343" xr:uid="{575B63EC-1FD6-4E92-A2A4-FA8399E91AAC}"/>
    <cellStyle name="20% - Accent3 5 4 2" xfId="29725" xr:uid="{8AF63A71-6352-45A2-A0CA-6D9BEB779298}"/>
    <cellStyle name="20% - Accent3 6" xfId="163" xr:uid="{9F39363F-3E91-4486-BDFD-34B00B913D1F}"/>
    <cellStyle name="20% - Accent3 6 2" xfId="1778" xr:uid="{666166FA-4359-4148-9BA4-6E65C0035E40}"/>
    <cellStyle name="20% - Accent3 6 3" xfId="1779" xr:uid="{BDD6C646-2098-4D0B-8F90-C97C210AA39A}"/>
    <cellStyle name="20% - Accent3 6 4" xfId="1777" xr:uid="{9A627B0A-5540-459A-939C-347447ABD260}"/>
    <cellStyle name="20% - Accent3 6 5" xfId="4344" xr:uid="{276D489F-7AF7-4802-BC78-DE6F6FDA8510}"/>
    <cellStyle name="20% - Accent3 6 5 2" xfId="29726" xr:uid="{2330A5B9-27B1-4852-B6F5-FE190C801A2A}"/>
    <cellStyle name="20% - Accent3 7" xfId="164" xr:uid="{48BD1C35-435A-40DA-AFB7-09A3637E9F71}"/>
    <cellStyle name="20% - Accent3 7 2" xfId="1781" xr:uid="{B0E0894A-25EA-4EC5-91A2-9097D17F6F22}"/>
    <cellStyle name="20% - Accent3 7 3" xfId="1780" xr:uid="{A7B39C37-CF60-4743-876D-0C1E9B8552E9}"/>
    <cellStyle name="20% - Accent3 7 4" xfId="4345" xr:uid="{AC61C66C-4921-4406-A843-8BF668C4E8C1}"/>
    <cellStyle name="20% - Accent3 7 4 2" xfId="29727" xr:uid="{AE07E538-74F6-4241-93C1-50EA0B7243B0}"/>
    <cellStyle name="20% - Accent3 8" xfId="165" xr:uid="{35FC7883-3F6A-493F-AA40-65C2617986F5}"/>
    <cellStyle name="20% - Accent3 8 2" xfId="1782" xr:uid="{181073CA-3170-4262-BAF5-2AA100780819}"/>
    <cellStyle name="20% - Accent3 8 3" xfId="4346" xr:uid="{AD560DD7-335A-41A3-A8E0-1739113B71C9}"/>
    <cellStyle name="20% - Accent3 8 3 2" xfId="29728" xr:uid="{C5A8465B-9C42-4661-985D-63562D64B96F}"/>
    <cellStyle name="20% - Accent3 9" xfId="166" xr:uid="{DB4FC56D-FD7D-4F05-A00C-A2F687F71277}"/>
    <cellStyle name="20% - Accent3 9 2" xfId="1783" xr:uid="{2DAD602C-8C33-4995-AAFD-B74F6F0794C2}"/>
    <cellStyle name="20% - Accent3 9 3" xfId="4347" xr:uid="{658143B0-3FF6-47C0-9836-4491E0AF2D68}"/>
    <cellStyle name="20% - Accent3 9 3 2" xfId="29729" xr:uid="{96B27892-49A7-4E11-8E7C-06CEFF69F02B}"/>
    <cellStyle name="20% - Accent4 10" xfId="168" xr:uid="{446ACAF8-F36E-42F3-88EB-0D774F91A70C}"/>
    <cellStyle name="20% - Accent4 10 2" xfId="1785" xr:uid="{1AE8622A-D0BD-4538-983F-A02A8AF27342}"/>
    <cellStyle name="20% - Accent4 10 3" xfId="4349" xr:uid="{7DB8C416-0ACB-47F3-BF98-7DC739837F27}"/>
    <cellStyle name="20% - Accent4 10 3 2" xfId="29730" xr:uid="{54C5C12B-916F-49CE-B0AD-AE828100DE8F}"/>
    <cellStyle name="20% - Accent4 11" xfId="169" xr:uid="{BA7FE87F-A81F-4998-B745-F525F88BE695}"/>
    <cellStyle name="20% - Accent4 11 2" xfId="1786" xr:uid="{BD7CF519-0CAB-4850-A64C-CE7082E6F5D2}"/>
    <cellStyle name="20% - Accent4 12" xfId="170" xr:uid="{B27AE8F2-4391-4D6C-87F8-092DABA57D14}"/>
    <cellStyle name="20% - Accent4 12 2" xfId="1787" xr:uid="{6E85D86E-8788-4FFB-9384-D066FC7BD4BE}"/>
    <cellStyle name="20% - Accent4 13" xfId="171" xr:uid="{AFFD2C99-F5A3-468C-8EDB-79DE5A343A37}"/>
    <cellStyle name="20% - Accent4 13 2" xfId="1788" xr:uid="{0BDEE604-5DE6-47D0-B899-255A853AC5B5}"/>
    <cellStyle name="20% - Accent4 14" xfId="172" xr:uid="{8A46A177-FCCB-4F5B-8D45-C1D14F602684}"/>
    <cellStyle name="20% - Accent4 14 2" xfId="1789" xr:uid="{F9A6C0D3-CBA6-475D-A177-AA8B84323036}"/>
    <cellStyle name="20% - Accent4 15" xfId="173" xr:uid="{1426BECA-85C5-44F0-BC4A-B3784E4D1113}"/>
    <cellStyle name="20% - Accent4 15 2" xfId="1790" xr:uid="{F0F9DA87-8C4A-4570-9ED8-4A0D6726B4CD}"/>
    <cellStyle name="20% - Accent4 16" xfId="174" xr:uid="{DB7A3041-6C71-4E00-BFBC-FECB12EFD1E2}"/>
    <cellStyle name="20% - Accent4 16 2" xfId="1791" xr:uid="{022004E6-E09B-4275-8BB7-38EA9C521901}"/>
    <cellStyle name="20% - Accent4 17" xfId="175" xr:uid="{889F1BC9-238C-4261-B284-6A73AB3D7A63}"/>
    <cellStyle name="20% - Accent4 17 2" xfId="1792" xr:uid="{1472B853-8AC6-4007-A723-F5A990D6EE93}"/>
    <cellStyle name="20% - Accent4 18" xfId="176" xr:uid="{D864AA56-6BF7-42F5-A1BB-D8C5D011A931}"/>
    <cellStyle name="20% - Accent4 18 2" xfId="1793" xr:uid="{564E4287-522F-4AD2-AD8E-C2F70CC6A436}"/>
    <cellStyle name="20% - Accent4 19" xfId="1794" xr:uid="{8999D6D7-69FF-4A2F-B490-030F91292281}"/>
    <cellStyle name="20% - Accent4 2" xfId="177" xr:uid="{2E1DC7B5-53ED-40A0-87CD-70BB98501249}"/>
    <cellStyle name="20% - Accent4 2 10" xfId="178" xr:uid="{8B1EE12A-1014-4FF4-980E-5B4F0166C240}"/>
    <cellStyle name="20% - Accent4 2 11" xfId="179" xr:uid="{41A00D4D-D80D-4BAA-885E-E29C7E68EA70}"/>
    <cellStyle name="20% - Accent4 2 12" xfId="1795" xr:uid="{16D8CFAA-CAD1-4ACC-960C-F530ADB80931}"/>
    <cellStyle name="20% - Accent4 2 13" xfId="4102" xr:uid="{12E78EE8-B24F-4C65-92D8-F9BF2E1FE579}"/>
    <cellStyle name="20% - Accent4 2 13 2" xfId="4237" xr:uid="{3B8FF89F-EA4D-4959-9D48-B8E7474DF08F}"/>
    <cellStyle name="20% - Accent4 2 13 2 2" xfId="29650" xr:uid="{18E8315E-1229-4086-872A-04EC8181BC55}"/>
    <cellStyle name="20% - Accent4 2 13 3" xfId="29549" xr:uid="{B0080A8D-3AFF-4D08-A936-5A4154E106A7}"/>
    <cellStyle name="20% - Accent4 2 14" xfId="4350" xr:uid="{E2455BB3-E3F3-4601-82EF-AC0D22B199F0}"/>
    <cellStyle name="20% - Accent4 2 15" xfId="29391" xr:uid="{B92B7611-D3DB-455C-9C76-D5073A4B266C}"/>
    <cellStyle name="20% - Accent4 2 2" xfId="180" xr:uid="{477F25CE-C20E-46BF-B0C5-DD32DA8824B3}"/>
    <cellStyle name="20% - Accent4 2 2 2" xfId="1796" xr:uid="{2F567A56-8335-4A6E-B4C9-CFAF9E00D419}"/>
    <cellStyle name="20% - Accent4 2 2 3" xfId="4158" xr:uid="{1B9FCAF8-90A1-4AF9-B664-2F6E34AA361D}"/>
    <cellStyle name="20% - Accent4 2 2 3 2" xfId="4268" xr:uid="{56CB6F9C-7F95-4C60-AD9D-DAE5945C5B3E}"/>
    <cellStyle name="20% - Accent4 2 2 3 2 2" xfId="29680" xr:uid="{FFD4AFBD-ABEB-495E-827B-30A14C285A6B}"/>
    <cellStyle name="20% - Accent4 2 2 3 3" xfId="29580" xr:uid="{0B5C54AA-0790-4AF8-889C-497AFC560DD7}"/>
    <cellStyle name="20% - Accent4 2 2 4" xfId="4351" xr:uid="{DDAA4C6E-BF46-42A6-A508-98931B6866D2}"/>
    <cellStyle name="20% - Accent4 2 3" xfId="181" xr:uid="{D96FF25A-1AF1-4CF4-AEFA-82DB3D56BA46}"/>
    <cellStyle name="20% - Accent4 2 3 2" xfId="1797" xr:uid="{97AF300E-0273-4C85-8578-6F286DEE6D71}"/>
    <cellStyle name="20% - Accent4 2 3 3" xfId="4352" xr:uid="{0A9B0D4F-CB5B-4A03-AA81-5F84EE7A2191}"/>
    <cellStyle name="20% - Accent4 2 4" xfId="182" xr:uid="{5051F316-051C-4C7F-A591-83FC9C2B1007}"/>
    <cellStyle name="20% - Accent4 2 4 2" xfId="1799" xr:uid="{FE5C9690-3BBF-4AB2-B8F4-A11796BC88DC}"/>
    <cellStyle name="20% - Accent4 2 4 3" xfId="1798" xr:uid="{9BAEF57D-5F55-4C75-BD14-B98BA3C0210A}"/>
    <cellStyle name="20% - Accent4 2 4 4" xfId="4353" xr:uid="{6D8BA07F-FFCA-420A-9548-F59E88C05224}"/>
    <cellStyle name="20% - Accent4 2 5" xfId="183" xr:uid="{76670CC2-D2DE-459D-B474-70B16CD07098}"/>
    <cellStyle name="20% - Accent4 2 5 2" xfId="1800" xr:uid="{5189C4F8-112F-4CA9-B8E0-0B4E38A3B3ED}"/>
    <cellStyle name="20% - Accent4 2 5 3" xfId="4354" xr:uid="{ED8A3146-3952-45E8-9FFB-87AF74C0DCC9}"/>
    <cellStyle name="20% - Accent4 2 6" xfId="184" xr:uid="{EF9C5A86-A437-49E8-B54E-88FBB0F350B1}"/>
    <cellStyle name="20% - Accent4 2 6 2" xfId="1801" xr:uid="{CFA62AD7-E04D-4851-AAE9-732C9F292B21}"/>
    <cellStyle name="20% - Accent4 2 6 3" xfId="4355" xr:uid="{AC3B55A6-0367-49F4-A34C-39A2F1AE2A2E}"/>
    <cellStyle name="20% - Accent4 2 7" xfId="185" xr:uid="{4E4DC003-9B48-48B3-BB9F-983344C57D08}"/>
    <cellStyle name="20% - Accent4 2 7 2" xfId="1802" xr:uid="{C7DD984E-39ED-4D5E-9645-D044EBDC8F6B}"/>
    <cellStyle name="20% - Accent4 2 7 3" xfId="4356" xr:uid="{086D1461-3B4D-4D7C-9039-632D66376678}"/>
    <cellStyle name="20% - Accent4 2 8" xfId="186" xr:uid="{BBC17F39-2446-4D93-B15A-FFAE5A19AF88}"/>
    <cellStyle name="20% - Accent4 2 9" xfId="187" xr:uid="{4C242B29-CB8A-4659-B0B2-504D7CD8D70D}"/>
    <cellStyle name="20% - Accent4 2_INL RECEIPTS JAN - OCT 2010" xfId="1803" xr:uid="{E074E2BD-A073-43A6-A52E-A1A9628FC57F}"/>
    <cellStyle name="20% - Accent4 20" xfId="1804" xr:uid="{1237EADF-56E9-40E2-A54F-03BAAB348755}"/>
    <cellStyle name="20% - Accent4 21" xfId="1805" xr:uid="{9BB587EA-37F5-49D3-A2E9-36D56B720F32}"/>
    <cellStyle name="20% - Accent4 22" xfId="1806" xr:uid="{C4D62A38-3A6E-46DA-92D7-4E13194EADDC}"/>
    <cellStyle name="20% - Accent4 23" xfId="1807" xr:uid="{D123A7CE-9BC2-4DEE-AE11-A71105753A29}"/>
    <cellStyle name="20% - Accent4 24" xfId="1808" xr:uid="{C9CEEBF7-2E84-4D17-B4BC-2470D2E33078}"/>
    <cellStyle name="20% - Accent4 25" xfId="1809" xr:uid="{84D3CA96-04C2-445D-A75A-DD4506D1F9CF}"/>
    <cellStyle name="20% - Accent4 26" xfId="1810" xr:uid="{84A236D2-7835-41B6-BC91-88A0BC82AA3A}"/>
    <cellStyle name="20% - Accent4 27" xfId="1784" xr:uid="{72D41B75-9737-4F0F-BE6D-C796E53AFE6A}"/>
    <cellStyle name="20% - Accent4 28" xfId="4348" xr:uid="{A0907165-8431-4934-A3E6-3F38BD0F3D4A}"/>
    <cellStyle name="20% - Accent4 29" xfId="5413" xr:uid="{4FC0A0FA-C208-4E5A-A56A-674B35455D61}"/>
    <cellStyle name="20% - Accent4 29 2" xfId="29946" xr:uid="{521FC2E4-EEB8-42C5-9B6A-AC8CC616BC36}"/>
    <cellStyle name="20% - Accent4 3" xfId="188" xr:uid="{6A2C4C00-CBD7-49BE-8F3B-10C9244BD9AF}"/>
    <cellStyle name="20% - Accent4 3 10" xfId="189" xr:uid="{0D0BF319-A029-4DDF-B67A-E2B73718BF11}"/>
    <cellStyle name="20% - Accent4 3 11" xfId="190" xr:uid="{AE8E8C29-1944-4FC3-8ECC-72DD92E15318}"/>
    <cellStyle name="20% - Accent4 3 12" xfId="1811" xr:uid="{599E309D-677A-4792-BDE1-245C01563AFD}"/>
    <cellStyle name="20% - Accent4 3 13" xfId="4357" xr:uid="{5E4E6031-EF52-4FF4-99FC-49FBB8F9B12B}"/>
    <cellStyle name="20% - Accent4 3 13 2" xfId="29731" xr:uid="{7283A13C-84B5-4DE7-B513-17FB8B6F1BF9}"/>
    <cellStyle name="20% - Accent4 3 14" xfId="29433" xr:uid="{4C55C771-4795-4131-B925-4D5D066BED06}"/>
    <cellStyle name="20% - Accent4 3 14 2" xfId="32636" xr:uid="{BD63540B-DD30-4BFD-96C4-38E760FCAD7E}"/>
    <cellStyle name="20% - Accent4 3 2" xfId="191" xr:uid="{6348AB08-DE78-40A5-B34E-D2AFDD49BB52}"/>
    <cellStyle name="20% - Accent4 3 2 2" xfId="1812" xr:uid="{5EDC6DAB-4978-4080-A608-22F2012055C6}"/>
    <cellStyle name="20% - Accent4 3 3" xfId="192" xr:uid="{117C1EA0-68E7-4DD6-A561-A115545FB179}"/>
    <cellStyle name="20% - Accent4 3 4" xfId="193" xr:uid="{2281DCDD-F34F-49C1-805F-ED0B78D17D87}"/>
    <cellStyle name="20% - Accent4 3 5" xfId="194" xr:uid="{E08F7623-9BF8-4A0C-B5A0-077ADBC4B17C}"/>
    <cellStyle name="20% - Accent4 3 6" xfId="195" xr:uid="{95DF2530-9290-453B-8620-B625F6E2CC78}"/>
    <cellStyle name="20% - Accent4 3 7" xfId="196" xr:uid="{1DA89420-943B-4C4C-BE9C-81814DC4AEC6}"/>
    <cellStyle name="20% - Accent4 3 8" xfId="197" xr:uid="{3FAC26A5-414E-4DEB-BCC1-EF38BD20A67E}"/>
    <cellStyle name="20% - Accent4 3 9" xfId="198" xr:uid="{4DCF8B8D-03D6-45CE-8261-E8EC367C13F1}"/>
    <cellStyle name="20% - Accent4 30" xfId="5456" xr:uid="{5ADB1D4B-46D1-4FAB-9CBF-9B6F199CB38B}"/>
    <cellStyle name="20% - Accent4 30 2" xfId="29961" xr:uid="{92196B34-FB2F-47D6-8F51-6F98C2CB25EA}"/>
    <cellStyle name="20% - Accent4 31" xfId="167" xr:uid="{3F02EFFD-4079-4C2B-9A65-1FE63C2031C0}"/>
    <cellStyle name="20% - Accent4 32" xfId="5499" xr:uid="{6287AC00-956F-453C-BE25-45CD6F2FEC1D}"/>
    <cellStyle name="20% - Accent4 32 2" xfId="29975" xr:uid="{17E499FB-B99C-46B6-8892-181822CCB31D}"/>
    <cellStyle name="20% - Accent4 33" xfId="28644" xr:uid="{562D360C-E85F-48D2-A9FF-14C90A822619}"/>
    <cellStyle name="20% - Accent4 33 2" xfId="32562" xr:uid="{0198773E-2604-4404-A487-EBD244DCC1AB}"/>
    <cellStyle name="20% - Accent4 34" xfId="29255" xr:uid="{773CD861-9531-4C08-9464-EBA597D8E489}"/>
    <cellStyle name="20% - Accent4 4" xfId="199" xr:uid="{4C3B5674-22BE-4B99-8C72-A427F8E3F5CC}"/>
    <cellStyle name="20% - Accent4 4 2" xfId="1814" xr:uid="{970E3C80-0A60-48BD-8134-555DB539A850}"/>
    <cellStyle name="20% - Accent4 4 3" xfId="1813" xr:uid="{2B04BD72-8C95-4CB4-B84F-178DD87F9A4D}"/>
    <cellStyle name="20% - Accent4 4 4" xfId="4358" xr:uid="{86676B36-1BB9-49B1-8E1A-331A3F5166EA}"/>
    <cellStyle name="20% - Accent4 4 4 2" xfId="29732" xr:uid="{E73A9B95-3C8B-40A2-AE00-70E2DA1F2C0B}"/>
    <cellStyle name="20% - Accent4 5" xfId="200" xr:uid="{B0848FDC-292F-44AE-9C18-AEFD53308FCF}"/>
    <cellStyle name="20% - Accent4 5 2" xfId="1816" xr:uid="{864832DA-B2D4-4225-8770-ED3D0BD3F8E4}"/>
    <cellStyle name="20% - Accent4 5 3" xfId="1815" xr:uid="{CD31D83C-47C6-47D0-AC13-EBD20B7F3C1B}"/>
    <cellStyle name="20% - Accent4 5 4" xfId="4359" xr:uid="{32E64C02-B383-4F63-97D2-940A5B66C468}"/>
    <cellStyle name="20% - Accent4 5 4 2" xfId="29733" xr:uid="{52AD6A45-AEA0-43B6-9D4C-E69FF1FD1BFA}"/>
    <cellStyle name="20% - Accent4 6" xfId="201" xr:uid="{EDB866C5-46D5-4D82-BAE5-7C6B0F35E431}"/>
    <cellStyle name="20% - Accent4 6 2" xfId="1818" xr:uid="{D29DFD9C-D498-42D9-ADC3-BE1B453A0AB4}"/>
    <cellStyle name="20% - Accent4 6 3" xfId="1819" xr:uid="{804309B3-553A-45A1-8F16-6DA7EC7826BC}"/>
    <cellStyle name="20% - Accent4 6 4" xfId="1817" xr:uid="{FC94FC9F-5529-4834-8BA3-BEDCE5BFE1B9}"/>
    <cellStyle name="20% - Accent4 6 5" xfId="4360" xr:uid="{18F3A378-A8A4-4018-8D78-7F74427F46AE}"/>
    <cellStyle name="20% - Accent4 6 5 2" xfId="29734" xr:uid="{2790A904-6EA7-4378-B4C3-AF944BB23574}"/>
    <cellStyle name="20% - Accent4 7" xfId="202" xr:uid="{07A29507-0220-4B6A-9E87-D6CE56C04F6C}"/>
    <cellStyle name="20% - Accent4 7 2" xfId="1821" xr:uid="{5E65CEC7-DAA2-44DC-AFE9-39A2A77E4E91}"/>
    <cellStyle name="20% - Accent4 7 3" xfId="1820" xr:uid="{55AF0C13-9A30-46B1-A67F-E11254F6EEF4}"/>
    <cellStyle name="20% - Accent4 7 4" xfId="4361" xr:uid="{C01585F8-228F-40B8-9728-B9B1DC23E7DB}"/>
    <cellStyle name="20% - Accent4 7 4 2" xfId="29735" xr:uid="{4ED93D3B-44D7-4B8D-B005-304B81763E15}"/>
    <cellStyle name="20% - Accent4 8" xfId="203" xr:uid="{D2790F86-39B5-4D6B-963F-CA03DAAEBC9C}"/>
    <cellStyle name="20% - Accent4 8 2" xfId="1822" xr:uid="{D8A1558A-4B97-4903-B3E0-DBBF078062ED}"/>
    <cellStyle name="20% - Accent4 8 3" xfId="4362" xr:uid="{61F7A71D-E0C4-4B2D-AF00-A141661AFC85}"/>
    <cellStyle name="20% - Accent4 8 3 2" xfId="29736" xr:uid="{1CBAE3FF-3FE5-4215-8A00-B99BB474D1D8}"/>
    <cellStyle name="20% - Accent4 9" xfId="204" xr:uid="{E01D802D-30B9-44CC-A714-7F4774F4F989}"/>
    <cellStyle name="20% - Accent4 9 2" xfId="1823" xr:uid="{32115135-BA28-4F0A-A679-24AF73964CE8}"/>
    <cellStyle name="20% - Accent4 9 3" xfId="4363" xr:uid="{E3844537-BF1B-4419-BE97-25913080502F}"/>
    <cellStyle name="20% - Accent4 9 3 2" xfId="29737" xr:uid="{793D0906-CE69-429E-9AED-D7E60DFFF68A}"/>
    <cellStyle name="20% - Accent5 10" xfId="206" xr:uid="{A28B21BB-41A5-4371-96BF-4017054842C2}"/>
    <cellStyle name="20% - Accent5 10 2" xfId="1824" xr:uid="{A4AFFAD5-F0C8-40E5-B6AD-DD7193D3CD8B}"/>
    <cellStyle name="20% - Accent5 10 3" xfId="4365" xr:uid="{EA0DB7E2-4E9B-4BB4-B8C1-B43804CC4E14}"/>
    <cellStyle name="20% - Accent5 10 3 2" xfId="29738" xr:uid="{0D24219E-15FA-4360-8D06-76EB643BFB33}"/>
    <cellStyle name="20% - Accent5 11" xfId="207" xr:uid="{B8327A45-4E5F-48F4-85B3-B3C75CD08AA3}"/>
    <cellStyle name="20% - Accent5 11 2" xfId="1825" xr:uid="{AE8FA2C2-1671-4585-924C-5D3BE19F7C61}"/>
    <cellStyle name="20% - Accent5 12" xfId="208" xr:uid="{2F69DDE4-04A3-401F-B28F-B775B6680D83}"/>
    <cellStyle name="20% - Accent5 12 2" xfId="1826" xr:uid="{9A745A8A-2347-40B8-8C05-4C11D426DA04}"/>
    <cellStyle name="20% - Accent5 13" xfId="209" xr:uid="{93C7A337-56E8-416D-8869-7594CEC80ED7}"/>
    <cellStyle name="20% - Accent5 13 2" xfId="1827" xr:uid="{3700E9A3-4059-4171-8F4D-1A859A4D26FA}"/>
    <cellStyle name="20% - Accent5 14" xfId="210" xr:uid="{C21A7D80-105E-4D7F-BA61-13356C05163D}"/>
    <cellStyle name="20% - Accent5 14 2" xfId="1828" xr:uid="{14B65449-7897-4402-928A-19B9E320EEB2}"/>
    <cellStyle name="20% - Accent5 15" xfId="211" xr:uid="{4EC19431-236D-4BA1-8166-32A6706284C1}"/>
    <cellStyle name="20% - Accent5 15 2" xfId="1829" xr:uid="{1F8712E4-7CC3-4CE5-A107-5F6946E99A33}"/>
    <cellStyle name="20% - Accent5 16" xfId="212" xr:uid="{8D373494-5C56-4F50-A377-B21EC6123C20}"/>
    <cellStyle name="20% - Accent5 16 2" xfId="1830" xr:uid="{1F7C68E8-CC5A-4F04-B739-70156A956CEB}"/>
    <cellStyle name="20% - Accent5 17" xfId="213" xr:uid="{7C8F758A-86E8-4E4C-86C9-FC5628E05CD6}"/>
    <cellStyle name="20% - Accent5 17 2" xfId="1831" xr:uid="{43D96B62-8070-4159-9AF8-C085D3281744}"/>
    <cellStyle name="20% - Accent5 18" xfId="214" xr:uid="{FDFF307A-6903-4016-8F0A-2E40C51296F2}"/>
    <cellStyle name="20% - Accent5 18 2" xfId="1832" xr:uid="{63C0873F-B57D-4971-8E76-E1BF8852F0DD}"/>
    <cellStyle name="20% - Accent5 19" xfId="1833" xr:uid="{1D23697F-9588-4DDE-BAC6-FF4992FC4C19}"/>
    <cellStyle name="20% - Accent5 2" xfId="215" xr:uid="{0D3923B2-E4A8-455D-9C59-FF738355F296}"/>
    <cellStyle name="20% - Accent5 2 10" xfId="216" xr:uid="{497A2338-E8AB-4FB2-AD5B-6C09BC712D17}"/>
    <cellStyle name="20% - Accent5 2 11" xfId="217" xr:uid="{DBBDC100-826B-44C7-9973-0F6B5E58B260}"/>
    <cellStyle name="20% - Accent5 2 12" xfId="4103" xr:uid="{6292C3DE-7286-4BBA-82B7-8CCD4E723047}"/>
    <cellStyle name="20% - Accent5 2 12 2" xfId="4238" xr:uid="{9BDE6EB1-1E89-4EAA-9FF8-6C805B987CBE}"/>
    <cellStyle name="20% - Accent5 2 12 2 2" xfId="29651" xr:uid="{A0FF2B77-42C2-4277-AF3F-49C9E6C99CE1}"/>
    <cellStyle name="20% - Accent5 2 12 3" xfId="29550" xr:uid="{BACE8497-8ED4-4421-9FCC-C3424B198D6D}"/>
    <cellStyle name="20% - Accent5 2 13" xfId="4366" xr:uid="{1D2CDDA2-F93D-4897-BEF3-B7C3BA5D3EA5}"/>
    <cellStyle name="20% - Accent5 2 14" xfId="29395" xr:uid="{8EF0A4EC-33DA-48D6-BC40-AD824837CE19}"/>
    <cellStyle name="20% - Accent5 2 2" xfId="218" xr:uid="{A0B70D35-158E-47E8-8E51-28FF337372B8}"/>
    <cellStyle name="20% - Accent5 2 2 2" xfId="4159" xr:uid="{D6C7E910-1D3A-4208-9905-7FF38BD56A2A}"/>
    <cellStyle name="20% - Accent5 2 2 2 2" xfId="4269" xr:uid="{B1BC3237-7FF2-41C7-8129-50694086C005}"/>
    <cellStyle name="20% - Accent5 2 2 2 2 2" xfId="29681" xr:uid="{1F68C152-68DB-443F-9EB9-FB1A32E88371}"/>
    <cellStyle name="20% - Accent5 2 2 2 3" xfId="29581" xr:uid="{315B4FE3-1E90-4D39-8102-7EE13EA900E0}"/>
    <cellStyle name="20% - Accent5 2 2 3" xfId="4367" xr:uid="{416BD3E9-7003-4D87-843D-2D7E7DEA6F14}"/>
    <cellStyle name="20% - Accent5 2 3" xfId="219" xr:uid="{B9458A23-5782-44AE-AB22-C23892AD0AAF}"/>
    <cellStyle name="20% - Accent5 2 3 2" xfId="4368" xr:uid="{5401F597-804C-46D0-8DFE-844CB4A5F973}"/>
    <cellStyle name="20% - Accent5 2 4" xfId="220" xr:uid="{69798375-A789-4373-A1F2-22542157E8EC}"/>
    <cellStyle name="20% - Accent5 2 4 2" xfId="1835" xr:uid="{BFC696AC-68F5-42F2-8BA6-70DE7EE673F1}"/>
    <cellStyle name="20% - Accent5 2 4 3" xfId="1834" xr:uid="{76695A67-E4B4-4585-BCFF-2735D04B2A8E}"/>
    <cellStyle name="20% - Accent5 2 4 4" xfId="4369" xr:uid="{5463B8C6-9337-4F57-9C69-011B5AFE08F6}"/>
    <cellStyle name="20% - Accent5 2 5" xfId="221" xr:uid="{B6F6D1AA-6763-4FC1-B899-E1F4ABF54213}"/>
    <cellStyle name="20% - Accent5 2 5 2" xfId="4370" xr:uid="{AF235DA5-9635-4055-8CE1-CC932C527AAC}"/>
    <cellStyle name="20% - Accent5 2 6" xfId="222" xr:uid="{44B1C0F5-C50F-451B-8695-9CD82BEE265E}"/>
    <cellStyle name="20% - Accent5 2 6 2" xfId="4371" xr:uid="{D1A69A58-6BEA-4CD6-9C07-1143AF410DF9}"/>
    <cellStyle name="20% - Accent5 2 7" xfId="223" xr:uid="{7D057245-2D4C-4019-9ECD-518AC3388CAA}"/>
    <cellStyle name="20% - Accent5 2 7 2" xfId="4372" xr:uid="{F50DDE97-C03C-40CB-ACF9-9706986C17AA}"/>
    <cellStyle name="20% - Accent5 2 8" xfId="224" xr:uid="{BECD8277-8983-49A9-8431-D6E63785432E}"/>
    <cellStyle name="20% - Accent5 2 9" xfId="225" xr:uid="{372FBE5A-3F65-457E-A6B6-D37EC95CE8E0}"/>
    <cellStyle name="20% - Accent5 2_INL RECEIPTS JAN - OCT 2010" xfId="1836" xr:uid="{E3D6AF02-ACBB-4299-B945-A790C4680089}"/>
    <cellStyle name="20% - Accent5 20" xfId="1837" xr:uid="{6755E9B8-D193-443A-AA4F-CBD5F3D6FE44}"/>
    <cellStyle name="20% - Accent5 21" xfId="1838" xr:uid="{05431263-5E8C-409F-B2C1-CF0AF2DF33DB}"/>
    <cellStyle name="20% - Accent5 22" xfId="1839" xr:uid="{933540FB-BAA1-451A-B828-CC6DDCDDD414}"/>
    <cellStyle name="20% - Accent5 23" xfId="1840" xr:uid="{716F0812-F995-4793-8F96-E76C461AB07D}"/>
    <cellStyle name="20% - Accent5 24" xfId="1841" xr:uid="{F203B1AD-9EE9-406B-8CD3-3F8E5B221908}"/>
    <cellStyle name="20% - Accent5 25" xfId="1842" xr:uid="{2B9AE07F-F5FF-4432-BE2A-07B1A7DC459A}"/>
    <cellStyle name="20% - Accent5 26" xfId="1843" xr:uid="{8991C3D8-5D0A-49AA-8129-BCB27DBA35B3}"/>
    <cellStyle name="20% - Accent5 27" xfId="4364" xr:uid="{D67AFDB5-10FE-436B-8E97-CD8763B7BC1F}"/>
    <cellStyle name="20% - Accent5 28" xfId="5417" xr:uid="{F3A528E1-7203-4E9B-8425-CD5925F3E10A}"/>
    <cellStyle name="20% - Accent5 28 2" xfId="29948" xr:uid="{60354C50-059F-4F8F-ACA6-7619F9D2A738}"/>
    <cellStyle name="20% - Accent5 29" xfId="5460" xr:uid="{20153FDA-50C5-4E90-BA21-F04FEAC91B7C}"/>
    <cellStyle name="20% - Accent5 29 2" xfId="29963" xr:uid="{D37DD0EC-BCC3-4FE1-B491-6A772AD737D8}"/>
    <cellStyle name="20% - Accent5 3" xfId="226" xr:uid="{8683E013-A34F-4FC2-B868-FF8C76C2A7D0}"/>
    <cellStyle name="20% - Accent5 3 10" xfId="227" xr:uid="{6ED8654E-F5FA-46CC-A2B4-C345725E12D0}"/>
    <cellStyle name="20% - Accent5 3 11" xfId="228" xr:uid="{EC03ADAC-0888-4E01-B6BE-D5424E1291AF}"/>
    <cellStyle name="20% - Accent5 3 12" xfId="1844" xr:uid="{3A17332C-0971-4760-A19C-D21286223DB7}"/>
    <cellStyle name="20% - Accent5 3 13" xfId="4373" xr:uid="{ECF1A864-C3ED-4463-95DE-13F8D0C0E6BD}"/>
    <cellStyle name="20% - Accent5 3 13 2" xfId="29739" xr:uid="{3D4E2DD2-538B-490C-8F34-39248F58C55A}"/>
    <cellStyle name="20% - Accent5 3 14" xfId="29437" xr:uid="{2C849258-38D2-439D-BBB2-37E6A2DD27A3}"/>
    <cellStyle name="20% - Accent5 3 14 2" xfId="32638" xr:uid="{9D81F0B4-66C8-4CC6-A145-476C1281E206}"/>
    <cellStyle name="20% - Accent5 3 2" xfId="229" xr:uid="{E26CDCB7-9B00-40C6-A9F5-D06146A01A6F}"/>
    <cellStyle name="20% - Accent5 3 3" xfId="230" xr:uid="{660C0952-772C-4007-93EA-7DEA747828D3}"/>
    <cellStyle name="20% - Accent5 3 4" xfId="231" xr:uid="{0DFAC97E-48D7-4DD1-8CA1-586FE3A9D320}"/>
    <cellStyle name="20% - Accent5 3 5" xfId="232" xr:uid="{B601C39F-6080-4DBF-B22F-FB9F649412C6}"/>
    <cellStyle name="20% - Accent5 3 6" xfId="233" xr:uid="{C54C8E7F-7372-42CA-B005-639929EDAF8D}"/>
    <cellStyle name="20% - Accent5 3 7" xfId="234" xr:uid="{D1B4CEE1-DA37-45A1-9D60-1FE463B58401}"/>
    <cellStyle name="20% - Accent5 3 8" xfId="235" xr:uid="{2BD70D28-9732-4FEA-8307-A246AF826205}"/>
    <cellStyle name="20% - Accent5 3 9" xfId="236" xr:uid="{C4634859-F30C-498D-B015-84DC97BA8BD0}"/>
    <cellStyle name="20% - Accent5 30" xfId="205" xr:uid="{230B7B76-D7A1-4360-8D01-4D89A615DDB1}"/>
    <cellStyle name="20% - Accent5 31" xfId="5503" xr:uid="{8F45DFB9-ED48-489F-AADE-1BDF74DCD5F8}"/>
    <cellStyle name="20% - Accent5 31 2" xfId="29977" xr:uid="{D2702D42-5A82-4656-BF21-859265EFD89E}"/>
    <cellStyle name="20% - Accent5 32" xfId="28646" xr:uid="{C4C4E7A2-CCB6-44D9-836E-8F2DFFC75FC9}"/>
    <cellStyle name="20% - Accent5 32 2" xfId="32564" xr:uid="{DBA6CF08-0900-4962-A7CD-3FC24B4A6106}"/>
    <cellStyle name="20% - Accent5 33" xfId="29259" xr:uid="{CBF4F76C-8DFC-4F06-ADF5-51D9D0BF0391}"/>
    <cellStyle name="20% - Accent5 4" xfId="237" xr:uid="{8F960035-2A0F-4444-AB7E-7602110046A7}"/>
    <cellStyle name="20% - Accent5 4 2" xfId="1846" xr:uid="{2FBDC7C8-E9E8-4E8A-9D7C-D2C49AD0482A}"/>
    <cellStyle name="20% - Accent5 4 3" xfId="1845" xr:uid="{D65EEF54-D708-4536-AF0D-8406B458D31D}"/>
    <cellStyle name="20% - Accent5 4 4" xfId="4374" xr:uid="{213DA040-3AA4-487A-9EA0-48B680FFA1BF}"/>
    <cellStyle name="20% - Accent5 4 4 2" xfId="29740" xr:uid="{17D24609-190F-4DDD-A565-54081AA0D876}"/>
    <cellStyle name="20% - Accent5 5" xfId="238" xr:uid="{27C3A520-96AD-4B31-8DC4-3F75066E1BC9}"/>
    <cellStyle name="20% - Accent5 5 2" xfId="1848" xr:uid="{398C3969-4DBB-4083-9C8D-7AFA5CC9C9D3}"/>
    <cellStyle name="20% - Accent5 5 3" xfId="1847" xr:uid="{CA28B515-4FDE-463F-B970-5C4ECF3BD2D1}"/>
    <cellStyle name="20% - Accent5 5 4" xfId="4375" xr:uid="{73D4CE29-A8C3-4C67-9676-26218A9E4691}"/>
    <cellStyle name="20% - Accent5 5 4 2" xfId="29741" xr:uid="{24751E29-FD7A-4243-B5EA-158216055B0D}"/>
    <cellStyle name="20% - Accent5 6" xfId="239" xr:uid="{74C88652-175C-43D9-B928-16015D410A88}"/>
    <cellStyle name="20% - Accent5 6 2" xfId="1850" xr:uid="{F3BD3B1A-3735-4B8D-A3F2-4073BBFE0DB5}"/>
    <cellStyle name="20% - Accent5 6 3" xfId="1851" xr:uid="{5ED476F1-43B8-4A02-9095-19BEF197CDA1}"/>
    <cellStyle name="20% - Accent5 6 4" xfId="1849" xr:uid="{EF27966E-3A93-4F89-9169-73DB214E9CF6}"/>
    <cellStyle name="20% - Accent5 6 5" xfId="4376" xr:uid="{555F9CE9-2E31-48F7-A207-25FBD097505F}"/>
    <cellStyle name="20% - Accent5 6 5 2" xfId="29742" xr:uid="{85977512-E07C-448D-B683-8F83839BD764}"/>
    <cellStyle name="20% - Accent5 7" xfId="240" xr:uid="{5403E925-D2D8-4DBE-AFE3-B1300AC6EF53}"/>
    <cellStyle name="20% - Accent5 7 2" xfId="1853" xr:uid="{5F741839-BC4D-4923-9E4E-46B39064ED41}"/>
    <cellStyle name="20% - Accent5 7 3" xfId="1852" xr:uid="{190186CA-8FA7-4E71-9128-324453FE1DF6}"/>
    <cellStyle name="20% - Accent5 7 4" xfId="4377" xr:uid="{38DD0626-AE5A-4EA0-B093-830939D3A4C8}"/>
    <cellStyle name="20% - Accent5 7 4 2" xfId="29743" xr:uid="{353EAEC7-8803-4384-8F5C-9961CCE85705}"/>
    <cellStyle name="20% - Accent5 8" xfId="241" xr:uid="{CA05D8EC-D030-4518-BF5B-ED834192C069}"/>
    <cellStyle name="20% - Accent5 8 2" xfId="1854" xr:uid="{638C5DE0-DD31-42FB-96BE-C9C114C60022}"/>
    <cellStyle name="20% - Accent5 8 3" xfId="4378" xr:uid="{7BE400CF-6988-4A75-890D-62B6D43F2E8A}"/>
    <cellStyle name="20% - Accent5 8 3 2" xfId="29744" xr:uid="{BB3470F4-D40A-4DA3-9062-DF465266D5B7}"/>
    <cellStyle name="20% - Accent5 9" xfId="242" xr:uid="{5CF46B57-407A-4B4F-AE72-8BD6059195D6}"/>
    <cellStyle name="20% - Accent5 9 2" xfId="1855" xr:uid="{8B8A1607-6709-4B45-8A6E-8B1675743314}"/>
    <cellStyle name="20% - Accent5 9 3" xfId="4379" xr:uid="{E052B910-E91C-421D-BFAB-0126DD7A5A99}"/>
    <cellStyle name="20% - Accent5 9 3 2" xfId="29745" xr:uid="{B2B65FFD-1519-408E-B37A-665949CC0580}"/>
    <cellStyle name="20% - Accent6 10" xfId="244" xr:uid="{8E7CAD46-5DB9-4CD4-B142-E257136CD299}"/>
    <cellStyle name="20% - Accent6 10 2" xfId="1858" xr:uid="{2B4F7189-AF43-4C83-BC52-41CB4AC4D7D5}"/>
    <cellStyle name="20% - Accent6 10 3" xfId="1857" xr:uid="{C70FFDF5-8479-4033-9F62-71F2077F986F}"/>
    <cellStyle name="20% - Accent6 10 4" xfId="4381" xr:uid="{3C3552C9-8D4F-4D3E-8ACD-346C655D7BAF}"/>
    <cellStyle name="20% - Accent6 10 4 2" xfId="29746" xr:uid="{3E815560-FFA7-45D7-871C-7E33DA4A51D8}"/>
    <cellStyle name="20% - Accent6 11" xfId="245" xr:uid="{1B2210C2-3D8A-455F-95C3-7C37CF8C76C3}"/>
    <cellStyle name="20% - Accent6 11 2" xfId="1859" xr:uid="{11ECCF00-7993-4B08-B879-FA490CF4CA01}"/>
    <cellStyle name="20% - Accent6 12" xfId="246" xr:uid="{8D3CBA4D-5136-413F-812E-332883F924D9}"/>
    <cellStyle name="20% - Accent6 12 2" xfId="1860" xr:uid="{9423360F-21C3-4018-96A3-CD2AE058280C}"/>
    <cellStyle name="20% - Accent6 13" xfId="247" xr:uid="{4FA5A9EE-C108-48A1-B3A8-83DFE6D28EDB}"/>
    <cellStyle name="20% - Accent6 13 2" xfId="1861" xr:uid="{467F69A8-DADE-4588-B93D-4D6F963BDAFC}"/>
    <cellStyle name="20% - Accent6 14" xfId="248" xr:uid="{636AAB75-8463-4113-9B56-B229B4B5AB4E}"/>
    <cellStyle name="20% - Accent6 14 2" xfId="1862" xr:uid="{87A40A0F-0D1A-4128-930A-31BF3F01BB00}"/>
    <cellStyle name="20% - Accent6 15" xfId="249" xr:uid="{ED556D3B-5648-487D-8454-89BA34C7806B}"/>
    <cellStyle name="20% - Accent6 15 2" xfId="1863" xr:uid="{09406F43-88CC-488F-A85C-2FCBAA8DDD08}"/>
    <cellStyle name="20% - Accent6 16" xfId="250" xr:uid="{8A9E9996-C808-461E-B022-DBBA3D8F4643}"/>
    <cellStyle name="20% - Accent6 16 2" xfId="1864" xr:uid="{970A7FA3-E302-4B67-9DF0-97541D974452}"/>
    <cellStyle name="20% - Accent6 17" xfId="251" xr:uid="{5BA4B2A9-3440-41DE-AC90-F7BB8944FE8D}"/>
    <cellStyle name="20% - Accent6 17 2" xfId="1865" xr:uid="{02AC689A-E80F-4007-A002-828BB800A013}"/>
    <cellStyle name="20% - Accent6 18" xfId="252" xr:uid="{4E00F5AA-D681-465F-87BF-380F396CC016}"/>
    <cellStyle name="20% - Accent6 18 2" xfId="1866" xr:uid="{81798BEE-7818-424C-8FE1-40ABEEF85839}"/>
    <cellStyle name="20% - Accent6 19" xfId="1867" xr:uid="{9F3507FE-8223-485B-AD33-30D95592ADC8}"/>
    <cellStyle name="20% - Accent6 2" xfId="253" xr:uid="{46DC9CDE-76E6-4BA8-AC91-981B614C30DA}"/>
    <cellStyle name="20% - Accent6 2 10" xfId="254" xr:uid="{92DC5555-3A77-4A50-9CC5-06FDE3A48D73}"/>
    <cellStyle name="20% - Accent6 2 10 2" xfId="1869" xr:uid="{B48C7F61-E632-4C17-B90B-3E2D46267A12}"/>
    <cellStyle name="20% - Accent6 2 10 3" xfId="4383" xr:uid="{8EC9108C-A393-461E-BB47-04391E5C94C7}"/>
    <cellStyle name="20% - Accent6 2 11" xfId="255" xr:uid="{D6FD908A-A0BC-4A90-9A98-593BD731B86A}"/>
    <cellStyle name="20% - Accent6 2 12" xfId="1868" xr:uid="{7C75EDE3-C2EC-4C4E-A5D7-ACBC60A81EAB}"/>
    <cellStyle name="20% - Accent6 2 13" xfId="4104" xr:uid="{E58DE840-44A9-4014-8A21-DEC61F70F9A7}"/>
    <cellStyle name="20% - Accent6 2 13 2" xfId="4239" xr:uid="{BC416E58-621D-4785-A073-5A69F8289EC1}"/>
    <cellStyle name="20% - Accent6 2 13 2 2" xfId="29652" xr:uid="{ABF3FAC6-D5F3-4574-BFC6-A702FCE68A4F}"/>
    <cellStyle name="20% - Accent6 2 13 3" xfId="29551" xr:uid="{0B94E7F8-845C-4A94-81F7-61E95B4DBC1A}"/>
    <cellStyle name="20% - Accent6 2 14" xfId="4382" xr:uid="{3EFC9318-5A7E-40DF-887B-966E127240F1}"/>
    <cellStyle name="20% - Accent6 2 15" xfId="29399" xr:uid="{709C93C1-1093-4640-97E8-63159EDEE636}"/>
    <cellStyle name="20% - Accent6 2 2" xfId="256" xr:uid="{88DDA23B-2892-44BC-AB38-59B2D6BEC6B9}"/>
    <cellStyle name="20% - Accent6 2 2 2" xfId="1871" xr:uid="{E7FBFD98-E8F4-44CA-B250-622CC1331269}"/>
    <cellStyle name="20% - Accent6 2 2 2 2" xfId="4385" xr:uid="{80DF0257-89BB-4889-A16C-C8E9102B52D5}"/>
    <cellStyle name="20% - Accent6 2 2 3" xfId="1870" xr:uid="{580BB55B-28A1-4E32-BE7A-997C2C30350F}"/>
    <cellStyle name="20% - Accent6 2 2 4" xfId="4160" xr:uid="{A4686CD7-23D0-45E3-9C7E-D0ADBD7156A9}"/>
    <cellStyle name="20% - Accent6 2 2 4 2" xfId="4270" xr:uid="{5D88DD68-FB65-4551-BD98-6A95F537A5A4}"/>
    <cellStyle name="20% - Accent6 2 2 4 2 2" xfId="29682" xr:uid="{46EF2144-F731-415E-A28F-B4A92DA8029E}"/>
    <cellStyle name="20% - Accent6 2 2 4 3" xfId="29582" xr:uid="{C36237AD-D05E-46F8-AA33-18C54CDB043B}"/>
    <cellStyle name="20% - Accent6 2 2 5" xfId="4384" xr:uid="{ADB081CD-6DB3-427F-BD3B-EAAD4A268A7C}"/>
    <cellStyle name="20% - Accent6 2 3" xfId="257" xr:uid="{A328FBCE-0C37-4F12-A250-D68F6378CAC1}"/>
    <cellStyle name="20% - Accent6 2 3 2" xfId="1873" xr:uid="{3B7A487F-D4ED-40FA-B6B0-8C9A820BEFD9}"/>
    <cellStyle name="20% - Accent6 2 3 2 2" xfId="4387" xr:uid="{4A95666A-6A35-45DA-8BC4-093BC94E9B35}"/>
    <cellStyle name="20% - Accent6 2 3 3" xfId="1872" xr:uid="{333BCB8E-45EE-4A67-A5DC-9EAB41631257}"/>
    <cellStyle name="20% - Accent6 2 3 4" xfId="4386" xr:uid="{343ED258-9273-4B96-A021-6050515534AC}"/>
    <cellStyle name="20% - Accent6 2 4" xfId="258" xr:uid="{28A1F996-F7D1-4BEE-9B6B-17C0A22F5A85}"/>
    <cellStyle name="20% - Accent6 2 4 2" xfId="1874" xr:uid="{508E2D07-D3A0-4A9C-BE1C-2EA5F2FC5B5E}"/>
    <cellStyle name="20% - Accent6 2 4 3" xfId="4388" xr:uid="{AC8AEF8A-B678-4B33-8652-B571F5935CCA}"/>
    <cellStyle name="20% - Accent6 2 5" xfId="259" xr:uid="{FFE72BF6-A0B3-4B17-A098-E85F1A88E935}"/>
    <cellStyle name="20% - Accent6 2 5 2" xfId="1875" xr:uid="{E7E53488-2F89-41EA-8203-8E10FC64E70C}"/>
    <cellStyle name="20% - Accent6 2 5 3" xfId="4389" xr:uid="{1FE9B818-68EA-468C-A4D6-D90C34849124}"/>
    <cellStyle name="20% - Accent6 2 6" xfId="260" xr:uid="{2C35B001-FFF4-4EE3-A5E7-3313AEB41648}"/>
    <cellStyle name="20% - Accent6 2 6 2" xfId="1876" xr:uid="{CC269985-EEDD-492B-ABC9-8B396984CEBA}"/>
    <cellStyle name="20% - Accent6 2 6 3" xfId="4390" xr:uid="{9AB4D469-B68A-4640-BD5D-7BCB3EF72D2A}"/>
    <cellStyle name="20% - Accent6 2 7" xfId="261" xr:uid="{C3AE3B1F-76CB-4AED-8904-80AA848C1C75}"/>
    <cellStyle name="20% - Accent6 2 7 2" xfId="1878" xr:uid="{A109E266-8746-47A8-972E-46E43878B8A5}"/>
    <cellStyle name="20% - Accent6 2 7 3" xfId="1877" xr:uid="{6161EF5C-6AD2-40B8-BFB6-39D95ADC89E8}"/>
    <cellStyle name="20% - Accent6 2 7 4" xfId="4391" xr:uid="{DE252698-005B-4CFF-A91E-3B8F766382E6}"/>
    <cellStyle name="20% - Accent6 2 8" xfId="262" xr:uid="{AC3FE734-2C4D-4EE7-9196-F2452C2C8F6F}"/>
    <cellStyle name="20% - Accent6 2 8 2" xfId="1879" xr:uid="{F28C5D57-CA7E-419B-A34E-75BF8E813EA1}"/>
    <cellStyle name="20% - Accent6 2 8 3" xfId="4392" xr:uid="{E4ED2A6A-89BA-4F41-AB74-9CA0705D1253}"/>
    <cellStyle name="20% - Accent6 2 9" xfId="263" xr:uid="{1712BE5A-75E5-45FE-B673-E2A04617D355}"/>
    <cellStyle name="20% - Accent6 2 9 2" xfId="1880" xr:uid="{8436B646-8FA8-44AF-99FA-5D75722EDA52}"/>
    <cellStyle name="20% - Accent6 2 9 3" xfId="4393" xr:uid="{C491A507-02EA-4590-9C54-EBFD602E5694}"/>
    <cellStyle name="20% - Accent6 2_INL RECEIPTS JAN - OCT 2010" xfId="1881" xr:uid="{8DEEB12C-FDD2-4E73-9E5A-88D916B2D483}"/>
    <cellStyle name="20% - Accent6 20" xfId="1882" xr:uid="{9306759D-45CF-4AB9-B0C3-2C131D123E26}"/>
    <cellStyle name="20% - Accent6 21" xfId="1883" xr:uid="{963BC696-CCEF-4405-9277-E0D7E64942C2}"/>
    <cellStyle name="20% - Accent6 22" xfId="1884" xr:uid="{9E013956-0942-478C-AB1E-4495D33E88E5}"/>
    <cellStyle name="20% - Accent6 23" xfId="1885" xr:uid="{234B122A-DF78-48A6-BCB6-90DF7847DB0F}"/>
    <cellStyle name="20% - Accent6 24" xfId="1886" xr:uid="{0A8B7026-C3A7-45F7-AC72-CE9B769F5C43}"/>
    <cellStyle name="20% - Accent6 25" xfId="1887" xr:uid="{E765E978-625C-43D0-B4C4-A62B170BE0FF}"/>
    <cellStyle name="20% - Accent6 26" xfId="1888" xr:uid="{23862E47-C49E-4162-814E-D5DBE2BA1EBA}"/>
    <cellStyle name="20% - Accent6 27" xfId="1856" xr:uid="{BD8F68A4-8004-48F9-A7D8-D566CF2DD0F3}"/>
    <cellStyle name="20% - Accent6 28" xfId="4380" xr:uid="{6D5CFCCA-7D9F-4455-AF56-E75AF44FEA40}"/>
    <cellStyle name="20% - Accent6 29" xfId="5421" xr:uid="{5892E75B-B3B2-43B6-A9A1-5D506562AA1D}"/>
    <cellStyle name="20% - Accent6 29 2" xfId="29950" xr:uid="{5E6AB7E4-AA6A-4058-B3C7-747699B88D88}"/>
    <cellStyle name="20% - Accent6 3" xfId="264" xr:uid="{250E89CA-23CE-4441-9BBA-5B81BAA7282F}"/>
    <cellStyle name="20% - Accent6 3 10" xfId="265" xr:uid="{AFF95981-8075-4904-84BD-1AB9EBA57CE3}"/>
    <cellStyle name="20% - Accent6 3 11" xfId="266" xr:uid="{321B5992-941C-4F28-A25E-AFF22AE3FD0A}"/>
    <cellStyle name="20% - Accent6 3 12" xfId="1889" xr:uid="{8CF1A61F-AA58-464D-B0D7-BAB39F281A1E}"/>
    <cellStyle name="20% - Accent6 3 13" xfId="4394" xr:uid="{C11F8D13-C49E-4C4E-83A1-96B6078F5105}"/>
    <cellStyle name="20% - Accent6 3 13 2" xfId="29747" xr:uid="{781C2AF6-4532-43F4-A143-2F0F1D2BB59A}"/>
    <cellStyle name="20% - Accent6 3 14" xfId="29441" xr:uid="{C5909CBE-A716-4142-9CE0-FCA0897B03C0}"/>
    <cellStyle name="20% - Accent6 3 14 2" xfId="32640" xr:uid="{43E619E2-D19F-44BA-8F71-C80B8BBA60C3}"/>
    <cellStyle name="20% - Accent6 3 2" xfId="267" xr:uid="{2A418B58-E641-4FEF-B010-E24BE4B76A8F}"/>
    <cellStyle name="20% - Accent6 3 2 2" xfId="1890" xr:uid="{540D22A5-792B-49B6-B35A-7B7490FDC789}"/>
    <cellStyle name="20% - Accent6 3 3" xfId="268" xr:uid="{AE691BF0-472C-4EDD-95C5-15FA918B2E18}"/>
    <cellStyle name="20% - Accent6 3 4" xfId="269" xr:uid="{CF04DC2F-83A1-4C72-B914-58A9814A1CAE}"/>
    <cellStyle name="20% - Accent6 3 5" xfId="270" xr:uid="{DEBC1691-A90A-40F5-B2BE-65A1B6F4A105}"/>
    <cellStyle name="20% - Accent6 3 6" xfId="271" xr:uid="{CAB278E7-C5FB-41DE-AECB-FC395700F335}"/>
    <cellStyle name="20% - Accent6 3 7" xfId="272" xr:uid="{772BDE76-6B78-49EB-8E74-1C3F087303DF}"/>
    <cellStyle name="20% - Accent6 3 8" xfId="273" xr:uid="{B9D2B5DA-7D93-4E81-9B14-F6A47621F0AC}"/>
    <cellStyle name="20% - Accent6 3 9" xfId="274" xr:uid="{DF293E65-69E0-44DA-8D46-407E260EF9DB}"/>
    <cellStyle name="20% - Accent6 30" xfId="5464" xr:uid="{628D4C11-4319-4509-9E2A-9A8215D161F0}"/>
    <cellStyle name="20% - Accent6 30 2" xfId="29965" xr:uid="{227704A6-4B6A-4171-82ED-61D1F5E39DEA}"/>
    <cellStyle name="20% - Accent6 31" xfId="243" xr:uid="{1CD31D27-9F41-431B-970A-2A2B4EDED950}"/>
    <cellStyle name="20% - Accent6 32" xfId="5507" xr:uid="{1434DF4A-C506-4A6D-A011-1E2C46B8BEE5}"/>
    <cellStyle name="20% - Accent6 32 2" xfId="29979" xr:uid="{1BB08A6F-9A78-4D1B-AD1F-3C38323BE379}"/>
    <cellStyle name="20% - Accent6 33" xfId="28648" xr:uid="{87A18543-8A38-4508-98D3-B7E0BC975301}"/>
    <cellStyle name="20% - Accent6 33 2" xfId="32566" xr:uid="{FFF20117-9EC4-46FD-9BDC-29008CB76DA1}"/>
    <cellStyle name="20% - Accent6 34" xfId="29263" xr:uid="{24F2504F-1688-42F4-854B-B77240E2FF15}"/>
    <cellStyle name="20% - Accent6 4" xfId="275" xr:uid="{0C3CEC2C-BE65-4D59-8D26-6ED78BBD7515}"/>
    <cellStyle name="20% - Accent6 4 2" xfId="1892" xr:uid="{020C458D-CD9E-4131-9B56-3ACDA121530A}"/>
    <cellStyle name="20% - Accent6 4 3" xfId="1891" xr:uid="{C4E498E6-71B3-4D7A-8BB6-B0D08842E5D1}"/>
    <cellStyle name="20% - Accent6 4 4" xfId="4395" xr:uid="{B1F3B878-C7C2-4760-A1F4-3E16961B54ED}"/>
    <cellStyle name="20% - Accent6 4 4 2" xfId="29748" xr:uid="{411CCE1E-8A7D-4C80-A29A-93084E34B45F}"/>
    <cellStyle name="20% - Accent6 5" xfId="276" xr:uid="{B272AADB-0991-4CF2-BDB1-A11DC113FD24}"/>
    <cellStyle name="20% - Accent6 5 2" xfId="1894" xr:uid="{374C2D13-7916-4B5C-8E1F-64D207615E6D}"/>
    <cellStyle name="20% - Accent6 5 3" xfId="1893" xr:uid="{848BEF90-FF62-4B1D-86F2-A18F4118F3C8}"/>
    <cellStyle name="20% - Accent6 5 4" xfId="4396" xr:uid="{067D481F-C59C-4454-BADC-9B8EFD617360}"/>
    <cellStyle name="20% - Accent6 5 4 2" xfId="29749" xr:uid="{C21F8555-F6E9-4AE0-9C54-55D5EDD052E3}"/>
    <cellStyle name="20% - Accent6 6" xfId="277" xr:uid="{847F44D6-94A4-4BD1-A3F3-74A6BA20C4A0}"/>
    <cellStyle name="20% - Accent6 6 2" xfId="1896" xr:uid="{E9FAE9BD-DDB4-4167-ADFE-BC8CB0A01E6C}"/>
    <cellStyle name="20% - Accent6 6 2 2" xfId="4398" xr:uid="{6C78918A-D452-455C-A510-B1474D3F9295}"/>
    <cellStyle name="20% - Accent6 6 3" xfId="1897" xr:uid="{F1E3CA0B-B592-48C5-A7FB-E2E1FD7F9328}"/>
    <cellStyle name="20% - Accent6 6 3 2" xfId="4399" xr:uid="{25E3E3EE-45EA-46CF-9E94-B33500483949}"/>
    <cellStyle name="20% - Accent6 6 4" xfId="1898" xr:uid="{4F969672-B915-44FA-911F-481749F23DEF}"/>
    <cellStyle name="20% - Accent6 6 4 2" xfId="4400" xr:uid="{DA531E2D-9419-4D2E-8C3D-D5B974DF9174}"/>
    <cellStyle name="20% - Accent6 6 5" xfId="1899" xr:uid="{54BFE536-7BBD-44CC-A99E-1AEF302A5658}"/>
    <cellStyle name="20% - Accent6 6 5 2" xfId="4401" xr:uid="{955C07A8-4E8C-4EAB-A55E-8B9D9E7345D7}"/>
    <cellStyle name="20% - Accent6 6 6" xfId="1900" xr:uid="{A9BB423D-11DD-464A-BB39-61B862B90F0A}"/>
    <cellStyle name="20% - Accent6 6 6 2" xfId="4402" xr:uid="{F03ADA17-5C02-4594-828A-87C540D465C8}"/>
    <cellStyle name="20% - Accent6 6 7" xfId="1901" xr:uid="{7C6CB451-EEDC-402D-A8B9-FE6BC2EABC17}"/>
    <cellStyle name="20% - Accent6 6 8" xfId="1895" xr:uid="{FB975F44-62BD-48F1-8C7E-6BB14288E457}"/>
    <cellStyle name="20% - Accent6 6 9" xfId="4397" xr:uid="{69F9E809-6313-4AA3-BD39-2C5DA6399323}"/>
    <cellStyle name="20% - Accent6 6 9 2" xfId="29750" xr:uid="{827F23B8-6FBE-4FFE-A4C3-5CDCA1C46572}"/>
    <cellStyle name="20% - Accent6 7" xfId="278" xr:uid="{A89B991E-FAF0-4C2A-821E-847EFAB5D508}"/>
    <cellStyle name="20% - Accent6 7 2" xfId="1903" xr:uid="{FE792FED-0455-4210-9492-421EBFEDF90E}"/>
    <cellStyle name="20% - Accent6 7 2 2" xfId="4404" xr:uid="{1F08FA44-1FDA-47A0-8AAE-B87428A16ED0}"/>
    <cellStyle name="20% - Accent6 7 3" xfId="1904" xr:uid="{FFFCA590-1A7B-4EF7-BF1C-B4B3095E5AFB}"/>
    <cellStyle name="20% - Accent6 7 3 2" xfId="4405" xr:uid="{689898AC-FFA0-42EB-9BC4-AFF159D0C828}"/>
    <cellStyle name="20% - Accent6 7 4" xfId="1905" xr:uid="{F03D2B56-4FD8-4F38-8434-0C710151B768}"/>
    <cellStyle name="20% - Accent6 7 5" xfId="1902" xr:uid="{3AFF4329-374A-44C9-BA9E-3FD651928759}"/>
    <cellStyle name="20% - Accent6 7 6" xfId="4403" xr:uid="{B9B15915-C087-48D5-BAAA-02E8A89A5CB8}"/>
    <cellStyle name="20% - Accent6 7 6 2" xfId="29751" xr:uid="{29CD220A-6CC7-4738-9751-60CCC6F7C29F}"/>
    <cellStyle name="20% - Accent6 8" xfId="279" xr:uid="{6D93BD68-08D1-41D7-B0D7-B02ED20D0036}"/>
    <cellStyle name="20% - Accent6 8 2" xfId="1907" xr:uid="{CEDB441F-2675-4DC4-B8BD-76F56073718F}"/>
    <cellStyle name="20% - Accent6 8 2 2" xfId="4407" xr:uid="{AB4BF466-A97F-4AC7-B249-367DFD7C8B90}"/>
    <cellStyle name="20% - Accent6 8 3" xfId="1908" xr:uid="{13315428-9FDA-47C9-89E9-1379E6BE5B70}"/>
    <cellStyle name="20% - Accent6 8 3 2" xfId="4408" xr:uid="{2B605DD9-5ABE-46B6-9D95-744AA426254E}"/>
    <cellStyle name="20% - Accent6 8 4" xfId="1909" xr:uid="{4A0469CF-05CB-44EB-9976-66A803974367}"/>
    <cellStyle name="20% - Accent6 8 5" xfId="1906" xr:uid="{6FC2E150-F198-4046-98F9-EB90D58F83F4}"/>
    <cellStyle name="20% - Accent6 8 6" xfId="4406" xr:uid="{0ED7E5F6-2D35-44E6-956E-D68A59CA9180}"/>
    <cellStyle name="20% - Accent6 8 6 2" xfId="29752" xr:uid="{AFC30C4B-E744-4E0F-B8FE-6EF9C69F8001}"/>
    <cellStyle name="20% - Accent6 9" xfId="280" xr:uid="{BC160C71-CBB0-4932-8CEF-564231505664}"/>
    <cellStyle name="20% - Accent6 9 2" xfId="1911" xr:uid="{3BEF327E-3673-4C4A-9F55-2340FB1E169A}"/>
    <cellStyle name="20% - Accent6 9 3" xfId="1910" xr:uid="{D2C34760-3806-4E53-A807-93D6DBF87BCD}"/>
    <cellStyle name="20% - Accent6 9 4" xfId="4409" xr:uid="{3309DAF9-D5C4-4CD1-B299-D5A7C51180CC}"/>
    <cellStyle name="20% - Accent6 9 4 2" xfId="29753" xr:uid="{E5795380-D53C-4667-8F99-BEC63D064904}"/>
    <cellStyle name="2decimal" xfId="281" xr:uid="{D5594B49-F7A4-4203-8076-E368C72209D7}"/>
    <cellStyle name="2decimal 10" xfId="1913" xr:uid="{0D0E2C09-B69C-4BB4-9FCD-ED77941DC717}"/>
    <cellStyle name="2decimal 10 2" xfId="4411" xr:uid="{A4BF0791-9282-4FBA-93E5-650DF70ECCCD}"/>
    <cellStyle name="2decimal 11" xfId="1914" xr:uid="{9BAF01C6-D402-4F76-A027-88C1B6603E69}"/>
    <cellStyle name="2decimal 11 2" xfId="4412" xr:uid="{63C43E85-3F01-4A59-A136-73FC43256DEB}"/>
    <cellStyle name="2decimal 12" xfId="1915" xr:uid="{A421438A-FF0C-4673-A9BA-8A769B2C739E}"/>
    <cellStyle name="2decimal 12 2" xfId="4413" xr:uid="{30FBC4B9-5B32-418E-B082-E1E328585E5B}"/>
    <cellStyle name="2decimal 13" xfId="1916" xr:uid="{FBD73F1B-AAA8-4BBE-AA1E-2F5AA5ECA005}"/>
    <cellStyle name="2decimal 13 2" xfId="4414" xr:uid="{7528E06F-74B5-421D-9C89-E03D22540B06}"/>
    <cellStyle name="2decimal 14" xfId="1917" xr:uid="{E96E7E14-5EC4-4CDE-A907-348A8DD64374}"/>
    <cellStyle name="2decimal 14 2" xfId="1918" xr:uid="{C6B6399D-10F7-4624-AB12-8DC68A3A7801}"/>
    <cellStyle name="2decimal 14 2 2" xfId="4416" xr:uid="{5690055A-DBEC-4FBF-8D57-F7AB4A6DE1C1}"/>
    <cellStyle name="2decimal 14 3" xfId="1919" xr:uid="{387A1D8B-1B93-4EFD-AB92-99C3A2444794}"/>
    <cellStyle name="2decimal 14 3 2" xfId="4417" xr:uid="{1C55103D-4166-4928-AE74-B7014E6A1CD2}"/>
    <cellStyle name="2decimal 14 4" xfId="4415" xr:uid="{7FC95E0E-A1A4-4AE0-B914-0B25AC87EF72}"/>
    <cellStyle name="2decimal 14_BOA LIFE 2011 FINAL" xfId="1920" xr:uid="{3144202D-406D-4F5D-A7A3-FFF9F6B0B774}"/>
    <cellStyle name="2decimal 15" xfId="1921" xr:uid="{797D65E0-3980-4C8D-9943-BD11991B86E9}"/>
    <cellStyle name="2decimal 15 2" xfId="1922" xr:uid="{5B86D248-55BB-43C0-9710-08F038BB1164}"/>
    <cellStyle name="2decimal 15 3" xfId="1923" xr:uid="{1AE810BF-91B4-4137-BE6A-7A6F41F604A8}"/>
    <cellStyle name="2decimal 15 4" xfId="1924" xr:uid="{0B15F9F3-F5DA-413B-90C2-31E551B2A3C8}"/>
    <cellStyle name="2decimal 15 5" xfId="1925" xr:uid="{2F84241B-B92D-4522-BB8B-F9BB546444CF}"/>
    <cellStyle name="2decimal 15 6" xfId="1926" xr:uid="{85A3E444-967A-4558-81FE-ACC830936A9A}"/>
    <cellStyle name="2decimal 15 7" xfId="4418" xr:uid="{4D7DE8D3-DE65-4AD6-99BB-AA66F54DA200}"/>
    <cellStyle name="2decimal 15_PAYMENTS 04'11 FINAL" xfId="1927" xr:uid="{B087914E-CE64-44CF-8C2E-7E230537F181}"/>
    <cellStyle name="2decimal 16" xfId="1928" xr:uid="{BFCB345E-7F1B-4607-A5F7-CF32FDE8A3C8}"/>
    <cellStyle name="2decimal 16 2" xfId="4419" xr:uid="{9F5E32F2-B6A5-404C-BE5A-E906D3787EDE}"/>
    <cellStyle name="2decimal 17" xfId="1929" xr:uid="{61108193-513C-49F4-B089-84830F7884E9}"/>
    <cellStyle name="2decimal 17 2" xfId="4420" xr:uid="{16249741-F888-4ABA-AC3E-A064C72A48DE}"/>
    <cellStyle name="2decimal 18" xfId="1930" xr:uid="{152F2B71-AF24-410F-8F71-A1AEB925DB82}"/>
    <cellStyle name="2decimal 18 2" xfId="4421" xr:uid="{79C7C4A0-1A35-447A-AFCE-BE7CA7487EBC}"/>
    <cellStyle name="2decimal 19" xfId="1931" xr:uid="{81034B14-7A96-48D2-80FF-D62BDC08B8A4}"/>
    <cellStyle name="2decimal 19 2" xfId="1932" xr:uid="{C307B1F9-BD69-47BE-A478-3CE75FBCB256}"/>
    <cellStyle name="2decimal 19 3" xfId="4422" xr:uid="{561DB10D-6525-4E50-958B-381E082F7499}"/>
    <cellStyle name="2decimal 19_PAYMENTS 04'11 FINAL" xfId="1933" xr:uid="{BD0A9980-1383-4206-B190-2ADCAD9AE032}"/>
    <cellStyle name="2decimal 2" xfId="1934" xr:uid="{6A2CD90B-D64B-424F-9F09-56D8ABB48283}"/>
    <cellStyle name="2decimal 2 10" xfId="1935" xr:uid="{4AEF5ACD-742D-4DFC-A8C6-629D7078C47D}"/>
    <cellStyle name="2decimal 2 10 2" xfId="4424" xr:uid="{81D376DF-982C-4E25-A547-0BDFD7E59592}"/>
    <cellStyle name="2decimal 2 11" xfId="1936" xr:uid="{455D20A0-29B8-44F9-8D72-BC7DAAF00172}"/>
    <cellStyle name="2decimal 2 11 2" xfId="4425" xr:uid="{B7E5F92A-BEE3-4441-95CE-573E9459C760}"/>
    <cellStyle name="2decimal 2 12" xfId="1937" xr:uid="{D1BB5935-B5B5-49F9-963D-6AD231FC887F}"/>
    <cellStyle name="2decimal 2 12 2" xfId="4426" xr:uid="{FC573F9E-D728-4307-BE81-F5CA0656F2ED}"/>
    <cellStyle name="2decimal 2 13" xfId="1938" xr:uid="{734FE6A1-8C23-4906-8A6C-A59B5530B099}"/>
    <cellStyle name="2decimal 2 13 2" xfId="4427" xr:uid="{29938203-33FD-46A6-BBD5-82C33A789249}"/>
    <cellStyle name="2decimal 2 14" xfId="1939" xr:uid="{B9BF6013-C9D8-4D44-886E-69365C0E991D}"/>
    <cellStyle name="2decimal 2 14 2" xfId="4428" xr:uid="{C8DBC721-9760-47AA-B75A-01CD6DEFC73E}"/>
    <cellStyle name="2decimal 2 15" xfId="1940" xr:uid="{9A70AB1D-A59A-43CD-8B74-1F396FB00796}"/>
    <cellStyle name="2decimal 2 15 2" xfId="4429" xr:uid="{E6780D2D-A009-4151-97F8-1302D4377C5D}"/>
    <cellStyle name="2decimal 2 16" xfId="1941" xr:uid="{3482F75E-B191-47C5-ABC7-EAE620B28C6B}"/>
    <cellStyle name="2decimal 2 16 2" xfId="4430" xr:uid="{054CF056-3AB4-44CB-BDF1-960E91677F9A}"/>
    <cellStyle name="2decimal 2 17" xfId="1942" xr:uid="{5138856E-AF9D-4CAC-89EC-555BF60CF187}"/>
    <cellStyle name="2decimal 2 17 2" xfId="4431" xr:uid="{EB92C03F-F2E8-4CA0-B3CF-A2EBF380FB34}"/>
    <cellStyle name="2decimal 2 18" xfId="1943" xr:uid="{AFAD6099-1090-44E3-A2E1-354674502B9C}"/>
    <cellStyle name="2decimal 2 18 2" xfId="4432" xr:uid="{D786C517-B7F3-428A-A696-A5E77ADC2074}"/>
    <cellStyle name="2decimal 2 19" xfId="1944" xr:uid="{A8E0DCC1-3D12-4649-98D9-D0CD1CDD2D74}"/>
    <cellStyle name="2decimal 2 19 2" xfId="4433" xr:uid="{C62EF6F3-195A-4912-B4D9-2F6974BDBFA5}"/>
    <cellStyle name="2decimal 2 2" xfId="1945" xr:uid="{0FA32193-A193-48E2-859E-D0B637ADE89F}"/>
    <cellStyle name="2decimal 2 2 2" xfId="4434" xr:uid="{1A2AF43F-4A35-4619-ACC5-38DE79451D4A}"/>
    <cellStyle name="2decimal 2 20" xfId="1946" xr:uid="{9272A9E7-AF69-481F-BFEE-D9E7E979DE9C}"/>
    <cellStyle name="2decimal 2 20 2" xfId="4435" xr:uid="{59082242-255D-4051-9DEF-D42944F450FF}"/>
    <cellStyle name="2decimal 2 21" xfId="1947" xr:uid="{80938BE2-295B-4AD3-AB13-846A1F9D1DDE}"/>
    <cellStyle name="2decimal 2 22" xfId="4423" xr:uid="{0F435EB5-8AE7-41FC-9F92-48892B45BAC0}"/>
    <cellStyle name="2decimal 2 3" xfId="1948" xr:uid="{C4E94E69-B1C8-4786-9002-4605A647B2CC}"/>
    <cellStyle name="2decimal 2 3 2" xfId="4436" xr:uid="{831C2BC0-E258-4959-BC07-7F56FE90B2A0}"/>
    <cellStyle name="2decimal 2 4" xfId="1949" xr:uid="{BDBD008A-5F0A-4FA6-8367-AE512726B366}"/>
    <cellStyle name="2decimal 2 4 2" xfId="4437" xr:uid="{7339C6CA-D00F-4D44-8FE0-2A5DD32FA0B3}"/>
    <cellStyle name="2decimal 2 5" xfId="1950" xr:uid="{A9D8772D-E1E0-434D-8FBE-608183C75809}"/>
    <cellStyle name="2decimal 2 5 2" xfId="4438" xr:uid="{26948988-4696-4072-B314-876EF92D68BF}"/>
    <cellStyle name="2decimal 2 6" xfId="1951" xr:uid="{E774D1F5-E9B0-4B0C-BB47-F6F2BE163A01}"/>
    <cellStyle name="2decimal 2 6 2" xfId="4439" xr:uid="{DFF52780-DFE7-4E9D-AA78-21993D9AA980}"/>
    <cellStyle name="2decimal 2 7" xfId="1952" xr:uid="{C7CCBE31-C677-4C8F-96CC-A85495EB82C1}"/>
    <cellStyle name="2decimal 2 7 2" xfId="4440" xr:uid="{6F43D8C8-916E-4B73-ACC6-E79BE8ED50B2}"/>
    <cellStyle name="2decimal 2 8" xfId="1953" xr:uid="{4E6DF70A-5D03-4114-B14A-1CF2D2C4281A}"/>
    <cellStyle name="2decimal 2 8 2" xfId="4441" xr:uid="{F3690BAA-B708-4060-B004-3AA3EAF52A52}"/>
    <cellStyle name="2decimal 2 9" xfId="1954" xr:uid="{8D1B9C32-BDD3-4A17-8340-9ED2B4865E2B}"/>
    <cellStyle name="2decimal 2 9 2" xfId="4442" xr:uid="{49CFDA86-D255-49ED-A180-A31E9347C133}"/>
    <cellStyle name="2decimal 2_09'10 Final 30.09.2010 updated 30.10.10" xfId="1955" xr:uid="{40B0AE16-273E-41DA-829C-616B83AFDB64}"/>
    <cellStyle name="2decimal 20" xfId="1956" xr:uid="{ABCBB4DC-63DE-421F-8CD2-A79F6152396B}"/>
    <cellStyle name="2decimal 20 2" xfId="4443" xr:uid="{3D16ADEE-F0FE-4830-B851-4A82C9F8B500}"/>
    <cellStyle name="2decimal 21" xfId="1957" xr:uid="{B46C6C76-E55F-4EFB-B86A-41B141483B33}"/>
    <cellStyle name="2decimal 21 2" xfId="4444" xr:uid="{6E5DD003-82F8-4A11-B645-AEF3656256B2}"/>
    <cellStyle name="2decimal 22" xfId="1958" xr:uid="{39E507FF-909B-42CE-9A4C-B0CB79DAF7AB}"/>
    <cellStyle name="2decimal 22 2" xfId="4445" xr:uid="{782FA369-2C12-411C-BFB4-B72538844331}"/>
    <cellStyle name="2decimal 23" xfId="1959" xr:uid="{77EF0FF4-862A-4B56-A896-161DCBE235B4}"/>
    <cellStyle name="2decimal 23 2" xfId="4446" xr:uid="{34E5D7D9-E7D6-48DE-BCAF-8994B6ED11D0}"/>
    <cellStyle name="2decimal 24" xfId="1960" xr:uid="{CC2F5106-C206-4390-B6C8-10E30439693A}"/>
    <cellStyle name="2decimal 24 2" xfId="4447" xr:uid="{0748F46C-C410-4629-879F-DCEE5170362B}"/>
    <cellStyle name="2decimal 25" xfId="1961" xr:uid="{DC59FC78-A977-4FF8-8363-F05D14656A1B}"/>
    <cellStyle name="2decimal 26" xfId="1962" xr:uid="{A7B3F0D9-CBA3-4437-9E3E-6DB6FD12587B}"/>
    <cellStyle name="2decimal 27" xfId="1912" xr:uid="{9A4871B0-3C39-4DB5-93E0-7F335D5CA13D}"/>
    <cellStyle name="2decimal 27 2" xfId="4186" xr:uid="{46E3A4DE-7F2B-411B-9F16-04D79BD3DCEF}"/>
    <cellStyle name="2decimal 28" xfId="4410" xr:uid="{C94C331B-283F-4DA5-8EC6-64DA2D663E32}"/>
    <cellStyle name="2decimal 3" xfId="1963" xr:uid="{46EC66B2-D84B-483F-9F25-569357B1F644}"/>
    <cellStyle name="2decimal 3 2" xfId="4448" xr:uid="{86D6D417-B7F2-418B-BFDA-05AC1B715C25}"/>
    <cellStyle name="2decimal 4" xfId="1964" xr:uid="{D0E81E7F-CF29-460D-B96D-635D8BAEA955}"/>
    <cellStyle name="2decimal 4 2" xfId="4449" xr:uid="{71DCEA2F-5484-4AD4-8191-AB6AB34D3C87}"/>
    <cellStyle name="2decimal 5" xfId="1965" xr:uid="{30EA7719-A8F7-401F-AFCF-546BFC0A9693}"/>
    <cellStyle name="2decimal 5 2" xfId="4450" xr:uid="{CC1F5DE7-DE05-4EFE-974D-FAC2897FCC43}"/>
    <cellStyle name="2decimal 6" xfId="1966" xr:uid="{886B5F84-1709-426F-B9DA-9AAAC7298C91}"/>
    <cellStyle name="2decimal 6 2" xfId="4451" xr:uid="{B9BB2FCE-FE2E-4C6A-A14F-09DEB52A8449}"/>
    <cellStyle name="2decimal 7" xfId="1967" xr:uid="{D3F994DF-D342-4722-8E97-051EBE657D21}"/>
    <cellStyle name="2decimal 7 2" xfId="4452" xr:uid="{F142AE2A-317C-491C-92DE-B22AB10D7B0C}"/>
    <cellStyle name="2decimal 8" xfId="1968" xr:uid="{50775EE8-BD3C-4BD8-A657-1F2798025792}"/>
    <cellStyle name="2decimal 8 2" xfId="4453" xr:uid="{AC5CB52A-848F-4A6B-9D26-C281E0DC486A}"/>
    <cellStyle name="2decimal 9" xfId="1969" xr:uid="{F03254C6-9915-4766-8C29-9BF87AEFA586}"/>
    <cellStyle name="2decimal 9 2" xfId="4454" xr:uid="{48D50820-9618-4E74-B751-5F4D65533EE0}"/>
    <cellStyle name="40% - Accent1 10" xfId="283" xr:uid="{541C2947-332D-4B57-954F-8123E4F79E92}"/>
    <cellStyle name="40% - Accent1 10 2" xfId="1971" xr:uid="{D34E2797-33E2-4D9A-875D-3D405BAB785F}"/>
    <cellStyle name="40% - Accent1 10 3" xfId="4456" xr:uid="{CFEADBFE-56CF-496F-B8A1-996DC5AE883B}"/>
    <cellStyle name="40% - Accent1 10 3 2" xfId="29754" xr:uid="{2B46B8C6-26BD-4D40-9901-70ED6206BB28}"/>
    <cellStyle name="40% - Accent1 11" xfId="284" xr:uid="{E2DF756F-E366-4237-A2A0-05D9FC2A54EB}"/>
    <cellStyle name="40% - Accent1 11 2" xfId="1972" xr:uid="{3B53B372-46D2-45EF-8037-416BD43731E2}"/>
    <cellStyle name="40% - Accent1 12" xfId="285" xr:uid="{8544DB02-9D13-41E7-A8BF-94A0072F2750}"/>
    <cellStyle name="40% - Accent1 12 2" xfId="1973" xr:uid="{4638C569-8901-40FD-B0AE-E88514224989}"/>
    <cellStyle name="40% - Accent1 13" xfId="286" xr:uid="{162FC603-7002-4D08-A532-E37A1C9F270F}"/>
    <cellStyle name="40% - Accent1 13 2" xfId="1974" xr:uid="{6CA51D29-C1F2-40F9-A5BE-5B7CAB01C47D}"/>
    <cellStyle name="40% - Accent1 14" xfId="287" xr:uid="{6BEB800C-F533-40B9-B77F-8A4D3EF1EE7B}"/>
    <cellStyle name="40% - Accent1 14 2" xfId="1975" xr:uid="{F4921B21-2EF0-46A0-8B4D-695FF8913114}"/>
    <cellStyle name="40% - Accent1 15" xfId="288" xr:uid="{5A3FF182-F13F-49C1-A2EB-EF72194B6F3C}"/>
    <cellStyle name="40% - Accent1 15 2" xfId="1976" xr:uid="{63EE7B84-9AB0-4FB4-8135-1BDE8EEA68E6}"/>
    <cellStyle name="40% - Accent1 16" xfId="289" xr:uid="{C90421DA-ACEA-4220-8410-E740A5F2D3CF}"/>
    <cellStyle name="40% - Accent1 16 2" xfId="1977" xr:uid="{A444571C-B568-4DF8-AA04-E80D35F89715}"/>
    <cellStyle name="40% - Accent1 17" xfId="290" xr:uid="{79AD8A6D-9E0A-49A8-A8ED-209851EF78ED}"/>
    <cellStyle name="40% - Accent1 17 2" xfId="1978" xr:uid="{8F17B582-E0F8-49C2-B556-B04E4BA65035}"/>
    <cellStyle name="40% - Accent1 18" xfId="291" xr:uid="{79DAC905-E6D8-494E-ABF0-29B800F14202}"/>
    <cellStyle name="40% - Accent1 18 2" xfId="1979" xr:uid="{1EE5870C-E636-4955-9BE5-C27266B199BD}"/>
    <cellStyle name="40% - Accent1 19" xfId="1980" xr:uid="{83956184-EAB7-47A0-BC9F-31F9084DBC39}"/>
    <cellStyle name="40% - Accent1 2" xfId="292" xr:uid="{837B1A6B-1055-49A9-BF21-B44025C2EF89}"/>
    <cellStyle name="40% - Accent1 2 10" xfId="293" xr:uid="{C6865EC0-2A8D-47D8-A099-45FDC23093B5}"/>
    <cellStyle name="40% - Accent1 2 11" xfId="294" xr:uid="{D9BBFA4F-A758-4495-AA1B-A88218DBAEA0}"/>
    <cellStyle name="40% - Accent1 2 12" xfId="1981" xr:uid="{663DF30C-8A94-4736-A470-7156FCF8D187}"/>
    <cellStyle name="40% - Accent1 2 13" xfId="4105" xr:uid="{4D5D04E9-B203-4D0E-AE61-8D0B423CE76F}"/>
    <cellStyle name="40% - Accent1 2 13 2" xfId="4240" xr:uid="{7D45E059-9DB5-426F-B808-34969E3F3ECD}"/>
    <cellStyle name="40% - Accent1 2 13 2 2" xfId="29653" xr:uid="{FF1F55FD-9B32-4E8A-9803-BD5013BFABE2}"/>
    <cellStyle name="40% - Accent1 2 13 3" xfId="29552" xr:uid="{8C9CCB8E-82F5-4DCB-B2AF-5E1BF13680F7}"/>
    <cellStyle name="40% - Accent1 2 14" xfId="4457" xr:uid="{62FDD41D-7E61-496D-A100-77A8A39390B4}"/>
    <cellStyle name="40% - Accent1 2 15" xfId="29374" xr:uid="{CFE0E8C8-A901-48F3-9602-C65C577D6A7C}"/>
    <cellStyle name="40% - Accent1 2 2" xfId="295" xr:uid="{8140A62C-BF5E-4EA1-88D8-BF4D82B56AB3}"/>
    <cellStyle name="40% - Accent1 2 2 2" xfId="1982" xr:uid="{F33A2C31-5EEE-4CDB-A132-198B04EAE920}"/>
    <cellStyle name="40% - Accent1 2 2 3" xfId="4161" xr:uid="{78344721-A74C-478C-881A-B34CEF5C379F}"/>
    <cellStyle name="40% - Accent1 2 2 3 2" xfId="4271" xr:uid="{545C25E9-0F38-4C6C-B5A0-F802B797D370}"/>
    <cellStyle name="40% - Accent1 2 2 3 2 2" xfId="29683" xr:uid="{A40DD0AD-EF17-4981-A4DF-CA843F098135}"/>
    <cellStyle name="40% - Accent1 2 2 3 3" xfId="29583" xr:uid="{B2DC38AC-C7D8-40AF-9E81-CCA2BDE4B81D}"/>
    <cellStyle name="40% - Accent1 2 2 4" xfId="4458" xr:uid="{C3EA48DD-EA77-4D9A-974B-8EBB63720CAB}"/>
    <cellStyle name="40% - Accent1 2 3" xfId="296" xr:uid="{43A0E867-AD45-4BCB-8B8F-C3D458932137}"/>
    <cellStyle name="40% - Accent1 2 3 2" xfId="1983" xr:uid="{B027116F-3B0F-4F61-8120-FD5FF4E94640}"/>
    <cellStyle name="40% - Accent1 2 3 3" xfId="4459" xr:uid="{6499A2C0-528D-463D-B408-8CC6B5263874}"/>
    <cellStyle name="40% - Accent1 2 4" xfId="297" xr:uid="{9BB5AFE9-2FEC-4402-8744-B58E451B5850}"/>
    <cellStyle name="40% - Accent1 2 4 2" xfId="1985" xr:uid="{ED59DC4C-D31C-4858-8539-C4C3B596E7B0}"/>
    <cellStyle name="40% - Accent1 2 4 3" xfId="1984" xr:uid="{DA18F771-0DF1-4858-B9E0-315557E40DF1}"/>
    <cellStyle name="40% - Accent1 2 4 4" xfId="4460" xr:uid="{9BF39BE9-D78F-49D4-B7FE-4E6527AEFC4F}"/>
    <cellStyle name="40% - Accent1 2 5" xfId="298" xr:uid="{756BA63B-6502-48A1-B60A-5D29CD114595}"/>
    <cellStyle name="40% - Accent1 2 5 2" xfId="1986" xr:uid="{7DA5C032-867C-46C9-B8F0-376467D75A0A}"/>
    <cellStyle name="40% - Accent1 2 5 3" xfId="4461" xr:uid="{73E181F9-9E9E-471F-BD33-BCE358850F49}"/>
    <cellStyle name="40% - Accent1 2 6" xfId="299" xr:uid="{97736B1C-0CA4-440B-9B69-0B3AD582BD73}"/>
    <cellStyle name="40% - Accent1 2 6 2" xfId="1987" xr:uid="{4FC2BFB6-9034-486D-B9F3-9BB84BE712AD}"/>
    <cellStyle name="40% - Accent1 2 6 3" xfId="4462" xr:uid="{576FA4D1-19CB-4517-8C15-8E6A94D00934}"/>
    <cellStyle name="40% - Accent1 2 7" xfId="300" xr:uid="{D618B42C-026B-4E0D-B923-4AB42FA3A58F}"/>
    <cellStyle name="40% - Accent1 2 7 2" xfId="1988" xr:uid="{3586CE00-D956-4ECC-8ECE-B853B33D2E93}"/>
    <cellStyle name="40% - Accent1 2 7 3" xfId="4463" xr:uid="{BB86E74E-320E-4842-8053-2560B1B7B4D3}"/>
    <cellStyle name="40% - Accent1 2 8" xfId="301" xr:uid="{5424983C-11EE-4364-A30C-32075142F096}"/>
    <cellStyle name="40% - Accent1 2 9" xfId="302" xr:uid="{83C923A2-8AC5-46CC-AFBF-C75B5D9516E2}"/>
    <cellStyle name="40% - Accent1 2_INL RECEIPTS JAN - OCT 2010" xfId="1989" xr:uid="{77178624-8EBE-4A0B-93D8-58E441B00288}"/>
    <cellStyle name="40% - Accent1 20" xfId="1990" xr:uid="{55F14D9F-BC6D-425E-8705-264FA6F51531}"/>
    <cellStyle name="40% - Accent1 21" xfId="1991" xr:uid="{FCF04466-4712-4703-8761-2638DDEC747C}"/>
    <cellStyle name="40% - Accent1 22" xfId="1992" xr:uid="{A512E503-C5CF-4158-9F51-105B472CB850}"/>
    <cellStyle name="40% - Accent1 23" xfId="1993" xr:uid="{EAB4DBF4-1BF1-4C50-8DB2-76FFE02FD7BB}"/>
    <cellStyle name="40% - Accent1 24" xfId="1994" xr:uid="{EDA6FC27-7100-4CBF-9136-32EED40908FB}"/>
    <cellStyle name="40% - Accent1 25" xfId="1995" xr:uid="{CE7104C8-C961-4185-8815-405EF364F8EB}"/>
    <cellStyle name="40% - Accent1 26" xfId="1996" xr:uid="{BBA841B6-054D-4210-AB4B-0811CD664923}"/>
    <cellStyle name="40% - Accent1 27" xfId="1970" xr:uid="{DFD42E2E-623B-43E1-8A17-C73664EDB510}"/>
    <cellStyle name="40% - Accent1 28" xfId="4455" xr:uid="{92E04015-CF69-46E9-BEC0-A6517A46197E}"/>
    <cellStyle name="40% - Accent1 29" xfId="5402" xr:uid="{634842B1-D365-4313-801A-994D4C57B103}"/>
    <cellStyle name="40% - Accent1 29 2" xfId="29941" xr:uid="{F2E5414C-9440-4A42-84F1-EBE31844A25C}"/>
    <cellStyle name="40% - Accent1 3" xfId="303" xr:uid="{BD3AE4FC-9922-4F92-ABC7-0DDDE93EB3F5}"/>
    <cellStyle name="40% - Accent1 3 10" xfId="304" xr:uid="{E3EC3E32-FEBF-4F5B-AF6B-75BA322B705A}"/>
    <cellStyle name="40% - Accent1 3 11" xfId="305" xr:uid="{D2A04281-2750-4C8D-A682-436ECD2B69EA}"/>
    <cellStyle name="40% - Accent1 3 12" xfId="1997" xr:uid="{6A062312-E801-469F-BE0E-B0C9A7F48479}"/>
    <cellStyle name="40% - Accent1 3 13" xfId="4464" xr:uid="{D7B5DF19-E3B8-4116-9115-3664AE73A2F1}"/>
    <cellStyle name="40% - Accent1 3 13 2" xfId="29755" xr:uid="{A25CB201-5E09-47E6-A0C9-B848844377F9}"/>
    <cellStyle name="40% - Accent1 3 14" xfId="29422" xr:uid="{134CABD1-456D-4A56-A7C4-D8E35EEC15D3}"/>
    <cellStyle name="40% - Accent1 3 14 2" xfId="32631" xr:uid="{82AEFF43-05CE-4C19-BC50-9099544DEC55}"/>
    <cellStyle name="40% - Accent1 3 2" xfId="306" xr:uid="{E0F29B5C-C2FF-4DD7-AA43-D24E925F7D3C}"/>
    <cellStyle name="40% - Accent1 3 2 2" xfId="1998" xr:uid="{A0661CD7-548D-4AD8-ABB5-07E669C3BFF2}"/>
    <cellStyle name="40% - Accent1 3 3" xfId="307" xr:uid="{88523BE2-A868-42EF-8711-23C40F0AC6A7}"/>
    <cellStyle name="40% - Accent1 3 4" xfId="308" xr:uid="{2C38B013-0F97-4DB8-B5CF-4C91BEAE26CA}"/>
    <cellStyle name="40% - Accent1 3 5" xfId="309" xr:uid="{2A12DD5A-6C87-4EC8-B6DC-49CE25A383A9}"/>
    <cellStyle name="40% - Accent1 3 6" xfId="310" xr:uid="{6A77C04A-A583-426C-AD6C-12C21460BE5F}"/>
    <cellStyle name="40% - Accent1 3 7" xfId="311" xr:uid="{AD7FF2C7-BE14-46CF-AE46-00ED5763D732}"/>
    <cellStyle name="40% - Accent1 3 8" xfId="312" xr:uid="{C62C5C46-BF23-4911-8E89-7F55C4BA9B4D}"/>
    <cellStyle name="40% - Accent1 3 9" xfId="313" xr:uid="{4E8D8144-E32D-4FF9-8CDA-9C664A670DB3}"/>
    <cellStyle name="40% - Accent1 30" xfId="5445" xr:uid="{029FC563-F6FF-4955-BCE9-DA247B5DC164}"/>
    <cellStyle name="40% - Accent1 30 2" xfId="29956" xr:uid="{817C896F-63C1-4203-B16A-13220C6E1FEC}"/>
    <cellStyle name="40% - Accent1 31" xfId="282" xr:uid="{887ED414-CCD1-4782-8419-1AA4429FE9B0}"/>
    <cellStyle name="40% - Accent1 32" xfId="5488" xr:uid="{D22E235B-5B0E-4CFB-92D7-5738C7B55BE3}"/>
    <cellStyle name="40% - Accent1 32 2" xfId="29970" xr:uid="{618BA3EF-F1F2-498E-8691-4A32AFAC6E06}"/>
    <cellStyle name="40% - Accent1 33" xfId="28639" xr:uid="{44A658F4-9932-4492-BC7B-E8F05C9CFA68}"/>
    <cellStyle name="40% - Accent1 33 2" xfId="32557" xr:uid="{867C70B9-C96D-47FC-8480-36C6B0F995A2}"/>
    <cellStyle name="40% - Accent1 34" xfId="29244" xr:uid="{FB31E797-08BE-4390-83EB-B2FC5796474E}"/>
    <cellStyle name="40% - Accent1 4" xfId="314" xr:uid="{EE301419-43C1-46AC-91A1-BD0764CF2D10}"/>
    <cellStyle name="40% - Accent1 4 2" xfId="2000" xr:uid="{0C23AE80-D695-44EA-9AAA-C6EEF5AC24E9}"/>
    <cellStyle name="40% - Accent1 4 3" xfId="1999" xr:uid="{8B2829B2-BC64-4C35-AA19-62127905A312}"/>
    <cellStyle name="40% - Accent1 4 4" xfId="4465" xr:uid="{C5AAEEF3-02F1-4344-BD07-1D7D25DAE983}"/>
    <cellStyle name="40% - Accent1 4 4 2" xfId="29756" xr:uid="{CC88668F-8255-4B6F-9674-5841CB6EBB32}"/>
    <cellStyle name="40% - Accent1 5" xfId="315" xr:uid="{7D039E0A-7554-4EBC-9C69-23200FD126BF}"/>
    <cellStyle name="40% - Accent1 5 2" xfId="2002" xr:uid="{B25748AE-E118-48C9-AB6E-B02C0BBFFC6E}"/>
    <cellStyle name="40% - Accent1 5 3" xfId="2001" xr:uid="{4CCFB4F4-61F7-4F9A-8030-DDB47A644E56}"/>
    <cellStyle name="40% - Accent1 5 4" xfId="4466" xr:uid="{3D4F35A2-B58A-4D9E-BB6C-ADABA6C77962}"/>
    <cellStyle name="40% - Accent1 5 4 2" xfId="29757" xr:uid="{0518A1AB-5010-4DA9-90BD-5D20B3D5FDA0}"/>
    <cellStyle name="40% - Accent1 6" xfId="316" xr:uid="{63987CFA-BD8F-479E-9B6E-327F440E3F72}"/>
    <cellStyle name="40% - Accent1 6 2" xfId="2004" xr:uid="{02A6126D-EBBB-4259-9DC3-EECCA3D1610F}"/>
    <cellStyle name="40% - Accent1 6 3" xfId="2005" xr:uid="{85FD9ED2-39C0-4758-8CF0-FBC0FDDCA107}"/>
    <cellStyle name="40% - Accent1 6 4" xfId="2003" xr:uid="{FCEA936F-95A1-4755-9BD8-519A2FF3D961}"/>
    <cellStyle name="40% - Accent1 6 5" xfId="4467" xr:uid="{25AEEAFF-D831-41A5-A354-038D0517FD24}"/>
    <cellStyle name="40% - Accent1 6 5 2" xfId="29758" xr:uid="{29D6AEA3-FEDC-49BE-9956-431B2F37F258}"/>
    <cellStyle name="40% - Accent1 7" xfId="317" xr:uid="{3EB6CE52-FA8E-41B7-827E-2C5024CF6C16}"/>
    <cellStyle name="40% - Accent1 7 2" xfId="2007" xr:uid="{E8DFC3EF-9281-4521-B2D0-DCCEE3033846}"/>
    <cellStyle name="40% - Accent1 7 3" xfId="2006" xr:uid="{FD0F24C5-C5FA-4AE3-9515-1449FF33EB8A}"/>
    <cellStyle name="40% - Accent1 7 4" xfId="4468" xr:uid="{D6DE7D4C-B80F-4FF3-B56E-04C863695B37}"/>
    <cellStyle name="40% - Accent1 7 4 2" xfId="29759" xr:uid="{E9FE6E0B-31DF-458A-9CD3-E340BCF32B79}"/>
    <cellStyle name="40% - Accent1 8" xfId="318" xr:uid="{D68F60C4-2D05-4929-9D4C-E0749FAD0F57}"/>
    <cellStyle name="40% - Accent1 8 2" xfId="2008" xr:uid="{9E777BB9-509F-4D4D-A444-AA59102847AD}"/>
    <cellStyle name="40% - Accent1 8 3" xfId="4469" xr:uid="{E39E77A0-C9A7-4F16-871A-6A1C791C73D9}"/>
    <cellStyle name="40% - Accent1 8 3 2" xfId="29760" xr:uid="{0B974E69-69CB-4C1B-833C-014FB24228E0}"/>
    <cellStyle name="40% - Accent1 9" xfId="319" xr:uid="{44F8AAA0-D2B3-44F6-A2D9-48B753367025}"/>
    <cellStyle name="40% - Accent1 9 2" xfId="2009" xr:uid="{23A4F5DF-AC14-47CD-9BBD-30D343C8BA81}"/>
    <cellStyle name="40% - Accent1 9 3" xfId="4470" xr:uid="{1D69929A-935D-44E0-A0DB-45437FB186D9}"/>
    <cellStyle name="40% - Accent1 9 3 2" xfId="29761" xr:uid="{8E90587F-2E22-41D7-AA7F-B1BDC9EAA490}"/>
    <cellStyle name="40% - Accent2 10" xfId="321" xr:uid="{A6D64F4A-DAE6-458B-A6B8-2647C932D137}"/>
    <cellStyle name="40% - Accent2 10 2" xfId="2010" xr:uid="{15EEFA89-F71B-46B1-999C-AA015AD6DBAF}"/>
    <cellStyle name="40% - Accent2 10 3" xfId="4472" xr:uid="{26223EF5-A93D-47CE-9DC6-4F3F2C9F61B6}"/>
    <cellStyle name="40% - Accent2 10 3 2" xfId="29762" xr:uid="{3D4A025F-735F-44B2-9971-514599083290}"/>
    <cellStyle name="40% - Accent2 11" xfId="322" xr:uid="{DAB8CC56-C245-41FF-A68F-528EEA0CBC1D}"/>
    <cellStyle name="40% - Accent2 11 2" xfId="2011" xr:uid="{52686603-D22C-4FD9-AAF8-424372248E31}"/>
    <cellStyle name="40% - Accent2 12" xfId="323" xr:uid="{BBE92B78-4584-49A1-9468-117937406DDB}"/>
    <cellStyle name="40% - Accent2 12 2" xfId="2012" xr:uid="{02F48973-C5F0-4CB7-8947-DA7365176BB4}"/>
    <cellStyle name="40% - Accent2 13" xfId="324" xr:uid="{FF31A594-521E-4BE5-8CBD-647AB7A56853}"/>
    <cellStyle name="40% - Accent2 13 2" xfId="2013" xr:uid="{09043428-DBAA-4AE3-BE60-73AB3856AFC0}"/>
    <cellStyle name="40% - Accent2 14" xfId="325" xr:uid="{92DBFC4C-88A1-40F7-BB15-79580ECFE9D0}"/>
    <cellStyle name="40% - Accent2 14 2" xfId="2014" xr:uid="{491CB1D0-2CBB-4344-8EC3-AB47F7BBC259}"/>
    <cellStyle name="40% - Accent2 15" xfId="326" xr:uid="{CA949384-8463-4350-BDF8-073AA6281114}"/>
    <cellStyle name="40% - Accent2 15 2" xfId="2015" xr:uid="{5186490E-E4BA-4145-9DB7-8F3DAF5CF269}"/>
    <cellStyle name="40% - Accent2 16" xfId="327" xr:uid="{CD0FD60A-269D-41A3-BCDB-526D308B13FA}"/>
    <cellStyle name="40% - Accent2 16 2" xfId="2016" xr:uid="{A470395E-5E32-4BE7-83D4-48CAE65828AA}"/>
    <cellStyle name="40% - Accent2 17" xfId="328" xr:uid="{5836CDE6-6F7B-4952-9CAD-BB1F1CA78707}"/>
    <cellStyle name="40% - Accent2 17 2" xfId="2017" xr:uid="{1092635C-8335-44D0-847D-2F4C17889AF6}"/>
    <cellStyle name="40% - Accent2 18" xfId="329" xr:uid="{800D65EE-FCF3-4EFC-98F0-729DD9028D72}"/>
    <cellStyle name="40% - Accent2 18 2" xfId="2018" xr:uid="{0C497060-92B8-4A7F-A75C-1FA4AFBB8B27}"/>
    <cellStyle name="40% - Accent2 19" xfId="2019" xr:uid="{877327F5-1BA6-4958-B477-3DD05BAAA042}"/>
    <cellStyle name="40% - Accent2 2" xfId="330" xr:uid="{B4C6363F-CD0C-4578-852A-650F52777E38}"/>
    <cellStyle name="40% - Accent2 2 10" xfId="331" xr:uid="{3E40C706-A5F1-4A30-9B65-DFC195CFE8B5}"/>
    <cellStyle name="40% - Accent2 2 11" xfId="332" xr:uid="{34EB64EA-3822-4F90-93F1-B143E1057BB8}"/>
    <cellStyle name="40% - Accent2 2 12" xfId="4106" xr:uid="{75E2E2BA-578F-4694-84E3-9C5D6148D4AF}"/>
    <cellStyle name="40% - Accent2 2 12 2" xfId="4241" xr:uid="{437521B2-1810-4243-B535-C1D0CC82CAEA}"/>
    <cellStyle name="40% - Accent2 2 12 2 2" xfId="29654" xr:uid="{6DFB94F2-1E60-4735-A8F8-07A46DB0C7A4}"/>
    <cellStyle name="40% - Accent2 2 12 3" xfId="29553" xr:uid="{7ED64602-F039-4288-B8D0-8E2F8A407AC8}"/>
    <cellStyle name="40% - Accent2 2 13" xfId="4473" xr:uid="{48BE6FC2-9176-4248-9124-36D01EAC3D72}"/>
    <cellStyle name="40% - Accent2 2 14" xfId="29384" xr:uid="{75F75CDC-29BC-4FE8-A4F8-8807E9551CF9}"/>
    <cellStyle name="40% - Accent2 2 2" xfId="333" xr:uid="{ED744126-6CD1-4EEA-B54F-7A1F98436090}"/>
    <cellStyle name="40% - Accent2 2 2 2" xfId="4162" xr:uid="{9523E07F-88E3-4C50-9810-80414A6D078B}"/>
    <cellStyle name="40% - Accent2 2 2 2 2" xfId="4272" xr:uid="{9884304B-A21F-4266-991B-3D311FFE1583}"/>
    <cellStyle name="40% - Accent2 2 2 2 2 2" xfId="29684" xr:uid="{47A7625A-9F26-4C5C-8272-451D5E853680}"/>
    <cellStyle name="40% - Accent2 2 2 2 3" xfId="29584" xr:uid="{EA190209-2D2F-4836-AC67-2DE89915366E}"/>
    <cellStyle name="40% - Accent2 2 2 3" xfId="4474" xr:uid="{B33AA0D8-68DB-4671-9208-6530953B62E5}"/>
    <cellStyle name="40% - Accent2 2 3" xfId="334" xr:uid="{60241C99-6A98-4675-8FB1-EF3DDB6C6D9B}"/>
    <cellStyle name="40% - Accent2 2 3 2" xfId="4475" xr:uid="{E1199EA0-E714-46BC-BFC8-4BEBF8D1BA49}"/>
    <cellStyle name="40% - Accent2 2 4" xfId="335" xr:uid="{9639B0DC-3F2B-477C-A904-E675FC6DFE4F}"/>
    <cellStyle name="40% - Accent2 2 4 2" xfId="2024" xr:uid="{792D0413-C15C-49C7-ABEF-68353DA3FA7C}"/>
    <cellStyle name="40% - Accent2 2 4 3" xfId="2023" xr:uid="{875019C5-F0FE-4BE1-9956-3CCFA08B1505}"/>
    <cellStyle name="40% - Accent2 2 4 4" xfId="4476" xr:uid="{378673B8-90E4-40E7-B6B9-4B07B2AA97A0}"/>
    <cellStyle name="40% - Accent2 2 5" xfId="336" xr:uid="{90FF692E-7E0F-4F9A-9584-3ED0F951C2FE}"/>
    <cellStyle name="40% - Accent2 2 5 2" xfId="4477" xr:uid="{366E2A22-5E2A-4D76-9DF5-5E111D5B9281}"/>
    <cellStyle name="40% - Accent2 2 6" xfId="337" xr:uid="{17FF4CDE-B23D-4DA2-BC2C-78750828681A}"/>
    <cellStyle name="40% - Accent2 2 6 2" xfId="4478" xr:uid="{CEB2FCD8-09AC-4510-B036-3BBABBBE480B}"/>
    <cellStyle name="40% - Accent2 2 7" xfId="338" xr:uid="{6A325C3B-088B-4B41-88F8-C30EFB30C84A}"/>
    <cellStyle name="40% - Accent2 2 7 2" xfId="4479" xr:uid="{0B37A87B-737B-403E-AA1E-341261356A5A}"/>
    <cellStyle name="40% - Accent2 2 8" xfId="339" xr:uid="{A9FF8ADC-B366-48EF-B6D8-5DDADFEC68C0}"/>
    <cellStyle name="40% - Accent2 2 9" xfId="340" xr:uid="{621F557A-33E1-441A-A40A-9002EBC2B9FD}"/>
    <cellStyle name="40% - Accent2 2_INL RECEIPTS JAN - OCT 2010" xfId="2028" xr:uid="{5FB06156-18F6-4141-8AD4-81FEA2E4892C}"/>
    <cellStyle name="40% - Accent2 20" xfId="2029" xr:uid="{EBB171E1-9244-46B3-BD03-96CCD65666C7}"/>
    <cellStyle name="40% - Accent2 21" xfId="2030" xr:uid="{B4638D34-51C6-4488-B215-20FB823BAC1B}"/>
    <cellStyle name="40% - Accent2 22" xfId="2031" xr:uid="{F58E6328-3828-4961-A43D-56DA0E4E4779}"/>
    <cellStyle name="40% - Accent2 23" xfId="2032" xr:uid="{FFC30660-EA8D-47C8-B85E-39B4C7AFEDED}"/>
    <cellStyle name="40% - Accent2 24" xfId="2033" xr:uid="{2DB61E17-0930-4C6C-B36B-F713F76D305A}"/>
    <cellStyle name="40% - Accent2 25" xfId="2034" xr:uid="{FBD931E1-8D33-40DD-A084-7F7810075A88}"/>
    <cellStyle name="40% - Accent2 26" xfId="2035" xr:uid="{82778F8A-202A-4C21-B85A-D31089554AAE}"/>
    <cellStyle name="40% - Accent2 27" xfId="4471" xr:uid="{4650C762-2DC1-436B-8C34-1C8E1B256D91}"/>
    <cellStyle name="40% - Accent2 28" xfId="5406" xr:uid="{9B365136-C686-4C0D-9E06-8C959F0193DB}"/>
    <cellStyle name="40% - Accent2 28 2" xfId="29943" xr:uid="{6E9679A6-14FF-4060-8E69-EF42C51FC754}"/>
    <cellStyle name="40% - Accent2 29" xfId="5449" xr:uid="{479DA26E-57EF-419F-81EA-B6F5F0128AE1}"/>
    <cellStyle name="40% - Accent2 29 2" xfId="29958" xr:uid="{BD87104D-7FC0-4973-B18F-3CA7E9E4E8A4}"/>
    <cellStyle name="40% - Accent2 3" xfId="341" xr:uid="{D15DEAA3-F15C-48AA-9E23-A26922E7C08F}"/>
    <cellStyle name="40% - Accent2 3 10" xfId="342" xr:uid="{FF21ACE3-4D00-4D84-9ECF-E3E4A549DA26}"/>
    <cellStyle name="40% - Accent2 3 11" xfId="343" xr:uid="{F1F3E104-6573-4541-A2C3-D3C713B4470D}"/>
    <cellStyle name="40% - Accent2 3 12" xfId="2036" xr:uid="{71707EAC-14BB-456D-B6F8-BE79C56FCEC2}"/>
    <cellStyle name="40% - Accent2 3 13" xfId="4480" xr:uid="{7D795F65-B6A8-41FC-877C-88338483D8AE}"/>
    <cellStyle name="40% - Accent2 3 13 2" xfId="29763" xr:uid="{9DDE08AB-E515-4218-885E-717CDB930E59}"/>
    <cellStyle name="40% - Accent2 3 14" xfId="29426" xr:uid="{EE7FA941-4C7D-4649-B4AC-4B3439BDBA4C}"/>
    <cellStyle name="40% - Accent2 3 14 2" xfId="32633" xr:uid="{6260FB59-71DB-4171-A03A-53F167163E8F}"/>
    <cellStyle name="40% - Accent2 3 2" xfId="344" xr:uid="{EB2AEEDA-8E93-49DA-A180-BAB60A73E31B}"/>
    <cellStyle name="40% - Accent2 3 3" xfId="345" xr:uid="{BE51DCB6-9E05-4024-9433-8623757AE92D}"/>
    <cellStyle name="40% - Accent2 3 4" xfId="346" xr:uid="{390E94E1-AE99-429B-AE06-80AB398DCB4C}"/>
    <cellStyle name="40% - Accent2 3 5" xfId="347" xr:uid="{EBDEF054-E5A7-4493-BC2C-896B2E9A568B}"/>
    <cellStyle name="40% - Accent2 3 6" xfId="348" xr:uid="{AB490875-7719-452A-8F0F-E23F3BFFC34E}"/>
    <cellStyle name="40% - Accent2 3 7" xfId="349" xr:uid="{7D089D89-F03F-42D4-A38C-0D4D8AECC3DE}"/>
    <cellStyle name="40% - Accent2 3 8" xfId="350" xr:uid="{BC59B977-FA76-46DF-B801-C651B4159614}"/>
    <cellStyle name="40% - Accent2 3 9" xfId="351" xr:uid="{74342C1D-F0B2-4A5B-BC73-F2A7D6FE5998}"/>
    <cellStyle name="40% - Accent2 30" xfId="320" xr:uid="{AE30273A-9C1B-46FC-818C-AE60A1242A28}"/>
    <cellStyle name="40% - Accent2 31" xfId="5492" xr:uid="{1DBC7D1C-0EFC-46EE-8E1B-399BEE6A32B2}"/>
    <cellStyle name="40% - Accent2 31 2" xfId="29972" xr:uid="{5A243DBA-638B-4D57-8B4F-6927F44CD987}"/>
    <cellStyle name="40% - Accent2 32" xfId="28641" xr:uid="{4BB9A120-A216-4B57-BECA-53AAE01C6A41}"/>
    <cellStyle name="40% - Accent2 32 2" xfId="32559" xr:uid="{BFDFA85B-CF58-4EA3-9F17-98C206270994}"/>
    <cellStyle name="40% - Accent2 33" xfId="29248" xr:uid="{78566794-80F0-4711-A484-6CE072ACB523}"/>
    <cellStyle name="40% - Accent2 4" xfId="352" xr:uid="{C3F2FABA-A27D-419F-9B18-1181BADE37DF}"/>
    <cellStyle name="40% - Accent2 4 2" xfId="2039" xr:uid="{81F28257-C4BA-4DCF-8E23-03FC0A98A7E5}"/>
    <cellStyle name="40% - Accent2 4 3" xfId="2038" xr:uid="{03689CD9-7EBF-4AD0-A950-06AB13254F71}"/>
    <cellStyle name="40% - Accent2 4 4" xfId="4481" xr:uid="{4D68AD8E-719C-4147-8D6F-BE76E8EBB2F2}"/>
    <cellStyle name="40% - Accent2 4 4 2" xfId="29764" xr:uid="{8A65AA37-3B05-477B-9DC6-B1C7948F350E}"/>
    <cellStyle name="40% - Accent2 5" xfId="353" xr:uid="{7BFCA05B-A20B-4E63-B848-CBC2F41DFB78}"/>
    <cellStyle name="40% - Accent2 5 2" xfId="2041" xr:uid="{DE72504F-9AF7-4D5F-8656-1F5615F4F7DA}"/>
    <cellStyle name="40% - Accent2 5 3" xfId="2040" xr:uid="{4271FB6D-5DAD-41E1-9154-CCC3FEC97A5C}"/>
    <cellStyle name="40% - Accent2 5 4" xfId="4482" xr:uid="{175E5F16-AECE-49EC-BDAE-927440E522C5}"/>
    <cellStyle name="40% - Accent2 5 4 2" xfId="29765" xr:uid="{387E32E2-26C1-49A9-BADA-DA4D56B39FFF}"/>
    <cellStyle name="40% - Accent2 6" xfId="354" xr:uid="{A0586081-C82E-49D5-B071-596438128B02}"/>
    <cellStyle name="40% - Accent2 6 2" xfId="2043" xr:uid="{51931E5C-CAD5-41FC-8F4C-EE4B47C04133}"/>
    <cellStyle name="40% - Accent2 6 3" xfId="2044" xr:uid="{E915EE76-F41C-45F6-8A7A-5241CC249AF1}"/>
    <cellStyle name="40% - Accent2 6 4" xfId="2042" xr:uid="{A2CCAEBC-76FF-4910-B9C8-3D5C5F381F40}"/>
    <cellStyle name="40% - Accent2 6 5" xfId="4483" xr:uid="{341D24C7-D428-4F17-963B-79FB6415C798}"/>
    <cellStyle name="40% - Accent2 6 5 2" xfId="29766" xr:uid="{8109B2D3-FB08-4A4F-9DF8-679925EA2841}"/>
    <cellStyle name="40% - Accent2 7" xfId="355" xr:uid="{3BE7486C-A51D-43A0-8441-4500FF2D29D6}"/>
    <cellStyle name="40% - Accent2 7 2" xfId="2046" xr:uid="{6CFDABEC-0FCB-4504-9C06-97A98F427857}"/>
    <cellStyle name="40% - Accent2 7 3" xfId="2045" xr:uid="{F2F99F90-FD6C-4F0E-AB0B-1BA514130A6C}"/>
    <cellStyle name="40% - Accent2 7 4" xfId="4484" xr:uid="{84F0F713-A5AC-497B-AA74-4C02566B1987}"/>
    <cellStyle name="40% - Accent2 7 4 2" xfId="29767" xr:uid="{98A1294B-DC53-4F13-B292-75B88F789237}"/>
    <cellStyle name="40% - Accent2 8" xfId="356" xr:uid="{5FE473D5-14C2-4D47-A9CA-2E5ED19A3190}"/>
    <cellStyle name="40% - Accent2 8 2" xfId="2047" xr:uid="{CE573BDA-D112-4CA1-B891-C4F44335A493}"/>
    <cellStyle name="40% - Accent2 8 3" xfId="4485" xr:uid="{34F7CD84-92F7-4D92-8687-C2B277F7FE7C}"/>
    <cellStyle name="40% - Accent2 8 3 2" xfId="29768" xr:uid="{88D4CBC2-3138-457A-8916-D5D5C2B4A855}"/>
    <cellStyle name="40% - Accent2 9" xfId="357" xr:uid="{57BC09C3-DBEC-441D-B269-8AF11D1952A9}"/>
    <cellStyle name="40% - Accent2 9 2" xfId="2048" xr:uid="{B42FBF41-840D-4AFC-8F4A-65A0CD031E0A}"/>
    <cellStyle name="40% - Accent2 9 3" xfId="4486" xr:uid="{3D1B8DC8-F2BA-4A78-BD26-E83D0CC3F591}"/>
    <cellStyle name="40% - Accent2 9 3 2" xfId="29769" xr:uid="{8CFE18E4-91DE-4E31-8A34-A5EF15A08362}"/>
    <cellStyle name="40% - Accent3 10" xfId="359" xr:uid="{ECC12F8D-DB7B-47FF-A547-0BF3DC304C54}"/>
    <cellStyle name="40% - Accent3 10 2" xfId="2050" xr:uid="{FF29AE2D-5BF0-4ACC-A758-267E7EA6C577}"/>
    <cellStyle name="40% - Accent3 10 3" xfId="4488" xr:uid="{43551CF7-8A9B-44CC-8429-F3E98EF7564C}"/>
    <cellStyle name="40% - Accent3 10 3 2" xfId="29770" xr:uid="{7D5F03E8-0C10-483B-9839-FAAFF17CEA5B}"/>
    <cellStyle name="40% - Accent3 11" xfId="360" xr:uid="{331C00D4-D2A1-49DD-BB15-1F78152EAE6A}"/>
    <cellStyle name="40% - Accent3 11 2" xfId="2051" xr:uid="{D0965C0D-F349-4B3D-A819-76BE0BD1EAD5}"/>
    <cellStyle name="40% - Accent3 12" xfId="361" xr:uid="{F7D10F94-83A1-42AD-AB03-98B24854840E}"/>
    <cellStyle name="40% - Accent3 12 2" xfId="2052" xr:uid="{36996494-4E32-41C1-AB84-2DCBFAD15867}"/>
    <cellStyle name="40% - Accent3 13" xfId="362" xr:uid="{7D101ABD-65FD-4AB2-892F-2880F4FA6DDB}"/>
    <cellStyle name="40% - Accent3 13 2" xfId="2053" xr:uid="{12AE9F41-B06B-48E6-9698-FA1398FE6499}"/>
    <cellStyle name="40% - Accent3 14" xfId="363" xr:uid="{E13079BB-3244-4BDB-9F39-F347BFDFE474}"/>
    <cellStyle name="40% - Accent3 14 2" xfId="2054" xr:uid="{86F02170-FB84-423B-A7FB-85691FF4EBA5}"/>
    <cellStyle name="40% - Accent3 15" xfId="364" xr:uid="{2E2B9A6F-BEAC-490D-8D21-B48A970EAD26}"/>
    <cellStyle name="40% - Accent3 15 2" xfId="2055" xr:uid="{4398535D-1D6C-400A-898C-EB3040B4B5F0}"/>
    <cellStyle name="40% - Accent3 16" xfId="365" xr:uid="{3819396B-C6E4-4BEF-B5FD-51D96028D6C4}"/>
    <cellStyle name="40% - Accent3 16 2" xfId="2056" xr:uid="{EAFC7542-5803-44AE-AAF5-45474BDC8DC7}"/>
    <cellStyle name="40% - Accent3 17" xfId="366" xr:uid="{0BF629FD-7F55-41F4-A3C0-89361755FE1A}"/>
    <cellStyle name="40% - Accent3 17 2" xfId="2057" xr:uid="{3F294C9F-ADA7-4DE6-8FDC-B345C8930A2F}"/>
    <cellStyle name="40% - Accent3 18" xfId="367" xr:uid="{4CE31A0B-8D53-45D2-8A72-6F5424EC9B70}"/>
    <cellStyle name="40% - Accent3 18 2" xfId="2058" xr:uid="{2E64C312-B1E5-43BF-BC29-8B6C71ADD212}"/>
    <cellStyle name="40% - Accent3 19" xfId="2059" xr:uid="{BEE273C2-F295-4059-B05D-927515BB67DB}"/>
    <cellStyle name="40% - Accent3 2" xfId="368" xr:uid="{54BDE4C2-59A0-40AC-80F5-BD10A3672669}"/>
    <cellStyle name="40% - Accent3 2 10" xfId="369" xr:uid="{76479ADD-EAF4-42BD-B945-FA23076F7DF3}"/>
    <cellStyle name="40% - Accent3 2 11" xfId="370" xr:uid="{8524B677-3739-4B19-9E30-B07A9D41A803}"/>
    <cellStyle name="40% - Accent3 2 12" xfId="2060" xr:uid="{1536C2BB-E65A-49AA-9584-CC17B9A458ED}"/>
    <cellStyle name="40% - Accent3 2 13" xfId="4107" xr:uid="{69493DA4-7708-4B14-9689-E4AB8904913B}"/>
    <cellStyle name="40% - Accent3 2 13 2" xfId="4242" xr:uid="{5108C0BF-4DAD-48FC-A949-1278B9470B40}"/>
    <cellStyle name="40% - Accent3 2 13 2 2" xfId="29655" xr:uid="{BCD86F5D-C459-4730-8E1B-5745233EB1C0}"/>
    <cellStyle name="40% - Accent3 2 13 3" xfId="29554" xr:uid="{377ECC03-1D83-4304-A5EE-9C298A39313B}"/>
    <cellStyle name="40% - Accent3 2 14" xfId="4489" xr:uid="{21F467C7-24EB-4E25-B78C-E176CC166366}"/>
    <cellStyle name="40% - Accent3 2 15" xfId="29388" xr:uid="{AF412511-B44A-4C0C-A5A2-E456FDB5012E}"/>
    <cellStyle name="40% - Accent3 2 2" xfId="371" xr:uid="{D822F0BF-6A64-4B26-BCB0-AE5F49743807}"/>
    <cellStyle name="40% - Accent3 2 2 2" xfId="2061" xr:uid="{0E1D2BFA-E338-4979-A5D4-B6B71DC1E83E}"/>
    <cellStyle name="40% - Accent3 2 2 3" xfId="4163" xr:uid="{B06DCAA5-8776-4995-A897-0A73593C9DCC}"/>
    <cellStyle name="40% - Accent3 2 2 3 2" xfId="4273" xr:uid="{7B2322E4-9966-43CF-A693-CC3347CDCA13}"/>
    <cellStyle name="40% - Accent3 2 2 3 2 2" xfId="29685" xr:uid="{AB75DED6-C9D7-4FE4-A9E7-241A066581FD}"/>
    <cellStyle name="40% - Accent3 2 2 3 3" xfId="29585" xr:uid="{F3C8F91B-804F-4414-BC79-4D3A3CBDD71A}"/>
    <cellStyle name="40% - Accent3 2 2 4" xfId="4490" xr:uid="{11C4152A-D686-48F4-80E9-A02808A9DF2B}"/>
    <cellStyle name="40% - Accent3 2 3" xfId="372" xr:uid="{3C29D6F7-D043-4CE9-B1AB-2F79FF68D468}"/>
    <cellStyle name="40% - Accent3 2 3 2" xfId="2062" xr:uid="{DED45F6F-7D02-4CF9-95C3-B17F5CE5FC4F}"/>
    <cellStyle name="40% - Accent3 2 3 3" xfId="4491" xr:uid="{F53CD54C-2B9C-44CD-ABC5-069EB4025CB5}"/>
    <cellStyle name="40% - Accent3 2 4" xfId="373" xr:uid="{67AE41F8-F09D-409A-8508-B4B0B121DA41}"/>
    <cellStyle name="40% - Accent3 2 4 2" xfId="2064" xr:uid="{41939F26-0474-41C4-B41C-0DAE245E1E0A}"/>
    <cellStyle name="40% - Accent3 2 4 3" xfId="2063" xr:uid="{4F4BA4E3-ED9F-4091-8E6B-01F487F44BE5}"/>
    <cellStyle name="40% - Accent3 2 4 4" xfId="4492" xr:uid="{94D735E2-214C-46D3-B225-E720CB63C6B0}"/>
    <cellStyle name="40% - Accent3 2 5" xfId="374" xr:uid="{0B8932D8-BBB4-4909-B686-D50F02698DC5}"/>
    <cellStyle name="40% - Accent3 2 5 2" xfId="2065" xr:uid="{B311EA50-30F4-4D4D-A72A-2D3FF942A435}"/>
    <cellStyle name="40% - Accent3 2 5 3" xfId="4493" xr:uid="{80A41F07-5D7C-47F1-ACDC-401DE816FACA}"/>
    <cellStyle name="40% - Accent3 2 6" xfId="375" xr:uid="{2994F837-B8CA-47F4-8D8A-002C8E97D73C}"/>
    <cellStyle name="40% - Accent3 2 6 2" xfId="2066" xr:uid="{32C41405-CD24-4051-ACBF-B7F98A3CDF66}"/>
    <cellStyle name="40% - Accent3 2 6 3" xfId="4494" xr:uid="{1D1D504B-9E01-4F9C-8529-6CB9F9647CF6}"/>
    <cellStyle name="40% - Accent3 2 7" xfId="376" xr:uid="{405E03CB-52E5-4DD6-AF72-F728CA6AF4F2}"/>
    <cellStyle name="40% - Accent3 2 7 2" xfId="2067" xr:uid="{3B846F56-2009-42E4-B50D-F4E06A0B3385}"/>
    <cellStyle name="40% - Accent3 2 7 3" xfId="4495" xr:uid="{923BD06C-7B3D-4CF9-865B-0FB93090B840}"/>
    <cellStyle name="40% - Accent3 2 8" xfId="377" xr:uid="{ED2A95EC-E0AD-4602-B704-C21A1C76CF61}"/>
    <cellStyle name="40% - Accent3 2 9" xfId="378" xr:uid="{0C0B6342-CED6-4367-838C-6248DC626598}"/>
    <cellStyle name="40% - Accent3 2_INL RECEIPTS JAN - OCT 2010" xfId="2068" xr:uid="{11449C3E-9ACD-4B2A-8DEA-9F92234D136B}"/>
    <cellStyle name="40% - Accent3 20" xfId="2069" xr:uid="{94080DEA-BDD8-4B6F-9267-040CF738341D}"/>
    <cellStyle name="40% - Accent3 21" xfId="2070" xr:uid="{9E432479-FE55-4901-A739-14A4F6974A86}"/>
    <cellStyle name="40% - Accent3 22" xfId="2071" xr:uid="{E42B04BC-75E3-4991-B6BC-E2393688B113}"/>
    <cellStyle name="40% - Accent3 23" xfId="2072" xr:uid="{C1F4F2E3-9293-4A4C-A598-48177633E2B9}"/>
    <cellStyle name="40% - Accent3 24" xfId="2073" xr:uid="{DAA9BCE9-6382-4FFC-B5B9-EA7DDF95933E}"/>
    <cellStyle name="40% - Accent3 25" xfId="2074" xr:uid="{0031A145-161F-4660-B644-1E184C7FD8DC}"/>
    <cellStyle name="40% - Accent3 26" xfId="2075" xr:uid="{11D31DF3-3DF3-4894-A02D-D8457F242DCA}"/>
    <cellStyle name="40% - Accent3 27" xfId="2049" xr:uid="{CD611AF2-D146-4D3E-94D3-8C874DE1058F}"/>
    <cellStyle name="40% - Accent3 28" xfId="4487" xr:uid="{5653B05E-1F9C-4B3A-ABAA-BF87F9DCD7EF}"/>
    <cellStyle name="40% - Accent3 29" xfId="5410" xr:uid="{DEC5447C-28BF-45A7-A8D1-BF377A5175AD}"/>
    <cellStyle name="40% - Accent3 29 2" xfId="29945" xr:uid="{9D5170C6-C7E8-48EF-AFCA-E307F1CBFFB6}"/>
    <cellStyle name="40% - Accent3 3" xfId="379" xr:uid="{D1CA81C0-88E1-4DCD-9529-7DA500F3B252}"/>
    <cellStyle name="40% - Accent3 3 10" xfId="380" xr:uid="{893CD707-9E86-43FF-B3E9-6B1FEDEED8B8}"/>
    <cellStyle name="40% - Accent3 3 11" xfId="381" xr:uid="{13A5F82E-4F23-4B2C-A1D9-608F92DD78EF}"/>
    <cellStyle name="40% - Accent3 3 12" xfId="2076" xr:uid="{B0D5CFBB-1BF7-49C7-B251-8D9AA05B090F}"/>
    <cellStyle name="40% - Accent3 3 13" xfId="4496" xr:uid="{EADD4450-8B42-4518-8BC4-5CDA3A75C3A9}"/>
    <cellStyle name="40% - Accent3 3 13 2" xfId="29771" xr:uid="{6DCB1AE0-8D67-4303-B56D-CB6FF8C4744E}"/>
    <cellStyle name="40% - Accent3 3 14" xfId="29430" xr:uid="{7883756E-B10B-47B0-AD64-B5E21987F743}"/>
    <cellStyle name="40% - Accent3 3 14 2" xfId="32635" xr:uid="{4BCC62AE-C797-412B-B097-2E89DCD7475B}"/>
    <cellStyle name="40% - Accent3 3 2" xfId="382" xr:uid="{3D38A321-3B55-47E3-B1EE-2F53B0AEC5FD}"/>
    <cellStyle name="40% - Accent3 3 2 2" xfId="2077" xr:uid="{3090B531-078F-45D1-898E-F95848ED7031}"/>
    <cellStyle name="40% - Accent3 3 3" xfId="383" xr:uid="{28E95793-2BBB-4031-9675-C9C39654C37B}"/>
    <cellStyle name="40% - Accent3 3 4" xfId="384" xr:uid="{1D989C9C-9D74-4AA0-91ED-E0249C88348D}"/>
    <cellStyle name="40% - Accent3 3 5" xfId="385" xr:uid="{1EFB60B4-5198-44A5-94CD-F71880FD77D1}"/>
    <cellStyle name="40% - Accent3 3 6" xfId="386" xr:uid="{83BF7A83-6605-4E6E-BAEF-8127533F4171}"/>
    <cellStyle name="40% - Accent3 3 7" xfId="387" xr:uid="{DC9B2ED2-5941-459A-AA9C-948D910F2E44}"/>
    <cellStyle name="40% - Accent3 3 8" xfId="388" xr:uid="{25D4BA90-B86C-4AB9-8A25-D537C1F5760C}"/>
    <cellStyle name="40% - Accent3 3 9" xfId="389" xr:uid="{4E5893C3-F502-4CB9-94A4-FDBA2E6DFF43}"/>
    <cellStyle name="40% - Accent3 30" xfId="5453" xr:uid="{75DC24E0-5B53-41EA-8A72-FFCD16B6808F}"/>
    <cellStyle name="40% - Accent3 30 2" xfId="29960" xr:uid="{4A4FA07F-DD25-4336-A290-5265D8E1C5C4}"/>
    <cellStyle name="40% - Accent3 31" xfId="358" xr:uid="{3A76A31D-DA40-45E6-B396-8DDC410FE3C3}"/>
    <cellStyle name="40% - Accent3 32" xfId="5496" xr:uid="{24B826A0-5F04-4CA1-8371-72593E209C84}"/>
    <cellStyle name="40% - Accent3 32 2" xfId="29974" xr:uid="{2EA209FB-D242-4773-8632-FF7D8824E2B8}"/>
    <cellStyle name="40% - Accent3 33" xfId="28643" xr:uid="{7741E27D-54A3-44BF-8A85-560DC6C319FF}"/>
    <cellStyle name="40% - Accent3 33 2" xfId="32561" xr:uid="{07D6EC46-B1B2-458D-878F-D80EC6BCFC73}"/>
    <cellStyle name="40% - Accent3 34" xfId="29252" xr:uid="{F73E9A8A-2F3B-4A64-8DD2-57B6E1EEC127}"/>
    <cellStyle name="40% - Accent3 4" xfId="390" xr:uid="{FCE237B1-6297-4383-8E3A-1AEF7C894F37}"/>
    <cellStyle name="40% - Accent3 4 2" xfId="2079" xr:uid="{A47C6982-C9AC-4937-8E13-C8EE5C9B566A}"/>
    <cellStyle name="40% - Accent3 4 3" xfId="2078" xr:uid="{F63E8BCD-AC38-4C5A-99FD-3F441ECFE1E6}"/>
    <cellStyle name="40% - Accent3 4 4" xfId="4497" xr:uid="{8BB69555-D1C6-42F9-A6A7-C52815160060}"/>
    <cellStyle name="40% - Accent3 4 4 2" xfId="29772" xr:uid="{14CBDEA2-90CC-49DB-9C20-D03AE3C9DA07}"/>
    <cellStyle name="40% - Accent3 5" xfId="391" xr:uid="{A141872C-B5C5-4D7D-AD28-9E56BBEB19D1}"/>
    <cellStyle name="40% - Accent3 5 2" xfId="2081" xr:uid="{9F54AA8F-CA48-4087-9FE0-EE3D92D14F6E}"/>
    <cellStyle name="40% - Accent3 5 3" xfId="2080" xr:uid="{4C35D362-2467-4BDB-A11A-8BE462E0D92A}"/>
    <cellStyle name="40% - Accent3 5 4" xfId="4498" xr:uid="{C37037E8-8D0D-4967-A8E9-511D760C1699}"/>
    <cellStyle name="40% - Accent3 5 4 2" xfId="29773" xr:uid="{5F1FB03F-F9BA-41A0-AEBD-885CFCB08D89}"/>
    <cellStyle name="40% - Accent3 6" xfId="392" xr:uid="{FC213C5A-B63A-4710-BA4A-A98F7BC886F1}"/>
    <cellStyle name="40% - Accent3 6 2" xfId="2083" xr:uid="{9E0DDA03-CC33-4A2A-A16F-A77F6B9AAAA9}"/>
    <cellStyle name="40% - Accent3 6 3" xfId="2084" xr:uid="{4512683E-0047-4717-88EF-A1CF43E6E59A}"/>
    <cellStyle name="40% - Accent3 6 4" xfId="2082" xr:uid="{051ED7F4-BD87-4A06-9534-421BC9989B13}"/>
    <cellStyle name="40% - Accent3 6 5" xfId="4499" xr:uid="{E201831A-6B1A-4297-AA4A-4D46FDBF3A0C}"/>
    <cellStyle name="40% - Accent3 6 5 2" xfId="29774" xr:uid="{ED6D53A5-4F26-40EA-8875-8949CB5A09D6}"/>
    <cellStyle name="40% - Accent3 7" xfId="393" xr:uid="{F6FBF884-0B8F-4C5E-BB77-F705B9C8DEDE}"/>
    <cellStyle name="40% - Accent3 7 2" xfId="2086" xr:uid="{66C3014E-855C-4FF3-8C51-1A62585201EF}"/>
    <cellStyle name="40% - Accent3 7 3" xfId="2085" xr:uid="{2A2717D1-B0B5-48BF-9125-00B330EAFE89}"/>
    <cellStyle name="40% - Accent3 7 4" xfId="4500" xr:uid="{5CD1727E-2096-4409-81EB-6D7C861DCE8A}"/>
    <cellStyle name="40% - Accent3 7 4 2" xfId="29775" xr:uid="{71A35575-4C3B-426D-BF4E-E8F64459C23A}"/>
    <cellStyle name="40% - Accent3 8" xfId="394" xr:uid="{F4D1F263-46DB-432E-B5EC-4A0116F0E103}"/>
    <cellStyle name="40% - Accent3 8 2" xfId="2087" xr:uid="{3FE0E100-2F5F-43E0-92B7-00BEBFB16DC7}"/>
    <cellStyle name="40% - Accent3 8 3" xfId="4501" xr:uid="{4CA74018-2BAB-446A-B014-EA0F644077B7}"/>
    <cellStyle name="40% - Accent3 8 3 2" xfId="29776" xr:uid="{21D94CDD-E578-4622-9861-403584801095}"/>
    <cellStyle name="40% - Accent3 9" xfId="395" xr:uid="{CB1E53E2-67A2-4F07-9625-EAB64EBE75F5}"/>
    <cellStyle name="40% - Accent3 9 2" xfId="2088" xr:uid="{238A480F-2AF7-46BA-B181-06A2647579AA}"/>
    <cellStyle name="40% - Accent3 9 3" xfId="4502" xr:uid="{E7D3E6AF-3527-44D6-9E0B-887C43367913}"/>
    <cellStyle name="40% - Accent3 9 3 2" xfId="29777" xr:uid="{3A2DE1E5-D31E-4A23-8A3F-A4BEEC3C20A2}"/>
    <cellStyle name="40% - Accent4 10" xfId="397" xr:uid="{E557F688-C245-4003-B10B-5EF89FE3A27B}"/>
    <cellStyle name="40% - Accent4 10 2" xfId="2090" xr:uid="{A3C802C2-5A7F-4B71-8BC9-5525CE136BE0}"/>
    <cellStyle name="40% - Accent4 10 3" xfId="4504" xr:uid="{BCFC93D7-022D-4362-83B6-B9127E4C057F}"/>
    <cellStyle name="40% - Accent4 10 3 2" xfId="29778" xr:uid="{C518AF0C-2C66-42FE-B6B3-196EA25E1A1F}"/>
    <cellStyle name="40% - Accent4 11" xfId="398" xr:uid="{5A55FC90-99D0-4735-8DEC-5C30768B494E}"/>
    <cellStyle name="40% - Accent4 11 2" xfId="2091" xr:uid="{6D367098-D3E5-4543-9D80-70BBC365C8E3}"/>
    <cellStyle name="40% - Accent4 12" xfId="399" xr:uid="{17AB3F20-2360-4ED5-B583-8D0C15672475}"/>
    <cellStyle name="40% - Accent4 12 2" xfId="2092" xr:uid="{50D5213F-59DE-4583-A5C6-A5933E5CB4F8}"/>
    <cellStyle name="40% - Accent4 13" xfId="400" xr:uid="{3D5556DC-3005-4672-BA7C-A8A0246FCBEB}"/>
    <cellStyle name="40% - Accent4 13 2" xfId="2093" xr:uid="{9D7E5B16-3E70-4FBF-B9A3-D9C88DDE79DC}"/>
    <cellStyle name="40% - Accent4 14" xfId="401" xr:uid="{1F13ED98-620B-4DCE-8ADE-7FEE815D106B}"/>
    <cellStyle name="40% - Accent4 14 2" xfId="2094" xr:uid="{69C9271C-70E2-4C55-91A9-44022B43E933}"/>
    <cellStyle name="40% - Accent4 15" xfId="402" xr:uid="{3393E1D2-8064-474B-9ACB-A6DD15A14698}"/>
    <cellStyle name="40% - Accent4 15 2" xfId="2095" xr:uid="{6374F213-7E4B-4B1E-B3A1-34E5AF437204}"/>
    <cellStyle name="40% - Accent4 16" xfId="403" xr:uid="{7D6A85DD-C828-4790-B60C-59F7AF5C9A6F}"/>
    <cellStyle name="40% - Accent4 16 2" xfId="2096" xr:uid="{B17300DE-00D0-43C9-9033-22BFFAFC48F0}"/>
    <cellStyle name="40% - Accent4 17" xfId="404" xr:uid="{934A9BCE-E7EC-451F-B8DD-AA8283DB79C9}"/>
    <cellStyle name="40% - Accent4 17 2" xfId="2097" xr:uid="{545857D6-4FAA-4A0B-BF09-29D6B369CEEE}"/>
    <cellStyle name="40% - Accent4 18" xfId="405" xr:uid="{126148C5-6238-4965-BCC3-31854A86C8E8}"/>
    <cellStyle name="40% - Accent4 18 2" xfId="2098" xr:uid="{2E6A1A67-29F7-48D6-B43B-0D4E295A7445}"/>
    <cellStyle name="40% - Accent4 19" xfId="2099" xr:uid="{4E51F8AC-85ED-491D-A848-C70233B01965}"/>
    <cellStyle name="40% - Accent4 2" xfId="406" xr:uid="{16B31D0F-9FFA-4AC1-BF39-E5FA838BFBD6}"/>
    <cellStyle name="40% - Accent4 2 10" xfId="407" xr:uid="{403F788B-DB99-44C7-9817-45ABBBF7F8E5}"/>
    <cellStyle name="40% - Accent4 2 11" xfId="408" xr:uid="{A9C242EA-7318-4460-9C41-CC485919A79A}"/>
    <cellStyle name="40% - Accent4 2 12" xfId="2100" xr:uid="{B593A094-AF47-41D8-AEDA-FBB3C86C7986}"/>
    <cellStyle name="40% - Accent4 2 13" xfId="4108" xr:uid="{5910F17B-9AC5-4F4F-A017-E5742F0D3814}"/>
    <cellStyle name="40% - Accent4 2 13 2" xfId="4243" xr:uid="{375D099D-5DB2-4003-A83E-ECD2E790B750}"/>
    <cellStyle name="40% - Accent4 2 13 2 2" xfId="29656" xr:uid="{1A13DD7D-EBF3-478A-9A1B-955F1523DD82}"/>
    <cellStyle name="40% - Accent4 2 13 3" xfId="29555" xr:uid="{5F8BAE2E-0FC4-4ADB-BE36-35A6DB7014FC}"/>
    <cellStyle name="40% - Accent4 2 14" xfId="4505" xr:uid="{1BB23168-507A-49C0-AD48-6491E8CBE636}"/>
    <cellStyle name="40% - Accent4 2 15" xfId="29392" xr:uid="{9F940321-3436-4F5D-914E-9BB044B9D7E8}"/>
    <cellStyle name="40% - Accent4 2 2" xfId="409" xr:uid="{841E316E-D3B0-45B7-8388-71C38CD173B9}"/>
    <cellStyle name="40% - Accent4 2 2 2" xfId="2101" xr:uid="{0F28B675-9980-4CC3-852D-6D0258411423}"/>
    <cellStyle name="40% - Accent4 2 2 3" xfId="4164" xr:uid="{3BFC65EE-4D5E-4940-A024-D5A7BF55EF54}"/>
    <cellStyle name="40% - Accent4 2 2 3 2" xfId="4274" xr:uid="{18E6B8BB-4387-40B0-BC1C-8EA9A1BB2932}"/>
    <cellStyle name="40% - Accent4 2 2 3 2 2" xfId="29686" xr:uid="{FB098EF4-A515-459A-9DDD-C7614FADBA52}"/>
    <cellStyle name="40% - Accent4 2 2 3 3" xfId="29586" xr:uid="{940199E4-6F54-476A-9167-B0A6473AE1D3}"/>
    <cellStyle name="40% - Accent4 2 2 4" xfId="4506" xr:uid="{2978D29F-8432-4163-A2E4-AF4F18240E07}"/>
    <cellStyle name="40% - Accent4 2 3" xfId="410" xr:uid="{41F48181-C30F-4819-AC44-6667852B9AA8}"/>
    <cellStyle name="40% - Accent4 2 3 2" xfId="2102" xr:uid="{EC50C910-858D-429A-A49A-DEB975A98CE5}"/>
    <cellStyle name="40% - Accent4 2 3 3" xfId="4507" xr:uid="{BCCFF09F-2C58-4E36-8F53-51A5B2B814E7}"/>
    <cellStyle name="40% - Accent4 2 4" xfId="411" xr:uid="{1DAF748A-4E4B-4209-90A5-5D36306B6959}"/>
    <cellStyle name="40% - Accent4 2 4 2" xfId="2104" xr:uid="{507C0E26-AC3E-4276-BC25-C7DADC71CC69}"/>
    <cellStyle name="40% - Accent4 2 4 3" xfId="2103" xr:uid="{14F21BB3-5EC0-4695-93A0-1C3ED8C5C42B}"/>
    <cellStyle name="40% - Accent4 2 4 4" xfId="4508" xr:uid="{9C902536-B431-4073-9124-505A404B0923}"/>
    <cellStyle name="40% - Accent4 2 5" xfId="412" xr:uid="{CCE8AE16-8119-4DD4-B9B1-85C6C0B0CD2B}"/>
    <cellStyle name="40% - Accent4 2 5 2" xfId="2105" xr:uid="{E2B0066F-5686-499C-A75B-8AABABA1A6A0}"/>
    <cellStyle name="40% - Accent4 2 5 3" xfId="4509" xr:uid="{BA54B506-8814-4541-93C6-608743573AAF}"/>
    <cellStyle name="40% - Accent4 2 6" xfId="413" xr:uid="{AFB585D3-E978-4FD2-86A0-1C8F7A1988E6}"/>
    <cellStyle name="40% - Accent4 2 6 2" xfId="2106" xr:uid="{8083349A-2D61-43B5-9161-E0B18BCDB8EF}"/>
    <cellStyle name="40% - Accent4 2 6 3" xfId="4510" xr:uid="{D64A9F73-069D-4E83-8909-1E1DEBD148CA}"/>
    <cellStyle name="40% - Accent4 2 7" xfId="414" xr:uid="{C1A0F419-C801-4B27-AB1F-B7914D4109C2}"/>
    <cellStyle name="40% - Accent4 2 7 2" xfId="2107" xr:uid="{612B0D8F-BFF9-41BA-90F8-EEF60A1771BC}"/>
    <cellStyle name="40% - Accent4 2 7 3" xfId="4511" xr:uid="{56E68464-BBD6-4E73-938A-71ABB9B28F0C}"/>
    <cellStyle name="40% - Accent4 2 8" xfId="415" xr:uid="{963F8333-D8EC-4171-8B43-088FC227FA99}"/>
    <cellStyle name="40% - Accent4 2 9" xfId="416" xr:uid="{AB04AE06-F643-440D-9EFA-79AF6803D9DD}"/>
    <cellStyle name="40% - Accent4 2_INL RECEIPTS JAN - OCT 2010" xfId="2108" xr:uid="{0017CFA2-8632-42E9-88B8-C0330BAA6C92}"/>
    <cellStyle name="40% - Accent4 20" xfId="2109" xr:uid="{234C9D12-DE18-403D-B063-5714FA1AE0A3}"/>
    <cellStyle name="40% - Accent4 21" xfId="2110" xr:uid="{49406524-4E28-49F3-81B5-13B955ECAFBB}"/>
    <cellStyle name="40% - Accent4 22" xfId="2111" xr:uid="{088E21F6-35DD-4A25-9D78-24A7442316C4}"/>
    <cellStyle name="40% - Accent4 23" xfId="2112" xr:uid="{B76EF2BC-38D4-4CFF-B2CB-A79EC02F96EA}"/>
    <cellStyle name="40% - Accent4 24" xfId="2113" xr:uid="{E5EE3DE3-3EA0-45C7-B392-2278AADF45B5}"/>
    <cellStyle name="40% - Accent4 25" xfId="2114" xr:uid="{CD7189D7-2870-4591-BB4F-91A123DFF3D3}"/>
    <cellStyle name="40% - Accent4 26" xfId="2115" xr:uid="{1486DFEB-8868-4932-95AC-6FB5CD892555}"/>
    <cellStyle name="40% - Accent4 27" xfId="2089" xr:uid="{8E999C14-130A-4C42-A7E5-434FF417662F}"/>
    <cellStyle name="40% - Accent4 28" xfId="4503" xr:uid="{642ADCB0-C5D1-47A2-8B68-9A99CFBE63FA}"/>
    <cellStyle name="40% - Accent4 29" xfId="5414" xr:uid="{F99308A3-2172-4238-ABD6-F0D1CCDC1EEB}"/>
    <cellStyle name="40% - Accent4 29 2" xfId="29947" xr:uid="{6A4DFDBB-8706-49D4-B580-0BC3BB62721A}"/>
    <cellStyle name="40% - Accent4 3" xfId="417" xr:uid="{A126C4DC-0733-49FC-92AD-0DD075B91C88}"/>
    <cellStyle name="40% - Accent4 3 10" xfId="418" xr:uid="{145618FD-59FA-4F34-95A5-268C0FC79213}"/>
    <cellStyle name="40% - Accent4 3 11" xfId="419" xr:uid="{AC36BEF9-54FA-4500-A0E1-01A608C8050B}"/>
    <cellStyle name="40% - Accent4 3 12" xfId="2116" xr:uid="{AB5AEA7C-F88B-42B6-B779-62F21450985A}"/>
    <cellStyle name="40% - Accent4 3 13" xfId="4512" xr:uid="{047FD663-0685-448A-A431-25D2C8A5D074}"/>
    <cellStyle name="40% - Accent4 3 13 2" xfId="29779" xr:uid="{D4FA2823-ADC5-4D9C-947B-84FF58BA7B03}"/>
    <cellStyle name="40% - Accent4 3 14" xfId="29434" xr:uid="{FB3AEA16-23D7-4F09-AEBB-7266329CD00D}"/>
    <cellStyle name="40% - Accent4 3 14 2" xfId="32637" xr:uid="{C2504A68-D681-431C-A190-8C7A592F6861}"/>
    <cellStyle name="40% - Accent4 3 2" xfId="420" xr:uid="{C8E97774-7261-4329-BC17-2626EAF10F8F}"/>
    <cellStyle name="40% - Accent4 3 2 2" xfId="2117" xr:uid="{8577D3D5-76CC-4501-BE0D-7850FD336EB4}"/>
    <cellStyle name="40% - Accent4 3 3" xfId="421" xr:uid="{B1F4EEDD-5876-4687-ABEF-15F0D41C4ACF}"/>
    <cellStyle name="40% - Accent4 3 4" xfId="422" xr:uid="{01E844D8-52D5-4190-802C-E5792762F2D0}"/>
    <cellStyle name="40% - Accent4 3 5" xfId="423" xr:uid="{56C18420-EC23-4573-8E1F-C0E6430DEC7D}"/>
    <cellStyle name="40% - Accent4 3 6" xfId="424" xr:uid="{A3BD6C65-A985-4A78-9116-0345F94545F2}"/>
    <cellStyle name="40% - Accent4 3 7" xfId="425" xr:uid="{4BF0CCF4-7521-458A-8457-00C6899A393A}"/>
    <cellStyle name="40% - Accent4 3 8" xfId="426" xr:uid="{21F8FCC4-701B-4B7C-9226-7DDC6774FFF5}"/>
    <cellStyle name="40% - Accent4 3 9" xfId="427" xr:uid="{78421C7C-847A-483E-A8F4-8B615E8F708A}"/>
    <cellStyle name="40% - Accent4 30" xfId="5457" xr:uid="{EE15AE4B-5D96-4B34-8292-1A24A9B5D9F0}"/>
    <cellStyle name="40% - Accent4 30 2" xfId="29962" xr:uid="{5948DB27-095C-44DB-B6B2-CCDB6732EB2A}"/>
    <cellStyle name="40% - Accent4 31" xfId="396" xr:uid="{B0781E9B-400D-41A1-BA27-D4DC3B7045DC}"/>
    <cellStyle name="40% - Accent4 32" xfId="5500" xr:uid="{52C7D3EE-EE68-403A-B507-4954A5F38E72}"/>
    <cellStyle name="40% - Accent4 32 2" xfId="29976" xr:uid="{7EE8766C-57C0-41B4-B77F-14C8AE09664C}"/>
    <cellStyle name="40% - Accent4 33" xfId="28645" xr:uid="{E1B4BD0D-F895-4961-B02F-6EEFBCA166A7}"/>
    <cellStyle name="40% - Accent4 33 2" xfId="32563" xr:uid="{BBD703C2-6916-43D3-99FB-734CEFB372A4}"/>
    <cellStyle name="40% - Accent4 34" xfId="29256" xr:uid="{D121C460-A54E-4C0C-9764-80A61FBB3F3A}"/>
    <cellStyle name="40% - Accent4 4" xfId="428" xr:uid="{C4E666CB-BB78-4815-AF8D-7747FE03327A}"/>
    <cellStyle name="40% - Accent4 4 2" xfId="2119" xr:uid="{2328E4DC-5CBF-46CD-824C-633B5A48EDE8}"/>
    <cellStyle name="40% - Accent4 4 3" xfId="2118" xr:uid="{5A6CCC30-8325-4456-8D7D-43D71518B6F6}"/>
    <cellStyle name="40% - Accent4 4 4" xfId="4513" xr:uid="{1C1225D1-A416-412E-ACF1-F529EA5D690D}"/>
    <cellStyle name="40% - Accent4 4 4 2" xfId="29780" xr:uid="{6340F97C-BEE6-422B-BBC4-266851FCF13D}"/>
    <cellStyle name="40% - Accent4 5" xfId="429" xr:uid="{7D814EE5-F702-492A-9359-B03822DF1713}"/>
    <cellStyle name="40% - Accent4 5 2" xfId="2121" xr:uid="{86DE6536-73F3-4353-8C4E-8FE24DED4017}"/>
    <cellStyle name="40% - Accent4 5 3" xfId="2120" xr:uid="{1BB9F406-AE15-47D2-AFC5-BB2894845E14}"/>
    <cellStyle name="40% - Accent4 5 4" xfId="4514" xr:uid="{22790A3C-3E11-4A51-9A0F-CF74BDB2424A}"/>
    <cellStyle name="40% - Accent4 5 4 2" xfId="29781" xr:uid="{2131E975-C069-44D0-97D4-4FD6A45CB874}"/>
    <cellStyle name="40% - Accent4 6" xfId="430" xr:uid="{46562021-97D7-4C24-BE46-841D093E4860}"/>
    <cellStyle name="40% - Accent4 6 2" xfId="2123" xr:uid="{753622C2-0A38-4E27-850F-932634D6E0CF}"/>
    <cellStyle name="40% - Accent4 6 3" xfId="2124" xr:uid="{7178FF44-8485-4958-8777-854453DE908F}"/>
    <cellStyle name="40% - Accent4 6 4" xfId="2122" xr:uid="{D898725B-2212-4B93-8D8A-554515CF78DC}"/>
    <cellStyle name="40% - Accent4 6 5" xfId="4515" xr:uid="{E8547A43-790C-4D42-B71D-4CDD5CD1E447}"/>
    <cellStyle name="40% - Accent4 6 5 2" xfId="29782" xr:uid="{F868533D-9F59-4980-958C-57D0029ED47D}"/>
    <cellStyle name="40% - Accent4 7" xfId="431" xr:uid="{4A417D5C-F098-4FE0-A230-D8F07205971A}"/>
    <cellStyle name="40% - Accent4 7 2" xfId="2126" xr:uid="{C35CC861-67AD-4FC8-8A0A-BC8448C4842D}"/>
    <cellStyle name="40% - Accent4 7 3" xfId="2125" xr:uid="{7C3C7D5E-7255-448B-A000-C1566468977F}"/>
    <cellStyle name="40% - Accent4 7 4" xfId="4516" xr:uid="{FCE589C1-7E6B-48D9-B19B-7BD45091A4FA}"/>
    <cellStyle name="40% - Accent4 7 4 2" xfId="29783" xr:uid="{F30205C4-313E-46A7-A980-D411F675EA26}"/>
    <cellStyle name="40% - Accent4 8" xfId="432" xr:uid="{34616FCB-23CF-4F96-8AA4-684C4D723928}"/>
    <cellStyle name="40% - Accent4 8 2" xfId="2127" xr:uid="{A62F8920-7D7E-41A1-AB31-F392E4420C58}"/>
    <cellStyle name="40% - Accent4 8 3" xfId="4517" xr:uid="{0EB228FF-DE62-49A6-97EC-1F369CF2E479}"/>
    <cellStyle name="40% - Accent4 8 3 2" xfId="29784" xr:uid="{F6681805-B3D5-433B-8DF1-749FB3A954DC}"/>
    <cellStyle name="40% - Accent4 9" xfId="433" xr:uid="{6048BBB9-11C8-4100-809B-714C1202622F}"/>
    <cellStyle name="40% - Accent4 9 2" xfId="2128" xr:uid="{F0CA4BF6-2E5D-4111-BCAD-93E5A14F6AC4}"/>
    <cellStyle name="40% - Accent4 9 3" xfId="4518" xr:uid="{865A08C7-8452-4939-9657-BA1C648700C2}"/>
    <cellStyle name="40% - Accent4 9 3 2" xfId="29785" xr:uid="{C682872F-5534-41F0-BD74-E247A2C13FEB}"/>
    <cellStyle name="40% - Accent5 10" xfId="435" xr:uid="{6AE1A92B-970F-4971-A2B9-B5BB857E5A02}"/>
    <cellStyle name="40% - Accent5 10 2" xfId="2130" xr:uid="{898822AD-C2EE-43DB-9BBA-054095738205}"/>
    <cellStyle name="40% - Accent5 10 3" xfId="4520" xr:uid="{077AF471-A41D-4D90-89F2-AE5C2B7D8B3F}"/>
    <cellStyle name="40% - Accent5 10 3 2" xfId="29786" xr:uid="{DCBFE596-DA54-42F9-97CD-6D45E4A20244}"/>
    <cellStyle name="40% - Accent5 11" xfId="436" xr:uid="{7CB276F4-16D4-4A6D-B25E-BE247FFC1C7D}"/>
    <cellStyle name="40% - Accent5 11 2" xfId="2131" xr:uid="{31956866-483F-4EB0-9EB2-762C6FFC6A90}"/>
    <cellStyle name="40% - Accent5 12" xfId="437" xr:uid="{1150AE35-DDDE-4E96-AB3A-397D4F207AAF}"/>
    <cellStyle name="40% - Accent5 12 2" xfId="2132" xr:uid="{2C43E6A1-EF26-4BE9-A170-1C71D7684AFD}"/>
    <cellStyle name="40% - Accent5 13" xfId="438" xr:uid="{0AC894F1-6F4D-43A1-91E4-394FEC7D6289}"/>
    <cellStyle name="40% - Accent5 13 2" xfId="2133" xr:uid="{EB8EBD3A-CDA0-4BA1-A9E4-700C64BDA45B}"/>
    <cellStyle name="40% - Accent5 14" xfId="439" xr:uid="{6A1A555C-FA69-442D-BEA3-0C3C3A3F59A7}"/>
    <cellStyle name="40% - Accent5 14 2" xfId="2134" xr:uid="{AD31D604-681C-4133-B860-D8256553A27D}"/>
    <cellStyle name="40% - Accent5 15" xfId="440" xr:uid="{5398D43D-B1B0-4399-89CE-95E19D559CA7}"/>
    <cellStyle name="40% - Accent5 15 2" xfId="2135" xr:uid="{06C7804B-053D-46BF-A118-BA01C8F35697}"/>
    <cellStyle name="40% - Accent5 16" xfId="441" xr:uid="{B3499513-BD8C-4505-B493-8BF13CDF8111}"/>
    <cellStyle name="40% - Accent5 16 2" xfId="2136" xr:uid="{5A35BC50-9355-4813-84D9-25C9E1998E50}"/>
    <cellStyle name="40% - Accent5 17" xfId="442" xr:uid="{6678D377-C92A-4118-9FA2-EEA01110D80F}"/>
    <cellStyle name="40% - Accent5 17 2" xfId="2137" xr:uid="{35637167-363E-4030-97DE-9EEED266C616}"/>
    <cellStyle name="40% - Accent5 18" xfId="443" xr:uid="{47BCB070-93FB-4FA7-AC2E-3DB158F89864}"/>
    <cellStyle name="40% - Accent5 18 2" xfId="2138" xr:uid="{E2B4FF51-FC33-48F7-9B3F-6C0D69DFE29F}"/>
    <cellStyle name="40% - Accent5 19" xfId="2139" xr:uid="{3DEDF70C-562E-44DD-AA89-9C5500058879}"/>
    <cellStyle name="40% - Accent5 2" xfId="444" xr:uid="{A9BC1A11-DA40-4261-8B0F-14C8D11C8173}"/>
    <cellStyle name="40% - Accent5 2 10" xfId="445" xr:uid="{1B1B9299-0039-4670-836A-FB132C5FA803}"/>
    <cellStyle name="40% - Accent5 2 11" xfId="446" xr:uid="{12F9BF4C-B494-4717-B738-4A8D1C164AAF}"/>
    <cellStyle name="40% - Accent5 2 12" xfId="2140" xr:uid="{D22DACAE-B097-4152-8C3D-36BAC13015BD}"/>
    <cellStyle name="40% - Accent5 2 13" xfId="4109" xr:uid="{E3409F44-7310-43EA-837F-9E215654DB3D}"/>
    <cellStyle name="40% - Accent5 2 13 2" xfId="4244" xr:uid="{E3746163-6D1E-47E6-85EF-BCFB073852CB}"/>
    <cellStyle name="40% - Accent5 2 13 2 2" xfId="29657" xr:uid="{44AEA98F-1519-4DB8-86B4-BA614AE34623}"/>
    <cellStyle name="40% - Accent5 2 13 3" xfId="29556" xr:uid="{A09DD699-AB26-4074-96E0-AAE8780DBD99}"/>
    <cellStyle name="40% - Accent5 2 14" xfId="4521" xr:uid="{AADC38FA-CE21-4778-90AC-2D607C026718}"/>
    <cellStyle name="40% - Accent5 2 15" xfId="29396" xr:uid="{7358D26B-524C-4919-A40B-1D1ED7044580}"/>
    <cellStyle name="40% - Accent5 2 2" xfId="447" xr:uid="{AD9DE452-7C25-4939-9012-D47F15D5B304}"/>
    <cellStyle name="40% - Accent5 2 2 2" xfId="2141" xr:uid="{DDD7CA22-A47D-4FB3-B555-2FE5479A3796}"/>
    <cellStyle name="40% - Accent5 2 2 3" xfId="4165" xr:uid="{9DDD09FE-D1B4-47B3-A0FB-3A42232EAC34}"/>
    <cellStyle name="40% - Accent5 2 2 3 2" xfId="4275" xr:uid="{ABB4CCB9-D3A5-44D5-99E0-221C380A26C9}"/>
    <cellStyle name="40% - Accent5 2 2 3 2 2" xfId="29687" xr:uid="{3E5D5DAC-33F6-4F1E-9700-D1EF2C7E0DEA}"/>
    <cellStyle name="40% - Accent5 2 2 3 3" xfId="29587" xr:uid="{ED682A67-AB0D-42E2-BD01-9DCA89F207DB}"/>
    <cellStyle name="40% - Accent5 2 2 4" xfId="4522" xr:uid="{985E7F6A-E7BD-413C-8034-F39EBC395221}"/>
    <cellStyle name="40% - Accent5 2 3" xfId="448" xr:uid="{FAA2B99C-5E95-48BC-A8C1-67D4C033FD47}"/>
    <cellStyle name="40% - Accent5 2 3 2" xfId="2142" xr:uid="{0D553703-3369-4D63-BC5D-B089B971E245}"/>
    <cellStyle name="40% - Accent5 2 3 3" xfId="4523" xr:uid="{1027CB96-2FB3-4B63-80D7-0804B1A5CCA3}"/>
    <cellStyle name="40% - Accent5 2 4" xfId="449" xr:uid="{FE7DFB7A-375B-4FE4-9799-787955E4EC4A}"/>
    <cellStyle name="40% - Accent5 2 4 2" xfId="2144" xr:uid="{BC27DFE6-BCFA-41C6-8217-C6FDC460DC91}"/>
    <cellStyle name="40% - Accent5 2 4 3" xfId="2143" xr:uid="{9140B848-C336-42D9-8C05-29824F030C31}"/>
    <cellStyle name="40% - Accent5 2 4 4" xfId="4524" xr:uid="{1AD0CA45-F82D-4DD9-90E4-B567F94FA81D}"/>
    <cellStyle name="40% - Accent5 2 5" xfId="450" xr:uid="{EA553364-C31C-4B6E-B108-FA7BBE29F2D9}"/>
    <cellStyle name="40% - Accent5 2 5 2" xfId="2145" xr:uid="{31716818-AFE7-467D-943F-0635A5030816}"/>
    <cellStyle name="40% - Accent5 2 5 3" xfId="4525" xr:uid="{160B6056-A2C8-4769-AEC9-66A4CB6DA59C}"/>
    <cellStyle name="40% - Accent5 2 6" xfId="451" xr:uid="{7BCED4B4-26BD-42F5-9C12-61EBAE2EDA24}"/>
    <cellStyle name="40% - Accent5 2 6 2" xfId="2146" xr:uid="{5FB88A5A-997B-4F45-B7B1-267D4D1D785F}"/>
    <cellStyle name="40% - Accent5 2 6 3" xfId="4526" xr:uid="{229CC634-9104-492B-BE22-B90E62F14F34}"/>
    <cellStyle name="40% - Accent5 2 7" xfId="452" xr:uid="{E6D04B29-CD32-44D6-BE26-EF62C6B7FC4B}"/>
    <cellStyle name="40% - Accent5 2 7 2" xfId="2147" xr:uid="{FF1589EA-5D0E-4D59-A24E-C5990DFEA477}"/>
    <cellStyle name="40% - Accent5 2 7 3" xfId="4527" xr:uid="{75D05A04-E71A-478B-90CB-BCC05442286E}"/>
    <cellStyle name="40% - Accent5 2 8" xfId="453" xr:uid="{6CA62D0F-7815-44C9-8892-0480A84184BC}"/>
    <cellStyle name="40% - Accent5 2 9" xfId="454" xr:uid="{BF148A59-A4FF-4528-932A-E41DF827D922}"/>
    <cellStyle name="40% - Accent5 2_INL RECEIPTS JAN - OCT 2010" xfId="2148" xr:uid="{4EA9C3BC-495D-4A47-81FE-B539B94118B7}"/>
    <cellStyle name="40% - Accent5 20" xfId="2149" xr:uid="{0911B9D3-3BDB-4262-BFD9-81F111D9BDC4}"/>
    <cellStyle name="40% - Accent5 21" xfId="2150" xr:uid="{1F399CBB-9802-4BA4-B134-3868A53B7A6C}"/>
    <cellStyle name="40% - Accent5 22" xfId="2151" xr:uid="{9D51D391-4C05-49C8-9469-F6DFED272F6E}"/>
    <cellStyle name="40% - Accent5 23" xfId="2152" xr:uid="{4B0917FE-5727-4CC6-A1B0-9F10011EEA69}"/>
    <cellStyle name="40% - Accent5 24" xfId="2153" xr:uid="{ECE575C7-9E80-43E1-8A46-C4CA7D782751}"/>
    <cellStyle name="40% - Accent5 25" xfId="2154" xr:uid="{52BBFC36-58D9-4B59-9C47-EE399F9262A0}"/>
    <cellStyle name="40% - Accent5 26" xfId="2155" xr:uid="{A83D18C2-C17D-40C5-888D-A114ED9DC896}"/>
    <cellStyle name="40% - Accent5 27" xfId="2129" xr:uid="{22A5E3D0-017F-45BA-B966-346933A25C7B}"/>
    <cellStyle name="40% - Accent5 28" xfId="4519" xr:uid="{A5B66884-F162-46D7-B8F1-6CB047EFC4E8}"/>
    <cellStyle name="40% - Accent5 29" xfId="5418" xr:uid="{10F91C25-1435-4532-83F1-3AA332C6C2CA}"/>
    <cellStyle name="40% - Accent5 29 2" xfId="29949" xr:uid="{F49D33E8-9C7B-4D8E-9D28-95ABBCDE680D}"/>
    <cellStyle name="40% - Accent5 3" xfId="455" xr:uid="{1071A6BD-81F1-4CA8-BDF2-C1CE3D700DF1}"/>
    <cellStyle name="40% - Accent5 3 10" xfId="456" xr:uid="{BD9EF957-71BC-4EB9-97EF-A1A27231DF42}"/>
    <cellStyle name="40% - Accent5 3 11" xfId="457" xr:uid="{6ED6DD52-47D6-4EDC-8C1D-CC8B486688A9}"/>
    <cellStyle name="40% - Accent5 3 12" xfId="2156" xr:uid="{3E624EE1-DC47-4F35-B4CC-F012E564DB85}"/>
    <cellStyle name="40% - Accent5 3 13" xfId="4528" xr:uid="{A7C00BEB-BAFE-4825-BEE9-9AD53716B038}"/>
    <cellStyle name="40% - Accent5 3 13 2" xfId="29787" xr:uid="{471B005C-8668-4F84-A3F9-0DC240D9BC67}"/>
    <cellStyle name="40% - Accent5 3 14" xfId="29438" xr:uid="{F78D86CB-7BC9-4C2E-8658-139D46FD57C5}"/>
    <cellStyle name="40% - Accent5 3 14 2" xfId="32639" xr:uid="{486A8A6D-2097-4681-820D-466BC4450CE7}"/>
    <cellStyle name="40% - Accent5 3 2" xfId="458" xr:uid="{BFE6EEAF-351E-4789-AB66-1641018BB167}"/>
    <cellStyle name="40% - Accent5 3 2 2" xfId="2157" xr:uid="{EEA539A8-6FF6-458A-9B04-D57080A8D8CA}"/>
    <cellStyle name="40% - Accent5 3 3" xfId="459" xr:uid="{905B9B25-326D-43C4-9EBB-B49EC10A2587}"/>
    <cellStyle name="40% - Accent5 3 4" xfId="460" xr:uid="{F0F312E5-A701-4C2E-9549-7C9B74AD095A}"/>
    <cellStyle name="40% - Accent5 3 5" xfId="461" xr:uid="{C5C7C623-111B-406E-9824-A7B878602B98}"/>
    <cellStyle name="40% - Accent5 3 6" xfId="462" xr:uid="{DA90FB37-FDD9-44B8-8064-3664A2F0D304}"/>
    <cellStyle name="40% - Accent5 3 7" xfId="463" xr:uid="{CCDB6BE5-2921-4732-A3C1-DCADBE42A5A4}"/>
    <cellStyle name="40% - Accent5 3 8" xfId="464" xr:uid="{2552B0FA-7870-430A-9D54-5B5162CA1EC0}"/>
    <cellStyle name="40% - Accent5 3 9" xfId="465" xr:uid="{B5480710-89EE-4B7C-9AB8-AEA1AE8C129E}"/>
    <cellStyle name="40% - Accent5 30" xfId="5461" xr:uid="{FD137E74-F63B-403C-AE65-3A6367F39CBD}"/>
    <cellStyle name="40% - Accent5 30 2" xfId="29964" xr:uid="{4A7622C1-CD2E-4023-AC6F-8E756AE18F03}"/>
    <cellStyle name="40% - Accent5 31" xfId="434" xr:uid="{32346022-77B4-4CF5-A7AB-13529B038902}"/>
    <cellStyle name="40% - Accent5 32" xfId="5504" xr:uid="{E41513F7-1B96-4A67-959A-DD0D9C39A90C}"/>
    <cellStyle name="40% - Accent5 32 2" xfId="29978" xr:uid="{E21C1BB3-1D3C-46CB-B7F8-1072217EE7F4}"/>
    <cellStyle name="40% - Accent5 33" xfId="28647" xr:uid="{8B925C95-C6FA-4357-B85B-2B0E804B542F}"/>
    <cellStyle name="40% - Accent5 33 2" xfId="32565" xr:uid="{59B33BEC-0F63-4EE5-8584-63F36D88F5D2}"/>
    <cellStyle name="40% - Accent5 34" xfId="29260" xr:uid="{C3004061-3A5C-4C73-B945-BF5E15D1060C}"/>
    <cellStyle name="40% - Accent5 4" xfId="466" xr:uid="{9C08D551-5A91-4848-B11F-4284A442D118}"/>
    <cellStyle name="40% - Accent5 4 2" xfId="2159" xr:uid="{A352B26C-DA51-4EB6-A1F8-EB726A7539ED}"/>
    <cellStyle name="40% - Accent5 4 3" xfId="2158" xr:uid="{880FA5FF-F2A2-4E73-B72A-682F14B84BCF}"/>
    <cellStyle name="40% - Accent5 4 4" xfId="4529" xr:uid="{1E4A689D-9652-43CF-9F88-ED5A94371A32}"/>
    <cellStyle name="40% - Accent5 4 4 2" xfId="29788" xr:uid="{9C0859A7-34BA-4BD5-AA3E-CA3C8381CD3C}"/>
    <cellStyle name="40% - Accent5 5" xfId="467" xr:uid="{2FABCC1E-5B5E-4F75-A591-0F88C93861B8}"/>
    <cellStyle name="40% - Accent5 5 2" xfId="2161" xr:uid="{5F576633-12A6-4B18-8FE7-8C6EAD1902A7}"/>
    <cellStyle name="40% - Accent5 5 3" xfId="2160" xr:uid="{CB3EA112-7E97-4844-AF02-EDAD95231DDB}"/>
    <cellStyle name="40% - Accent5 5 4" xfId="4530" xr:uid="{D64C00FA-0594-49F6-BCD3-52C86235BFC9}"/>
    <cellStyle name="40% - Accent5 5 4 2" xfId="29789" xr:uid="{9D4590B6-EC26-4FDF-952D-95E2563321E1}"/>
    <cellStyle name="40% - Accent5 6" xfId="468" xr:uid="{05177E21-D71B-4773-A12B-F182DA9F3254}"/>
    <cellStyle name="40% - Accent5 6 2" xfId="2163" xr:uid="{2BC8CC4B-8BE4-49E1-A7F0-CA888020614A}"/>
    <cellStyle name="40% - Accent5 6 3" xfId="2164" xr:uid="{204D7DA0-5E46-4F9A-AFDC-31BFE1B5B943}"/>
    <cellStyle name="40% - Accent5 6 4" xfId="2162" xr:uid="{1293C103-D069-43DC-AC14-D967A568FA29}"/>
    <cellStyle name="40% - Accent5 6 5" xfId="4531" xr:uid="{AC6619E6-BFA6-4015-B329-1295EE7604FF}"/>
    <cellStyle name="40% - Accent5 6 5 2" xfId="29790" xr:uid="{FF8B4646-C44C-4062-9B62-AA2907601062}"/>
    <cellStyle name="40% - Accent5 7" xfId="469" xr:uid="{89478AE9-2296-4EA5-B100-A0EDE5A7DD6F}"/>
    <cellStyle name="40% - Accent5 7 2" xfId="2166" xr:uid="{67B397E8-0DB3-4CAC-BE61-91EF2EC4747F}"/>
    <cellStyle name="40% - Accent5 7 3" xfId="2165" xr:uid="{C166CC2D-47BB-46F3-BAB0-F0C9C093D023}"/>
    <cellStyle name="40% - Accent5 7 4" xfId="4532" xr:uid="{C6FF18C0-DE40-4FEE-80A5-5542AD061215}"/>
    <cellStyle name="40% - Accent5 7 4 2" xfId="29791" xr:uid="{91AA63C3-D76C-473B-9F2A-F4562AD24994}"/>
    <cellStyle name="40% - Accent5 8" xfId="470" xr:uid="{406EEABD-E404-47C5-AE19-40F69BB836F5}"/>
    <cellStyle name="40% - Accent5 8 2" xfId="2167" xr:uid="{CC803412-328B-465A-8F5B-E3CA9EDD5790}"/>
    <cellStyle name="40% - Accent5 8 3" xfId="4533" xr:uid="{84CC55F9-674D-4325-B8EE-AABAE4C8C3F7}"/>
    <cellStyle name="40% - Accent5 8 3 2" xfId="29792" xr:uid="{8C788676-3F76-4856-AC4D-31E03DC4DEFD}"/>
    <cellStyle name="40% - Accent5 9" xfId="471" xr:uid="{6DE321C0-6E89-419C-A835-D411C14EE390}"/>
    <cellStyle name="40% - Accent5 9 2" xfId="2168" xr:uid="{9D2305E9-BAD8-4C6A-88DE-A6F6AE1BFB9F}"/>
    <cellStyle name="40% - Accent5 9 3" xfId="4534" xr:uid="{B72356BB-0713-45A6-95DD-30A140CF146A}"/>
    <cellStyle name="40% - Accent5 9 3 2" xfId="29793" xr:uid="{4D82C0CD-A8B1-44F6-96D3-516298A0987D}"/>
    <cellStyle name="40% - Accent6 10" xfId="473" xr:uid="{0C047513-F352-4711-A040-16D727254FA0}"/>
    <cellStyle name="40% - Accent6 10 2" xfId="2170" xr:uid="{ECD75C30-6F8F-4E54-B378-BDC0D6E570D1}"/>
    <cellStyle name="40% - Accent6 10 3" xfId="4536" xr:uid="{1C3866E4-613A-4FB2-95C0-5E7469862335}"/>
    <cellStyle name="40% - Accent6 10 3 2" xfId="29794" xr:uid="{28E20819-3E84-4285-A2D9-CD238A1DD24F}"/>
    <cellStyle name="40% - Accent6 11" xfId="474" xr:uid="{97D4BDA5-1472-4EE6-8F81-1ED2FC616B0F}"/>
    <cellStyle name="40% - Accent6 11 2" xfId="2171" xr:uid="{29B17083-EDA9-48A5-9645-F836E534B0B9}"/>
    <cellStyle name="40% - Accent6 12" xfId="475" xr:uid="{53CA356F-8534-4E3E-A4D0-DF6C8BC0A993}"/>
    <cellStyle name="40% - Accent6 12 2" xfId="2172" xr:uid="{040E834C-56DB-4BC8-840F-B57AF404DB0F}"/>
    <cellStyle name="40% - Accent6 13" xfId="476" xr:uid="{0F5C71D0-9E32-400B-A72B-FB9328A9AC0E}"/>
    <cellStyle name="40% - Accent6 13 2" xfId="2173" xr:uid="{9C943148-A7F8-4283-B301-B8D8832632BA}"/>
    <cellStyle name="40% - Accent6 14" xfId="477" xr:uid="{43E6777D-BFDD-4FB0-95CA-EE5AE7B35C93}"/>
    <cellStyle name="40% - Accent6 14 2" xfId="2174" xr:uid="{2777FD10-6EAA-4568-99A2-51A72CB50DD7}"/>
    <cellStyle name="40% - Accent6 15" xfId="478" xr:uid="{811C4B03-248D-4A43-ADA5-5D865D4FAC65}"/>
    <cellStyle name="40% - Accent6 15 2" xfId="2175" xr:uid="{97DA9D7B-4B9B-43D3-A30E-823DC6A0777E}"/>
    <cellStyle name="40% - Accent6 16" xfId="479" xr:uid="{F9920090-871A-4F0C-A5AD-9C6608CC784C}"/>
    <cellStyle name="40% - Accent6 16 2" xfId="2176" xr:uid="{42067A24-03BB-4E7C-B27C-D0A4196BC1E8}"/>
    <cellStyle name="40% - Accent6 17" xfId="480" xr:uid="{279D214E-CF70-4D9D-9CE5-318FD45A8929}"/>
    <cellStyle name="40% - Accent6 17 2" xfId="2177" xr:uid="{62589CAF-FEA9-4EE8-9C48-F5662DFB9160}"/>
    <cellStyle name="40% - Accent6 18" xfId="481" xr:uid="{A73F1DC6-0CDE-42BC-BBB7-DB7785556E49}"/>
    <cellStyle name="40% - Accent6 18 2" xfId="2178" xr:uid="{AB6C315C-A912-4D9A-9FD3-BFA15713DC4F}"/>
    <cellStyle name="40% - Accent6 19" xfId="2179" xr:uid="{B4C55953-11F5-49B1-A81D-D8A4EBC3A0CD}"/>
    <cellStyle name="40% - Accent6 2" xfId="482" xr:uid="{07F51827-E8D1-49DE-AB33-DBCD5785E4F7}"/>
    <cellStyle name="40% - Accent6 2 10" xfId="483" xr:uid="{186A1015-0EB7-4B3A-8A14-37C30A5734B9}"/>
    <cellStyle name="40% - Accent6 2 11" xfId="484" xr:uid="{82C1F404-3666-4D35-9019-7501B2E2F015}"/>
    <cellStyle name="40% - Accent6 2 12" xfId="2180" xr:uid="{8DA97795-66F1-4D8E-8581-2695FC701ABA}"/>
    <cellStyle name="40% - Accent6 2 13" xfId="4110" xr:uid="{B9F782DE-5505-4F65-B00A-CDE210A4023C}"/>
    <cellStyle name="40% - Accent6 2 13 2" xfId="4245" xr:uid="{B57D2C79-BDC8-43A0-877A-B1521E0EEE47}"/>
    <cellStyle name="40% - Accent6 2 13 2 2" xfId="29658" xr:uid="{AD5ADD08-FCB5-4E61-8D3A-1B64D87BE3AA}"/>
    <cellStyle name="40% - Accent6 2 13 3" xfId="29557" xr:uid="{75E7DCF6-0C49-4092-8B36-F85A1EFD9BE0}"/>
    <cellStyle name="40% - Accent6 2 14" xfId="4537" xr:uid="{470DBF35-0D4D-4B07-95D7-6DC65228C230}"/>
    <cellStyle name="40% - Accent6 2 15" xfId="29400" xr:uid="{5A22D85F-5F76-4A13-9BC8-944F4C72A0A8}"/>
    <cellStyle name="40% - Accent6 2 2" xfId="485" xr:uid="{7F682008-BEE5-4BE5-9D36-AFFB521F831F}"/>
    <cellStyle name="40% - Accent6 2 2 2" xfId="2181" xr:uid="{F71AC655-0706-46CA-AE0E-07E9058C4015}"/>
    <cellStyle name="40% - Accent6 2 2 3" xfId="4166" xr:uid="{727AE151-FA6D-41A3-8AC8-85A5225E2CA9}"/>
    <cellStyle name="40% - Accent6 2 2 3 2" xfId="4276" xr:uid="{8F9FC481-B28F-447F-A297-7BCD7410A422}"/>
    <cellStyle name="40% - Accent6 2 2 3 2 2" xfId="29688" xr:uid="{E9C5A8F6-0510-4989-BD8E-096CB6F3955C}"/>
    <cellStyle name="40% - Accent6 2 2 3 3" xfId="29588" xr:uid="{3913E4ED-B457-45F3-83DD-316F8041D037}"/>
    <cellStyle name="40% - Accent6 2 2 4" xfId="4538" xr:uid="{E76F1DE3-64C1-4728-8F4C-B85D9D153525}"/>
    <cellStyle name="40% - Accent6 2 3" xfId="486" xr:uid="{44FB2248-C3A5-4024-A2A0-B2546F47FEC8}"/>
    <cellStyle name="40% - Accent6 2 3 2" xfId="2182" xr:uid="{9EDB38C1-A8C2-49F6-8F5D-BB38F58517DF}"/>
    <cellStyle name="40% - Accent6 2 3 3" xfId="4539" xr:uid="{6F48BFB4-5309-4677-94E5-F67868955026}"/>
    <cellStyle name="40% - Accent6 2 4" xfId="487" xr:uid="{6C3E67B5-9EA9-49AD-9E17-92095F0BF1A4}"/>
    <cellStyle name="40% - Accent6 2 4 2" xfId="2184" xr:uid="{17CBA5A4-9FC7-4BED-82A4-69B8C1EA950A}"/>
    <cellStyle name="40% - Accent6 2 4 3" xfId="2183" xr:uid="{ABAB679F-8D12-4B1E-AF10-3162755CE5CA}"/>
    <cellStyle name="40% - Accent6 2 4 4" xfId="4540" xr:uid="{E1610974-07DC-451D-8C75-E4084F0EF223}"/>
    <cellStyle name="40% - Accent6 2 5" xfId="488" xr:uid="{67045A60-D207-4FC2-ADF3-3A15159E8FC2}"/>
    <cellStyle name="40% - Accent6 2 5 2" xfId="2185" xr:uid="{0B3416A5-59EF-4592-99C4-287F41B2F959}"/>
    <cellStyle name="40% - Accent6 2 5 3" xfId="4541" xr:uid="{17EBF545-651A-40FE-AC81-865F94D8391D}"/>
    <cellStyle name="40% - Accent6 2 6" xfId="489" xr:uid="{29544C1F-7B77-4D80-B446-C9706F1253D1}"/>
    <cellStyle name="40% - Accent6 2 6 2" xfId="2186" xr:uid="{ECEA797E-C531-447E-9246-4344DFC2589C}"/>
    <cellStyle name="40% - Accent6 2 6 3" xfId="4542" xr:uid="{D64E898E-EE69-461B-A029-3D8329918C39}"/>
    <cellStyle name="40% - Accent6 2 7" xfId="490" xr:uid="{9B15C9E9-2C02-4849-B577-DD31398DDDD3}"/>
    <cellStyle name="40% - Accent6 2 7 2" xfId="2187" xr:uid="{57BFCCA3-D49F-4CDB-90F5-B3E74B1BDCF1}"/>
    <cellStyle name="40% - Accent6 2 7 3" xfId="4543" xr:uid="{6BAC57C2-BDAA-4BC2-B4A3-4E50DB799453}"/>
    <cellStyle name="40% - Accent6 2 8" xfId="491" xr:uid="{19135FF5-CEDE-48C2-B980-C2FE581917C4}"/>
    <cellStyle name="40% - Accent6 2 9" xfId="492" xr:uid="{E3C4A030-F466-49B9-99E2-FB929FF3545B}"/>
    <cellStyle name="40% - Accent6 2_INL RECEIPTS JAN - OCT 2010" xfId="2188" xr:uid="{5A09FEB1-8699-456C-9721-D012533F21B6}"/>
    <cellStyle name="40% - Accent6 20" xfId="2189" xr:uid="{0E3DA196-1575-4869-9917-A57686B4EDB3}"/>
    <cellStyle name="40% - Accent6 21" xfId="2190" xr:uid="{3A7CD628-D85C-4C70-B443-AAB09524BFC6}"/>
    <cellStyle name="40% - Accent6 22" xfId="2191" xr:uid="{D4ED0F96-A91D-42AE-A3A2-EFD7C3893F16}"/>
    <cellStyle name="40% - Accent6 23" xfId="2192" xr:uid="{2D19609B-51C2-4387-8A70-A720E119BBB2}"/>
    <cellStyle name="40% - Accent6 24" xfId="2193" xr:uid="{73771453-5A1C-4F28-8901-C7B1C0FFF7E8}"/>
    <cellStyle name="40% - Accent6 25" xfId="2194" xr:uid="{9993719A-23BD-41F2-BD42-B2E6B88F2BA9}"/>
    <cellStyle name="40% - Accent6 26" xfId="2195" xr:uid="{6DED7C46-D0A1-4795-8C33-7AB1530F2A04}"/>
    <cellStyle name="40% - Accent6 27" xfId="2169" xr:uid="{20D9398C-ABA1-45D5-9857-0B6F36FF80D0}"/>
    <cellStyle name="40% - Accent6 28" xfId="4535" xr:uid="{8778E07A-4D11-401C-8C47-8DA4EEFEC3D3}"/>
    <cellStyle name="40% - Accent6 29" xfId="5422" xr:uid="{82B62F78-7DC2-4CC0-A347-21692B61B4B3}"/>
    <cellStyle name="40% - Accent6 29 2" xfId="29951" xr:uid="{62E0D434-121C-446D-B3CE-5E3CCEE36F72}"/>
    <cellStyle name="40% - Accent6 3" xfId="493" xr:uid="{BD255FFA-429B-49EC-B5EA-5BA13F59774F}"/>
    <cellStyle name="40% - Accent6 3 10" xfId="494" xr:uid="{E1A90084-7755-43B5-8787-A7748A2D416A}"/>
    <cellStyle name="40% - Accent6 3 11" xfId="495" xr:uid="{E2A519BD-FE9F-4E08-8471-A8A07129A80D}"/>
    <cellStyle name="40% - Accent6 3 12" xfId="2196" xr:uid="{CFA1F5A2-558D-4F38-805F-8C914B2BFDDE}"/>
    <cellStyle name="40% - Accent6 3 13" xfId="4544" xr:uid="{BDA409E5-4418-49C7-89DC-BE2165A66D77}"/>
    <cellStyle name="40% - Accent6 3 13 2" xfId="29795" xr:uid="{EAC9B592-A5DA-4D51-814F-0B1F7DB6B9E9}"/>
    <cellStyle name="40% - Accent6 3 14" xfId="29442" xr:uid="{86E4ABD5-49D3-422A-8023-638F1FE7E701}"/>
    <cellStyle name="40% - Accent6 3 14 2" xfId="32641" xr:uid="{227E2C7A-336C-4FF7-8C1F-3E7033032021}"/>
    <cellStyle name="40% - Accent6 3 2" xfId="496" xr:uid="{57A287E9-C1FC-44B1-A505-B1545D1F2F57}"/>
    <cellStyle name="40% - Accent6 3 2 2" xfId="2197" xr:uid="{065C56BA-FC75-4A5C-936A-74B162CF3A46}"/>
    <cellStyle name="40% - Accent6 3 3" xfId="497" xr:uid="{B0A3FF3F-03A5-4E89-ACA0-F8766CC469C6}"/>
    <cellStyle name="40% - Accent6 3 4" xfId="498" xr:uid="{396B6B85-00FB-45E6-8623-F0A1242105CB}"/>
    <cellStyle name="40% - Accent6 3 5" xfId="499" xr:uid="{B4A678AF-1510-4FBA-8BFD-7049F5AED81F}"/>
    <cellStyle name="40% - Accent6 3 6" xfId="500" xr:uid="{26E57EBB-FDC4-4299-8F9C-B2E9369DE646}"/>
    <cellStyle name="40% - Accent6 3 7" xfId="501" xr:uid="{776C0DA6-7E90-4DCF-9C81-8368C2745013}"/>
    <cellStyle name="40% - Accent6 3 8" xfId="502" xr:uid="{DD277DA6-1932-45B6-A830-887556B16E80}"/>
    <cellStyle name="40% - Accent6 3 9" xfId="503" xr:uid="{762FAE6B-A70A-4AA2-99E7-7A0A89AB1A76}"/>
    <cellStyle name="40% - Accent6 30" xfId="5465" xr:uid="{40434019-80B7-4165-A958-95553B4DAE7C}"/>
    <cellStyle name="40% - Accent6 30 2" xfId="29966" xr:uid="{5604E324-B6D9-464A-8BC7-8CA9DE14EF41}"/>
    <cellStyle name="40% - Accent6 31" xfId="472" xr:uid="{E5B6A888-C6A0-4DEB-BA76-DF277B93A8A0}"/>
    <cellStyle name="40% - Accent6 32" xfId="5508" xr:uid="{77185959-8A4E-434A-83F9-F18DBD74533D}"/>
    <cellStyle name="40% - Accent6 32 2" xfId="29980" xr:uid="{04618A51-2964-4D77-8C8D-FCBF5D44D738}"/>
    <cellStyle name="40% - Accent6 33" xfId="28649" xr:uid="{786FD042-49EF-4DFA-AFD9-7EEA54F5CE08}"/>
    <cellStyle name="40% - Accent6 33 2" xfId="32567" xr:uid="{EEF9DA19-59DD-4DDB-8678-EE5F00EC590B}"/>
    <cellStyle name="40% - Accent6 34" xfId="29264" xr:uid="{54E1CD86-A0C7-4915-BF28-BE04CFF984FA}"/>
    <cellStyle name="40% - Accent6 4" xfId="504" xr:uid="{A3E36F7D-24D7-4E05-A173-90588A3F01B4}"/>
    <cellStyle name="40% - Accent6 4 2" xfId="2199" xr:uid="{36C71382-C2EC-42B5-8C46-A63C32CE0E16}"/>
    <cellStyle name="40% - Accent6 4 3" xfId="2198" xr:uid="{EEE91580-9FC4-4E60-A594-94661F47A4B9}"/>
    <cellStyle name="40% - Accent6 4 4" xfId="4545" xr:uid="{480A59EA-2329-4245-A32C-D50E754B0342}"/>
    <cellStyle name="40% - Accent6 4 4 2" xfId="29796" xr:uid="{1E6E25A4-7841-458E-B54F-EF02DE3D977D}"/>
    <cellStyle name="40% - Accent6 5" xfId="505" xr:uid="{8B1AC8E3-0508-478E-B328-554419C58ECA}"/>
    <cellStyle name="40% - Accent6 5 2" xfId="2201" xr:uid="{789CD771-BBBD-440A-97B4-D5639540658F}"/>
    <cellStyle name="40% - Accent6 5 3" xfId="2200" xr:uid="{940BE7C0-4420-4CD1-B5A2-FF97F7728AE9}"/>
    <cellStyle name="40% - Accent6 5 4" xfId="4546" xr:uid="{A46CB613-2335-4158-BC42-D09E51F10490}"/>
    <cellStyle name="40% - Accent6 5 4 2" xfId="29797" xr:uid="{AD8FCE9A-21E1-476F-98A9-7467477EF78B}"/>
    <cellStyle name="40% - Accent6 6" xfId="506" xr:uid="{56E3D318-51CB-4261-B376-735D448B075D}"/>
    <cellStyle name="40% - Accent6 6 2" xfId="2203" xr:uid="{1386C3BC-70B9-48F4-8A9D-10F181B260B3}"/>
    <cellStyle name="40% - Accent6 6 3" xfId="2204" xr:uid="{8E5BEE30-C5C9-4246-A0BE-A7CA3DEFCC1C}"/>
    <cellStyle name="40% - Accent6 6 4" xfId="2202" xr:uid="{B82327E2-9AD5-4018-9011-00250037D131}"/>
    <cellStyle name="40% - Accent6 6 5" xfId="4547" xr:uid="{54185CB9-E55C-45DA-A7FC-73409A8EACA0}"/>
    <cellStyle name="40% - Accent6 6 5 2" xfId="29798" xr:uid="{D03094D1-EE39-48AC-A29A-70312B6CB18A}"/>
    <cellStyle name="40% - Accent6 7" xfId="507" xr:uid="{1EC6761A-358B-4D8E-8ED5-2E3747243F3D}"/>
    <cellStyle name="40% - Accent6 7 2" xfId="2206" xr:uid="{A7D8CF6F-9C8A-4AD0-BCEA-F1CF7A78DC87}"/>
    <cellStyle name="40% - Accent6 7 3" xfId="2205" xr:uid="{C4CC1D36-A2A6-4A1C-80A7-F921AABCEA84}"/>
    <cellStyle name="40% - Accent6 7 4" xfId="4548" xr:uid="{CAD6E9EF-8885-4EDE-81C6-69E3534D05FE}"/>
    <cellStyle name="40% - Accent6 7 4 2" xfId="29799" xr:uid="{7F060EA6-5427-45DF-8817-965050781DB4}"/>
    <cellStyle name="40% - Accent6 8" xfId="508" xr:uid="{0F9D2DEE-5979-464E-A91B-815698ED9E17}"/>
    <cellStyle name="40% - Accent6 8 2" xfId="2207" xr:uid="{AC746E06-BEEB-4B1B-B7C3-1A6FAE9A4043}"/>
    <cellStyle name="40% - Accent6 8 3" xfId="4549" xr:uid="{4BDA1DD7-1AB7-4CC7-B2B6-754784C60710}"/>
    <cellStyle name="40% - Accent6 8 3 2" xfId="29800" xr:uid="{8CE0CF13-6D7F-496B-81D9-218511824823}"/>
    <cellStyle name="40% - Accent6 9" xfId="509" xr:uid="{7B2E99EC-D835-4A7D-A962-BC658879149E}"/>
    <cellStyle name="40% - Accent6 9 2" xfId="2208" xr:uid="{ADECB019-FBB6-4245-AA60-13D89EEBA311}"/>
    <cellStyle name="40% - Accent6 9 3" xfId="4550" xr:uid="{26D44D5D-1DC7-4D98-BD3F-2E51A96E94FC}"/>
    <cellStyle name="40% - Accent6 9 3 2" xfId="29801" xr:uid="{0007E239-50B9-42CA-9262-3C4B67527CC8}"/>
    <cellStyle name="60% - Accent1 10" xfId="511" xr:uid="{5CB73C9D-9623-4FEA-A015-4CD211F22489}"/>
    <cellStyle name="60% - Accent1 10 2" xfId="2210" xr:uid="{2F167984-5750-487E-9CD2-27B1E8BAEE62}"/>
    <cellStyle name="60% - Accent1 11" xfId="512" xr:uid="{9B3B72AB-A51D-404A-8F40-F96D7F00432F}"/>
    <cellStyle name="60% - Accent1 11 2" xfId="2211" xr:uid="{CB15B6D0-379B-4AE3-94CF-D286705405D0}"/>
    <cellStyle name="60% - Accent1 12" xfId="513" xr:uid="{56295E4F-45EC-4D29-A71C-CF7B680C09AF}"/>
    <cellStyle name="60% - Accent1 12 2" xfId="2212" xr:uid="{6ADCFDC4-CD79-4ABB-AF45-A8CB06B7A779}"/>
    <cellStyle name="60% - Accent1 13" xfId="514" xr:uid="{0221E929-97E5-47D1-A963-AD5E5CB3BBD5}"/>
    <cellStyle name="60% - Accent1 13 2" xfId="2213" xr:uid="{9DAA2C3D-91CD-4BE8-830A-D53F4878B930}"/>
    <cellStyle name="60% - Accent1 14" xfId="515" xr:uid="{D1938B93-E1CB-4C5B-B0FC-DB662A13A0EB}"/>
    <cellStyle name="60% - Accent1 14 2" xfId="2214" xr:uid="{7252D8AB-E735-4BE0-B83C-A07F16FEAE2A}"/>
    <cellStyle name="60% - Accent1 15" xfId="516" xr:uid="{A0739950-326D-4C90-9CD4-D033155C120F}"/>
    <cellStyle name="60% - Accent1 15 2" xfId="2215" xr:uid="{3131B69E-4A51-4AAE-969B-F3E998764952}"/>
    <cellStyle name="60% - Accent1 16" xfId="517" xr:uid="{4C3D9A7E-A908-4FA5-8F70-78C6A15D38E4}"/>
    <cellStyle name="60% - Accent1 16 2" xfId="2216" xr:uid="{7A7FD8DD-BDF9-4F00-B7BF-4CB8A41462D8}"/>
    <cellStyle name="60% - Accent1 17" xfId="518" xr:uid="{66726623-0417-4263-827C-FEE320A07EBE}"/>
    <cellStyle name="60% - Accent1 17 2" xfId="2217" xr:uid="{CE14B46A-6D65-4725-A0BA-816BD1554D2D}"/>
    <cellStyle name="60% - Accent1 18" xfId="519" xr:uid="{DE9930EB-D934-4BBC-9168-5270434C69EA}"/>
    <cellStyle name="60% - Accent1 18 2" xfId="2218" xr:uid="{92E62FAE-E121-4AD0-A363-1C782D8D706B}"/>
    <cellStyle name="60% - Accent1 19" xfId="2219" xr:uid="{0F7F79FC-D8B4-4B69-9E2C-0871189D0C76}"/>
    <cellStyle name="60% - Accent1 2" xfId="520" xr:uid="{60E6C24B-25F3-4558-BAF0-4C65CD07481C}"/>
    <cellStyle name="60% - Accent1 2 10" xfId="521" xr:uid="{94D08E38-C70C-492C-80A3-57D08AD7B5C4}"/>
    <cellStyle name="60% - Accent1 2 11" xfId="522" xr:uid="{11A6B459-E738-4775-A796-ED41FC715184}"/>
    <cellStyle name="60% - Accent1 2 12" xfId="2220" xr:uid="{CDB7548B-76CB-4498-9ABF-5F6EE2188D1F}"/>
    <cellStyle name="60% - Accent1 2 13" xfId="4111" xr:uid="{F8CFFF81-132C-4019-97D8-8ACB269EC469}"/>
    <cellStyle name="60% - Accent1 2 14" xfId="4552" xr:uid="{2D933F4B-2FCE-4D71-8111-7E8577103CA6}"/>
    <cellStyle name="60% - Accent1 2 15" xfId="29371" xr:uid="{180D4D20-02C9-4B4C-AA86-1B25C3D18C48}"/>
    <cellStyle name="60% - Accent1 2 2" xfId="523" xr:uid="{9C9784E2-4AB0-4B3B-B6EC-49EEDCEE7F22}"/>
    <cellStyle name="60% - Accent1 2 2 2" xfId="2221" xr:uid="{0E610B3C-9BE4-4C92-A69C-24B6F5777795}"/>
    <cellStyle name="60% - Accent1 2 2 3" xfId="4553" xr:uid="{577FD183-DF46-4074-8B2A-7324CA1B4B4E}"/>
    <cellStyle name="60% - Accent1 2 3" xfId="524" xr:uid="{EF7F954F-CE6B-4B1A-A990-9517A5AA2302}"/>
    <cellStyle name="60% - Accent1 2 3 2" xfId="2222" xr:uid="{506EEA57-85A5-4176-BDE4-95C2CB654329}"/>
    <cellStyle name="60% - Accent1 2 3 3" xfId="4554" xr:uid="{FE057487-FEAE-4EDC-8DC3-4C648A0268E0}"/>
    <cellStyle name="60% - Accent1 2 4" xfId="525" xr:uid="{8454E876-B8BA-4D7B-AA1E-F513B768FE75}"/>
    <cellStyle name="60% - Accent1 2 4 2" xfId="2224" xr:uid="{00C36DCA-49BC-4182-974A-3DF464BC391D}"/>
    <cellStyle name="60% - Accent1 2 4 3" xfId="2223" xr:uid="{1EB17D3E-12DA-4DAB-B726-3753FD24127A}"/>
    <cellStyle name="60% - Accent1 2 4 4" xfId="4555" xr:uid="{094C56E0-7D46-4A91-B851-BAC81A07CA0F}"/>
    <cellStyle name="60% - Accent1 2 5" xfId="526" xr:uid="{C5DB85A6-5135-42B6-85D9-1E3ABEC48D87}"/>
    <cellStyle name="60% - Accent1 2 5 2" xfId="2225" xr:uid="{3C5FBD93-5530-47CA-9AA3-7AB5193DE342}"/>
    <cellStyle name="60% - Accent1 2 5 3" xfId="4556" xr:uid="{8227DC90-9E28-4407-871C-8FE6B39FF0A7}"/>
    <cellStyle name="60% - Accent1 2 6" xfId="527" xr:uid="{B0D5D3D6-874A-4C58-9D39-8E2A5491C239}"/>
    <cellStyle name="60% - Accent1 2 6 2" xfId="2226" xr:uid="{2431BD78-0E0A-4CE8-B03B-CA8E98E31EF4}"/>
    <cellStyle name="60% - Accent1 2 6 3" xfId="4557" xr:uid="{1AC5B03E-B8F1-4488-B498-3564F52DD01B}"/>
    <cellStyle name="60% - Accent1 2 7" xfId="528" xr:uid="{49C8D5B6-FD36-4B87-8932-92FA062141D6}"/>
    <cellStyle name="60% - Accent1 2 7 2" xfId="2227" xr:uid="{7B05133A-231B-461E-8280-7E64A23D7E3B}"/>
    <cellStyle name="60% - Accent1 2 7 3" xfId="4558" xr:uid="{CC6A96B8-727D-4D74-820E-8C7A5E9914D3}"/>
    <cellStyle name="60% - Accent1 2 8" xfId="529" xr:uid="{C7A28543-7BDD-47D7-9185-A0EE00A73259}"/>
    <cellStyle name="60% - Accent1 2 9" xfId="530" xr:uid="{5E863F48-6EF5-4725-B745-5E5D07FFD3FE}"/>
    <cellStyle name="60% - Accent1 20" xfId="2228" xr:uid="{AAC90CA9-665B-4D05-92B7-069EE2DF827A}"/>
    <cellStyle name="60% - Accent1 21" xfId="2229" xr:uid="{0B43F4EF-7B10-494A-8C13-AD9EAA38AF10}"/>
    <cellStyle name="60% - Accent1 22" xfId="2230" xr:uid="{6D16B541-2B6F-4ABE-9011-A9CC58599A26}"/>
    <cellStyle name="60% - Accent1 23" xfId="2231" xr:uid="{81D35772-90EC-41D1-BCAB-591BB90CCCA3}"/>
    <cellStyle name="60% - Accent1 24" xfId="2232" xr:uid="{2FA88C1C-73FB-40A8-8F63-9AF0E9400946}"/>
    <cellStyle name="60% - Accent1 25" xfId="2233" xr:uid="{02C0A1F6-68F3-4DE8-BF51-F7905277FACA}"/>
    <cellStyle name="60% - Accent1 26" xfId="2234" xr:uid="{9FD31368-61E1-496F-8735-6C6AB3E9B6E4}"/>
    <cellStyle name="60% - Accent1 27" xfId="2209" xr:uid="{9583A5CF-DE97-4C4B-84E0-96E80F6DA6D2}"/>
    <cellStyle name="60% - Accent1 28" xfId="4551" xr:uid="{A4464EB8-A9BE-4653-8459-BAB5CBF9E708}"/>
    <cellStyle name="60% - Accent1 29" xfId="5403" xr:uid="{16B81B14-6CC9-4DBD-8490-85C09C2AC73D}"/>
    <cellStyle name="60% - Accent1 3" xfId="531" xr:uid="{F69F3E30-8A23-48D5-9665-92B81F44A011}"/>
    <cellStyle name="60% - Accent1 3 10" xfId="532" xr:uid="{3A95D1B3-867B-4C50-A4B0-B5B12E3EF31A}"/>
    <cellStyle name="60% - Accent1 3 11" xfId="533" xr:uid="{90D8B217-BF63-42DD-9E96-512ECB36001F}"/>
    <cellStyle name="60% - Accent1 3 12" xfId="2235" xr:uid="{F23A94A4-1E0C-4944-BA0C-0994A660D499}"/>
    <cellStyle name="60% - Accent1 3 13" xfId="4559" xr:uid="{FF5B63B3-A909-4E1D-AF64-EB460988DBF0}"/>
    <cellStyle name="60% - Accent1 3 14" xfId="29423" xr:uid="{D871F683-16B3-4148-ACE3-DB8559D1385C}"/>
    <cellStyle name="60% - Accent1 3 2" xfId="534" xr:uid="{633EB7B1-1058-4D42-BE7E-E10B26824C6D}"/>
    <cellStyle name="60% - Accent1 3 2 2" xfId="2236" xr:uid="{3E5B6379-282D-4F71-8B51-2FA0147813F2}"/>
    <cellStyle name="60% - Accent1 3 3" xfId="535" xr:uid="{2673ECA4-876B-4055-A137-177432C1CFD0}"/>
    <cellStyle name="60% - Accent1 3 4" xfId="536" xr:uid="{6692CF14-2C41-432C-8540-AEB8EB95CBC6}"/>
    <cellStyle name="60% - Accent1 3 5" xfId="537" xr:uid="{A6F0ACB5-DADB-4A8D-AE63-AE56B27E7F80}"/>
    <cellStyle name="60% - Accent1 3 6" xfId="538" xr:uid="{0D7F1E4E-71A4-4682-A86B-56E81AB35E20}"/>
    <cellStyle name="60% - Accent1 3 7" xfId="539" xr:uid="{A9C2AC5B-F5AF-455D-9A41-97DF6B04C0EC}"/>
    <cellStyle name="60% - Accent1 3 8" xfId="540" xr:uid="{5378350A-74E2-43E6-9B82-662DF53E7E0D}"/>
    <cellStyle name="60% - Accent1 3 9" xfId="541" xr:uid="{109C86FB-62AE-40EC-AC3B-E099C35546D9}"/>
    <cellStyle name="60% - Accent1 30" xfId="5446" xr:uid="{322B8462-8FD2-45B4-B52F-0E7B5D67E1E4}"/>
    <cellStyle name="60% - Accent1 31" xfId="510" xr:uid="{59C6BEE9-D607-4CA5-ACCC-4603D1E45730}"/>
    <cellStyle name="60% - Accent1 32" xfId="5489" xr:uid="{E2DE208E-3E2C-4F27-BD36-D44ED9E514F5}"/>
    <cellStyle name="60% - Accent1 33" xfId="29245" xr:uid="{0144AB78-47B1-47C6-BB63-A8DD07FC15AF}"/>
    <cellStyle name="60% - Accent1 4" xfId="542" xr:uid="{EDE9B9D0-CAAF-480C-AD03-7D67BF81077C}"/>
    <cellStyle name="60% - Accent1 4 2" xfId="2238" xr:uid="{8DDBA70A-5C03-4727-B5C4-98A7E84FEEFC}"/>
    <cellStyle name="60% - Accent1 4 3" xfId="2237" xr:uid="{02294296-DB2E-4035-B132-6235958A30C9}"/>
    <cellStyle name="60% - Accent1 5" xfId="543" xr:uid="{F219A1C5-1512-4DFD-BA53-81DA6C9DF56C}"/>
    <cellStyle name="60% - Accent1 5 2" xfId="2240" xr:uid="{C312B551-759F-4879-A571-57ED12ACF64D}"/>
    <cellStyle name="60% - Accent1 5 3" xfId="2239" xr:uid="{7259724A-2A83-4EF5-9EF6-2141B770A4BA}"/>
    <cellStyle name="60% - Accent1 6" xfId="544" xr:uid="{BA59A54A-B478-4D19-9591-1C98B587A87E}"/>
    <cellStyle name="60% - Accent1 6 2" xfId="2242" xr:uid="{D76177E7-39CC-4410-8708-B2E780477181}"/>
    <cellStyle name="60% - Accent1 6 3" xfId="2243" xr:uid="{67E14D5A-BB12-41E9-927C-12DB50C3FACB}"/>
    <cellStyle name="60% - Accent1 6 4" xfId="2241" xr:uid="{647B25A2-D6DD-4891-8666-564CF85E5DF9}"/>
    <cellStyle name="60% - Accent1 7" xfId="545" xr:uid="{0FE2C7D1-CBFF-44E3-AA7C-4FE462793578}"/>
    <cellStyle name="60% - Accent1 7 2" xfId="2245" xr:uid="{59B1A41C-9E5B-441D-9C87-2E8A18D805A7}"/>
    <cellStyle name="60% - Accent1 7 3" xfId="2244" xr:uid="{CC35D38F-A911-4E5D-BBC7-4FA7AE584F5D}"/>
    <cellStyle name="60% - Accent1 8" xfId="546" xr:uid="{C9CA3E72-0254-4932-A75F-A21A37306AD3}"/>
    <cellStyle name="60% - Accent1 8 2" xfId="2246" xr:uid="{AD6188A2-17F3-474E-A82F-96EF3CBA3FDD}"/>
    <cellStyle name="60% - Accent1 9" xfId="547" xr:uid="{03CEF09D-27DF-45C7-89C9-AA99975D140D}"/>
    <cellStyle name="60% - Accent1 9 2" xfId="2247" xr:uid="{CF9DB7F1-0B73-415F-B3C6-5B10EE9A2CE4}"/>
    <cellStyle name="60% - Accent2 10" xfId="549" xr:uid="{F06573FF-933D-45BA-B228-CF15C4F83D0E}"/>
    <cellStyle name="60% - Accent2 10 2" xfId="2249" xr:uid="{0F1BDE3A-D336-433D-A15A-64127D8450EB}"/>
    <cellStyle name="60% - Accent2 11" xfId="550" xr:uid="{E5911716-B4DA-4F2E-9EFF-E53825EA462E}"/>
    <cellStyle name="60% - Accent2 11 2" xfId="2250" xr:uid="{9A2CE274-3B2D-441C-BD4D-21FF574F197E}"/>
    <cellStyle name="60% - Accent2 12" xfId="551" xr:uid="{CD0C4B02-C6DF-4DDE-B174-9DCD46D3D9BE}"/>
    <cellStyle name="60% - Accent2 12 2" xfId="2251" xr:uid="{012FE800-C93A-4CEC-97D8-1B690AAB80CA}"/>
    <cellStyle name="60% - Accent2 13" xfId="552" xr:uid="{7FE1B465-C9FD-41E1-AC6A-202C88084111}"/>
    <cellStyle name="60% - Accent2 13 2" xfId="2252" xr:uid="{3C806D87-D0A5-470C-AAA3-A4B8011E0A4D}"/>
    <cellStyle name="60% - Accent2 14" xfId="553" xr:uid="{95FED018-757F-4BCC-A757-CFC5FC0045BF}"/>
    <cellStyle name="60% - Accent2 14 2" xfId="2253" xr:uid="{0DBF7FFF-126A-4765-B0C2-1FBC566B7D5D}"/>
    <cellStyle name="60% - Accent2 15" xfId="554" xr:uid="{D31E52F8-2CE6-46A3-8A1A-64D20AFFBF63}"/>
    <cellStyle name="60% - Accent2 15 2" xfId="2254" xr:uid="{0A2C9913-1BE2-4955-8824-D1A183D7E2DC}"/>
    <cellStyle name="60% - Accent2 16" xfId="555" xr:uid="{4A4B87A6-0228-485E-A6D4-EF7F9D7A6E29}"/>
    <cellStyle name="60% - Accent2 16 2" xfId="2255" xr:uid="{81FB1A33-5736-4952-8CAC-9485EFBE996A}"/>
    <cellStyle name="60% - Accent2 17" xfId="556" xr:uid="{DE32C2C5-4E40-4A4D-87AB-9F7C8B641FF0}"/>
    <cellStyle name="60% - Accent2 17 2" xfId="2256" xr:uid="{30AB8265-CF8D-4F26-B1C5-71B8C3AAB5E7}"/>
    <cellStyle name="60% - Accent2 18" xfId="557" xr:uid="{A476EDF2-083E-4EDF-845D-390921FDA8B8}"/>
    <cellStyle name="60% - Accent2 18 2" xfId="2257" xr:uid="{68E9CC6C-EFE9-4AE4-9ACA-9260EB391E7D}"/>
    <cellStyle name="60% - Accent2 19" xfId="2258" xr:uid="{D3ACDFC3-8DD4-43E7-BF5A-1D601C8C5C8B}"/>
    <cellStyle name="60% - Accent2 2" xfId="558" xr:uid="{392825A5-696B-4D61-B5ED-341E90603D24}"/>
    <cellStyle name="60% - Accent2 2 10" xfId="559" xr:uid="{B6B7452B-C0CB-4900-9B27-B3C6AEDDCB82}"/>
    <cellStyle name="60% - Accent2 2 11" xfId="560" xr:uid="{06361816-C117-4048-A305-154A9F6CBCAD}"/>
    <cellStyle name="60% - Accent2 2 12" xfId="2259" xr:uid="{C327DCEE-40B4-45D4-AD83-5A27A6D2B2C9}"/>
    <cellStyle name="60% - Accent2 2 13" xfId="4112" xr:uid="{81162F2E-C640-40CC-9319-ABAB456C3D0F}"/>
    <cellStyle name="60% - Accent2 2 14" xfId="4561" xr:uid="{5B7DFBF4-C251-4E4B-B93B-4DAFCBEAD869}"/>
    <cellStyle name="60% - Accent2 2 15" xfId="29385" xr:uid="{B6C5D8A0-84FB-4539-9767-DBD290CDCF2F}"/>
    <cellStyle name="60% - Accent2 2 2" xfId="561" xr:uid="{AD5CCD25-F7D0-4761-AB89-325C9869313F}"/>
    <cellStyle name="60% - Accent2 2 2 2" xfId="2260" xr:uid="{8DBB1F13-BEA7-4EA7-A659-7E500A3033BF}"/>
    <cellStyle name="60% - Accent2 2 2 3" xfId="4562" xr:uid="{7F873B28-C43D-4903-871C-A09C7E50A061}"/>
    <cellStyle name="60% - Accent2 2 3" xfId="562" xr:uid="{DC1E7513-D4FC-43D8-8336-2E7BD8AD4479}"/>
    <cellStyle name="60% - Accent2 2 3 2" xfId="2261" xr:uid="{8B6807CA-3330-4CE0-BF0F-719B5043D138}"/>
    <cellStyle name="60% - Accent2 2 3 3" xfId="4563" xr:uid="{17F832DD-B4BF-46B1-803F-C7C7CA7F7F67}"/>
    <cellStyle name="60% - Accent2 2 4" xfId="563" xr:uid="{F7E74E80-85A1-4A22-A966-D12851C00301}"/>
    <cellStyle name="60% - Accent2 2 4 2" xfId="2263" xr:uid="{DAE0A5CB-CB57-4321-8C07-6B4D4E04B067}"/>
    <cellStyle name="60% - Accent2 2 4 3" xfId="2262" xr:uid="{A09BF6FF-1FFA-45AD-8446-05151CDC5220}"/>
    <cellStyle name="60% - Accent2 2 4 4" xfId="4564" xr:uid="{6CFEA90D-114E-4896-986F-E1AFE31A5EEA}"/>
    <cellStyle name="60% - Accent2 2 5" xfId="564" xr:uid="{AB8A23C9-F556-48DF-9B5B-ED91F3F8A99F}"/>
    <cellStyle name="60% - Accent2 2 5 2" xfId="2264" xr:uid="{0AB8E590-9E07-4CD1-8F09-4B82A3FD15FA}"/>
    <cellStyle name="60% - Accent2 2 5 3" xfId="4565" xr:uid="{D7770489-11A3-462C-B093-D985E5C5E292}"/>
    <cellStyle name="60% - Accent2 2 6" xfId="565" xr:uid="{3F9197B4-2F70-48D8-AFB8-DB2ED83FC024}"/>
    <cellStyle name="60% - Accent2 2 6 2" xfId="2265" xr:uid="{4813FA30-58A8-4B2D-BDC2-3399A68CE93D}"/>
    <cellStyle name="60% - Accent2 2 6 3" xfId="4566" xr:uid="{D378AFA0-4ECF-4E6F-BC4C-D52BAD451B37}"/>
    <cellStyle name="60% - Accent2 2 7" xfId="566" xr:uid="{2813B3FE-95AF-405C-95D0-E3634EE452DF}"/>
    <cellStyle name="60% - Accent2 2 7 2" xfId="2266" xr:uid="{B38FB236-D6D7-42F7-84FB-14E4182B51A4}"/>
    <cellStyle name="60% - Accent2 2 7 3" xfId="4567" xr:uid="{050478CA-459A-49E2-A8E6-17E78545B48C}"/>
    <cellStyle name="60% - Accent2 2 8" xfId="567" xr:uid="{216A18AD-7243-410A-A6C6-933E2E743337}"/>
    <cellStyle name="60% - Accent2 2 9" xfId="568" xr:uid="{A5C2BBE2-10B2-407C-96BE-C0D21D3E3579}"/>
    <cellStyle name="60% - Accent2 20" xfId="2267" xr:uid="{0C0AF980-70B6-475B-81DA-A9AC9488088E}"/>
    <cellStyle name="60% - Accent2 21" xfId="2268" xr:uid="{EA5DEEC6-85E6-4CBD-A25E-C9BE124A8CCE}"/>
    <cellStyle name="60% - Accent2 22" xfId="2269" xr:uid="{6DF3A260-CEE7-4C7B-9745-29A466149660}"/>
    <cellStyle name="60% - Accent2 23" xfId="2270" xr:uid="{468AB547-1653-4BB4-939B-2A38CCA66B83}"/>
    <cellStyle name="60% - Accent2 24" xfId="2271" xr:uid="{D6C23514-955F-4AB5-96A7-6221C195B746}"/>
    <cellStyle name="60% - Accent2 25" xfId="2272" xr:uid="{482AD259-1358-497F-9A35-DA88B63BD757}"/>
    <cellStyle name="60% - Accent2 26" xfId="2273" xr:uid="{779043E3-6079-47CA-9FF8-C1B873A4FFF7}"/>
    <cellStyle name="60% - Accent2 27" xfId="2248" xr:uid="{FC5C9A5F-0B05-4693-9E61-3296CB6B4883}"/>
    <cellStyle name="60% - Accent2 28" xfId="4560" xr:uid="{B63B9C97-6DA4-469A-AF1F-498677CA4A78}"/>
    <cellStyle name="60% - Accent2 29" xfId="5407" xr:uid="{0866E46B-6A0F-4CC8-A04D-026D4CFBB57C}"/>
    <cellStyle name="60% - Accent2 3" xfId="569" xr:uid="{B98F773D-44D9-427B-9D33-96791176567A}"/>
    <cellStyle name="60% - Accent2 3 10" xfId="570" xr:uid="{77E015FE-B78C-46E3-9872-95B87B230CC3}"/>
    <cellStyle name="60% - Accent2 3 11" xfId="571" xr:uid="{0D68F1F4-8477-4FA1-A1BF-75D6AE84AABB}"/>
    <cellStyle name="60% - Accent2 3 12" xfId="2274" xr:uid="{61958ADB-76C5-4E28-BFBA-2746F4294B1B}"/>
    <cellStyle name="60% - Accent2 3 13" xfId="4568" xr:uid="{7AD54C95-E445-4649-9D5A-5F49176FBB9F}"/>
    <cellStyle name="60% - Accent2 3 14" xfId="29427" xr:uid="{3B7AC3F2-3024-4881-AA6B-F7C021A553CE}"/>
    <cellStyle name="60% - Accent2 3 2" xfId="572" xr:uid="{1C251652-6A3D-4333-BB64-151BE6C296A0}"/>
    <cellStyle name="60% - Accent2 3 2 2" xfId="2275" xr:uid="{3FC0A831-000A-4F80-B850-ED7862EC38C8}"/>
    <cellStyle name="60% - Accent2 3 3" xfId="573" xr:uid="{28CFFE8A-C688-45C5-AE69-4C514D7BEB03}"/>
    <cellStyle name="60% - Accent2 3 4" xfId="574" xr:uid="{B20F5E04-25CB-44AF-920A-37CC94AA1325}"/>
    <cellStyle name="60% - Accent2 3 5" xfId="575" xr:uid="{15615029-7885-4D4C-B1C3-6C5C574743CF}"/>
    <cellStyle name="60% - Accent2 3 6" xfId="576" xr:uid="{6A633E7A-9332-410B-BE6F-7BFF61F38297}"/>
    <cellStyle name="60% - Accent2 3 7" xfId="577" xr:uid="{7832993C-AF57-4D47-A39B-70181582CA96}"/>
    <cellStyle name="60% - Accent2 3 8" xfId="578" xr:uid="{B4AA6EBB-EEC9-42BF-B198-5FE446B60B01}"/>
    <cellStyle name="60% - Accent2 3 9" xfId="579" xr:uid="{0982BE55-E451-4350-BB0A-339D213276B7}"/>
    <cellStyle name="60% - Accent2 30" xfId="5450" xr:uid="{0B345196-3756-4CDE-8A68-3D865DFF7577}"/>
    <cellStyle name="60% - Accent2 31" xfId="548" xr:uid="{E4364836-D98F-4AC9-A606-93D7A65F9408}"/>
    <cellStyle name="60% - Accent2 32" xfId="5493" xr:uid="{1556119B-756D-417D-B94A-95AAA53618AA}"/>
    <cellStyle name="60% - Accent2 33" xfId="29249" xr:uid="{7ED41B47-9DFF-48A4-BC34-0BC0BB6F61B2}"/>
    <cellStyle name="60% - Accent2 4" xfId="580" xr:uid="{400EAAA7-E4D2-40C9-8923-F894BF117203}"/>
    <cellStyle name="60% - Accent2 4 2" xfId="2277" xr:uid="{D8F40F84-4B60-4DF6-AC34-3ACE58BC0EBD}"/>
    <cellStyle name="60% - Accent2 4 3" xfId="2276" xr:uid="{F6C46BCD-3EA4-466E-B022-02D25B9C5244}"/>
    <cellStyle name="60% - Accent2 5" xfId="581" xr:uid="{D4C2A29A-942B-4D6A-BB16-B67F73860E7C}"/>
    <cellStyle name="60% - Accent2 5 2" xfId="2279" xr:uid="{990B3B87-0D94-472C-899D-0C4BCB1CB623}"/>
    <cellStyle name="60% - Accent2 5 3" xfId="2278" xr:uid="{BC385F92-E497-4E19-9612-39E22A721B10}"/>
    <cellStyle name="60% - Accent2 6" xfId="582" xr:uid="{1294ED71-3B53-4910-8258-B8209043F6AE}"/>
    <cellStyle name="60% - Accent2 6 2" xfId="2281" xr:uid="{9D815346-FB3A-47DD-97F7-D91FED66C321}"/>
    <cellStyle name="60% - Accent2 6 3" xfId="2282" xr:uid="{3B014F2F-8197-45FA-ACE8-EB741AE00FF8}"/>
    <cellStyle name="60% - Accent2 6 4" xfId="2280" xr:uid="{0CA6AABE-43F3-4DB3-954F-B7CC5013140C}"/>
    <cellStyle name="60% - Accent2 7" xfId="583" xr:uid="{183BFC18-DDF8-4866-ABA5-F0262B9B60D4}"/>
    <cellStyle name="60% - Accent2 7 2" xfId="2284" xr:uid="{C56E9344-F66B-4830-BB51-A349A06DE8ED}"/>
    <cellStyle name="60% - Accent2 7 3" xfId="2283" xr:uid="{1B89FD64-F335-415A-9216-EA194379A9A7}"/>
    <cellStyle name="60% - Accent2 8" xfId="584" xr:uid="{47A1198B-0EEA-4546-A64B-D5AEB60EFE9F}"/>
    <cellStyle name="60% - Accent2 8 2" xfId="2285" xr:uid="{68E0B742-90AF-4CDE-A68C-EB2076D14EA6}"/>
    <cellStyle name="60% - Accent2 9" xfId="585" xr:uid="{C442DF87-C4E6-44FF-8156-7648EB8CAE5B}"/>
    <cellStyle name="60% - Accent2 9 2" xfId="2286" xr:uid="{2F9FD516-AB93-4808-8127-F9EE1EDA4BF0}"/>
    <cellStyle name="60% - Accent3 10" xfId="587" xr:uid="{CB4CEDF4-9C79-481D-A08E-88D689F5362A}"/>
    <cellStyle name="60% - Accent3 10 2" xfId="2288" xr:uid="{DC3328E3-C238-42FF-A8A7-0A1CB8B7C38B}"/>
    <cellStyle name="60% - Accent3 11" xfId="588" xr:uid="{470A351B-6EEE-4D0B-B0CB-E02FEBA3E887}"/>
    <cellStyle name="60% - Accent3 11 2" xfId="2289" xr:uid="{F19D8CDD-42E7-4A50-B0D1-89C10FF33D20}"/>
    <cellStyle name="60% - Accent3 12" xfId="589" xr:uid="{7492D9EE-D7E8-4F0D-BC16-E6EC70C492B7}"/>
    <cellStyle name="60% - Accent3 12 2" xfId="2290" xr:uid="{F057B1C2-E69E-444F-B6BC-BF265508EBC2}"/>
    <cellStyle name="60% - Accent3 13" xfId="590" xr:uid="{CB6ADE0E-5405-4E9C-A107-97C25B31F589}"/>
    <cellStyle name="60% - Accent3 13 2" xfId="2291" xr:uid="{12265AEB-03DA-4210-9676-467DD1688325}"/>
    <cellStyle name="60% - Accent3 14" xfId="591" xr:uid="{A1B83209-5A4E-47DB-ACF4-4C6945337FD5}"/>
    <cellStyle name="60% - Accent3 14 2" xfId="2292" xr:uid="{6D4580BE-9679-40FA-9969-9B5A78BD58B6}"/>
    <cellStyle name="60% - Accent3 15" xfId="592" xr:uid="{B208636A-65FA-4D4C-930A-44340F92A783}"/>
    <cellStyle name="60% - Accent3 15 2" xfId="2293" xr:uid="{A3267FFC-87A4-4543-B9BE-3BBB0978883C}"/>
    <cellStyle name="60% - Accent3 16" xfId="593" xr:uid="{F18D09C3-52F1-41CA-B890-72F315F31EBC}"/>
    <cellStyle name="60% - Accent3 16 2" xfId="2294" xr:uid="{9AF9BE8E-9027-4169-AB3B-385FF021618B}"/>
    <cellStyle name="60% - Accent3 17" xfId="594" xr:uid="{762202F9-FA91-4E2D-9BE9-81165D779480}"/>
    <cellStyle name="60% - Accent3 17 2" xfId="2295" xr:uid="{3563D25F-AFD6-469E-9267-AB19AE002326}"/>
    <cellStyle name="60% - Accent3 18" xfId="595" xr:uid="{63D2B046-9E72-4BFC-B693-959B12C51727}"/>
    <cellStyle name="60% - Accent3 18 2" xfId="2296" xr:uid="{4C58221E-80D4-4F47-B6F2-1E32034524C8}"/>
    <cellStyle name="60% - Accent3 19" xfId="2297" xr:uid="{D5742502-64C0-4B14-B1AC-055E50257513}"/>
    <cellStyle name="60% - Accent3 2" xfId="596" xr:uid="{7BB4AA18-C67A-4878-9036-311C1E88CA32}"/>
    <cellStyle name="60% - Accent3 2 10" xfId="597" xr:uid="{16D1FEA0-BEFD-4419-BCDB-288BDAB337AB}"/>
    <cellStyle name="60% - Accent3 2 11" xfId="598" xr:uid="{D3A9A549-0DAB-4A9B-B0F0-8EAB7D2DE1C5}"/>
    <cellStyle name="60% - Accent3 2 12" xfId="2298" xr:uid="{25B7AE59-5747-4C0F-AC10-B637C94CA6DD}"/>
    <cellStyle name="60% - Accent3 2 13" xfId="4113" xr:uid="{170826C1-0EB4-4F1B-B606-492B2A46330D}"/>
    <cellStyle name="60% - Accent3 2 14" xfId="4570" xr:uid="{102B82C9-C585-4D2F-BF38-16DF04604B64}"/>
    <cellStyle name="60% - Accent3 2 15" xfId="29389" xr:uid="{D378F4F6-4003-4FEC-9D18-C8FA82F9FC2E}"/>
    <cellStyle name="60% - Accent3 2 2" xfId="599" xr:uid="{9DFADE4A-994D-4A06-A2B4-ECC4F6D3D59D}"/>
    <cellStyle name="60% - Accent3 2 2 2" xfId="2299" xr:uid="{25A71B59-24FF-4C3A-AF04-B2472A49A129}"/>
    <cellStyle name="60% - Accent3 2 2 3" xfId="4571" xr:uid="{13866E38-DBF5-4F04-80B9-5F3864CD018A}"/>
    <cellStyle name="60% - Accent3 2 3" xfId="600" xr:uid="{B4997E2A-7CA3-44E7-ADD0-34D3C2E966F5}"/>
    <cellStyle name="60% - Accent3 2 3 2" xfId="2300" xr:uid="{9BB13513-2D45-429A-AD62-A8A792579C70}"/>
    <cellStyle name="60% - Accent3 2 3 3" xfId="4572" xr:uid="{FE8BD930-8673-4375-8522-C1F2ADBA504A}"/>
    <cellStyle name="60% - Accent3 2 4" xfId="601" xr:uid="{D3A97420-3C02-4A41-9D4C-DB4E1A1C0B32}"/>
    <cellStyle name="60% - Accent3 2 4 2" xfId="2302" xr:uid="{7620BCFD-7579-4B20-8A26-72650396E516}"/>
    <cellStyle name="60% - Accent3 2 4 3" xfId="2301" xr:uid="{AF446576-9FF2-4C24-89C8-745A7E2C49C6}"/>
    <cellStyle name="60% - Accent3 2 4 4" xfId="4573" xr:uid="{4082B1D7-7E7D-4956-86E9-0DA233EEAA4A}"/>
    <cellStyle name="60% - Accent3 2 5" xfId="602" xr:uid="{776AE45A-B8FA-46CD-A983-BBE770EAA3A6}"/>
    <cellStyle name="60% - Accent3 2 5 2" xfId="2303" xr:uid="{6ED97E8A-BD0F-43BA-9CC7-49AB56CE72F0}"/>
    <cellStyle name="60% - Accent3 2 5 3" xfId="4574" xr:uid="{7F70A13C-81A4-4B05-826A-1CF6B25C68F7}"/>
    <cellStyle name="60% - Accent3 2 6" xfId="603" xr:uid="{7B7767FE-7452-49C3-BB36-32C5EB6161DA}"/>
    <cellStyle name="60% - Accent3 2 6 2" xfId="2304" xr:uid="{8F8869A6-9407-4B30-B138-C102466E5921}"/>
    <cellStyle name="60% - Accent3 2 6 3" xfId="4575" xr:uid="{F450DE21-8E51-44C6-A69E-CD63227AC475}"/>
    <cellStyle name="60% - Accent3 2 7" xfId="604" xr:uid="{4CD2D823-1581-4BCE-9269-300C74B6A8D0}"/>
    <cellStyle name="60% - Accent3 2 7 2" xfId="2305" xr:uid="{5C175AD6-9918-4EF9-B471-2FE8C880D50F}"/>
    <cellStyle name="60% - Accent3 2 7 3" xfId="4576" xr:uid="{161A1C6C-96D0-4AFA-B3B8-16D4C5676DF6}"/>
    <cellStyle name="60% - Accent3 2 8" xfId="605" xr:uid="{D4F00DB6-8366-49F3-B19B-C979C5C4C3FF}"/>
    <cellStyle name="60% - Accent3 2 9" xfId="606" xr:uid="{E0DAD6A6-A97E-4B1A-8FEA-DB999A553E7F}"/>
    <cellStyle name="60% - Accent3 20" xfId="2306" xr:uid="{6A123B5C-F7D8-40C7-BA77-C9E5D8B99283}"/>
    <cellStyle name="60% - Accent3 21" xfId="2307" xr:uid="{F3AC0E29-B200-4201-9A44-25D0F73FE960}"/>
    <cellStyle name="60% - Accent3 22" xfId="2308" xr:uid="{AD009CC6-5DAC-475B-9308-B962081B682F}"/>
    <cellStyle name="60% - Accent3 23" xfId="2309" xr:uid="{F82C716C-236E-4536-99FA-40456EC9A96D}"/>
    <cellStyle name="60% - Accent3 24" xfId="2310" xr:uid="{5D722368-5EC4-4E6D-888B-72E394715C31}"/>
    <cellStyle name="60% - Accent3 25" xfId="2311" xr:uid="{C12CD202-1638-4E0C-887E-890A7770A114}"/>
    <cellStyle name="60% - Accent3 26" xfId="2312" xr:uid="{B9BCF2F4-CD17-4B2E-B06F-5E7914866B6D}"/>
    <cellStyle name="60% - Accent3 27" xfId="2287" xr:uid="{46288AA8-103A-40FB-9103-44D7860A7948}"/>
    <cellStyle name="60% - Accent3 28" xfId="4569" xr:uid="{891E1618-0FDC-4449-8501-EF6B1ED5BCFF}"/>
    <cellStyle name="60% - Accent3 29" xfId="5411" xr:uid="{1FEB9718-3F7F-4911-9E5F-40B0CCFF1F72}"/>
    <cellStyle name="60% - Accent3 3" xfId="607" xr:uid="{995DDF13-9AED-4AB0-80B4-A49900D3E3A1}"/>
    <cellStyle name="60% - Accent3 3 10" xfId="608" xr:uid="{C5BBF004-E607-4C44-B51D-C0AB301C35A3}"/>
    <cellStyle name="60% - Accent3 3 11" xfId="609" xr:uid="{6E0E3559-E412-4974-A979-666C71F785FA}"/>
    <cellStyle name="60% - Accent3 3 12" xfId="2313" xr:uid="{D445FDEB-A14E-491D-8D00-BDC79D4221DF}"/>
    <cellStyle name="60% - Accent3 3 13" xfId="4577" xr:uid="{28EF2C5C-E9D4-4544-AA27-9575C0E7FDCC}"/>
    <cellStyle name="60% - Accent3 3 14" xfId="29431" xr:uid="{093A49FE-1455-4D5A-9564-A529F5FF9817}"/>
    <cellStyle name="60% - Accent3 3 2" xfId="610" xr:uid="{5CE3CCFA-3192-43BD-A1F5-C8755964AC48}"/>
    <cellStyle name="60% - Accent3 3 2 2" xfId="2314" xr:uid="{AAB480F4-D7B5-4652-90DB-42CE9A9BBC78}"/>
    <cellStyle name="60% - Accent3 3 3" xfId="611" xr:uid="{C05D738D-AEC8-4CEA-AAF5-EB96B0900A4B}"/>
    <cellStyle name="60% - Accent3 3 4" xfId="612" xr:uid="{C6378484-0206-4950-90B5-35E104CB451D}"/>
    <cellStyle name="60% - Accent3 3 5" xfId="613" xr:uid="{DF03D212-317C-4050-ACD2-E8F32D022E8E}"/>
    <cellStyle name="60% - Accent3 3 6" xfId="614" xr:uid="{1D0D0DD9-512A-4B48-B45A-A43915393B8B}"/>
    <cellStyle name="60% - Accent3 3 7" xfId="615" xr:uid="{F7D7CF28-719F-4C0C-B7A2-5418A0A9612C}"/>
    <cellStyle name="60% - Accent3 3 8" xfId="616" xr:uid="{F5295CC3-07B2-4017-BC9B-BE90AFA31AF9}"/>
    <cellStyle name="60% - Accent3 3 9" xfId="617" xr:uid="{C58036DA-EF6B-49D7-A955-3B29CEB8B5F4}"/>
    <cellStyle name="60% - Accent3 30" xfId="5454" xr:uid="{78B0DA3D-9677-4553-867F-C143889744B4}"/>
    <cellStyle name="60% - Accent3 31" xfId="586" xr:uid="{24B5BD4B-CD73-440C-A27A-CDD7A07DBBD6}"/>
    <cellStyle name="60% - Accent3 32" xfId="5497" xr:uid="{C00F6798-F6D2-402B-8A28-4B67D6A98EBD}"/>
    <cellStyle name="60% - Accent3 33" xfId="29253" xr:uid="{D72FF6DB-BA6E-4FF9-AC01-354657D6C94F}"/>
    <cellStyle name="60% - Accent3 4" xfId="618" xr:uid="{3E53B0F6-C81D-45EC-A657-D17BAC453AD7}"/>
    <cellStyle name="60% - Accent3 4 2" xfId="2316" xr:uid="{0D622B6C-6824-481A-9FD8-3A1A2CE02662}"/>
    <cellStyle name="60% - Accent3 4 3" xfId="2315" xr:uid="{1948012D-D53F-4222-9176-3C75FA882517}"/>
    <cellStyle name="60% - Accent3 5" xfId="619" xr:uid="{F6F75CB2-4603-4E7D-BB6B-12BBEA7A18EA}"/>
    <cellStyle name="60% - Accent3 5 2" xfId="2318" xr:uid="{544B8329-171C-463E-8F26-14FE0936EE68}"/>
    <cellStyle name="60% - Accent3 5 3" xfId="2317" xr:uid="{742675F4-DF63-48D8-AC4E-982954D0F0D6}"/>
    <cellStyle name="60% - Accent3 6" xfId="620" xr:uid="{203F9BF9-3E04-4F3E-BB72-2DBC90BEAF06}"/>
    <cellStyle name="60% - Accent3 6 2" xfId="2320" xr:uid="{D414929C-269F-4E10-A460-857C25347FBB}"/>
    <cellStyle name="60% - Accent3 6 3" xfId="2321" xr:uid="{DD29C9A6-BF39-4C76-B00F-521218A6E7C7}"/>
    <cellStyle name="60% - Accent3 6 4" xfId="2319" xr:uid="{0C87A039-0901-4C52-8916-E1455ABDBB21}"/>
    <cellStyle name="60% - Accent3 7" xfId="621" xr:uid="{D1C1B9BF-F428-4815-BFA1-9F2BFFDEFF0D}"/>
    <cellStyle name="60% - Accent3 7 2" xfId="2323" xr:uid="{6BBAC9E3-06D8-4828-9AE2-865FB54B0C1B}"/>
    <cellStyle name="60% - Accent3 7 3" xfId="2322" xr:uid="{8BCA0DB1-455D-4E96-9F47-D34F50812E2F}"/>
    <cellStyle name="60% - Accent3 8" xfId="622" xr:uid="{9132DC64-56DC-40E8-9CC9-BB8AA8C10847}"/>
    <cellStyle name="60% - Accent3 8 2" xfId="2324" xr:uid="{87930C1B-F4A9-4F48-AB20-821095D15624}"/>
    <cellStyle name="60% - Accent3 9" xfId="623" xr:uid="{4A10968A-DF1B-43AF-8C7C-417E1A89377E}"/>
    <cellStyle name="60% - Accent3 9 2" xfId="2325" xr:uid="{11AC6571-ADC2-4A5A-9212-D8D6E0AF8D8C}"/>
    <cellStyle name="60% - Accent4 10" xfId="625" xr:uid="{40DA477C-9683-46E0-813A-D1054427F387}"/>
    <cellStyle name="60% - Accent4 10 2" xfId="2327" xr:uid="{FCC34374-7CF5-49DA-902B-0CAB19B630FD}"/>
    <cellStyle name="60% - Accent4 11" xfId="626" xr:uid="{4B42643F-04B6-496A-B58B-1CA89DA32917}"/>
    <cellStyle name="60% - Accent4 11 2" xfId="2328" xr:uid="{3AE4991C-61F6-43A4-9DAC-7987C100FDEB}"/>
    <cellStyle name="60% - Accent4 12" xfId="627" xr:uid="{81C6E92C-FC27-4876-ACB9-A86A40FB43B8}"/>
    <cellStyle name="60% - Accent4 12 2" xfId="2329" xr:uid="{2ECB3E3B-5FE1-4611-8815-C894E2FC46CF}"/>
    <cellStyle name="60% - Accent4 13" xfId="628" xr:uid="{1201DAC0-F226-44F7-9ACF-9C7D23C97D21}"/>
    <cellStyle name="60% - Accent4 13 2" xfId="2330" xr:uid="{1B373BE1-7E04-47BB-900A-08FBD8D782B2}"/>
    <cellStyle name="60% - Accent4 14" xfId="629" xr:uid="{33706ABD-4520-4178-A0FA-6DE2BD68BBCA}"/>
    <cellStyle name="60% - Accent4 14 2" xfId="2331" xr:uid="{169FDC0C-5110-4206-AE58-B9C9EF3AAC9E}"/>
    <cellStyle name="60% - Accent4 15" xfId="630" xr:uid="{8BC791F8-F1C4-45AA-9046-D2495D6891FF}"/>
    <cellStyle name="60% - Accent4 15 2" xfId="2332" xr:uid="{1B2DEB65-C0C1-4AC4-9B87-9632EA35DA57}"/>
    <cellStyle name="60% - Accent4 16" xfId="631" xr:uid="{ADB616FB-134B-44C7-BF87-8AAE8078CE48}"/>
    <cellStyle name="60% - Accent4 16 2" xfId="2333" xr:uid="{ACF97712-92A0-4D6A-A6DE-828D21DD0084}"/>
    <cellStyle name="60% - Accent4 17" xfId="632" xr:uid="{7AEFBFC8-0E37-4556-9679-9C4089BCCBDB}"/>
    <cellStyle name="60% - Accent4 17 2" xfId="2334" xr:uid="{03BC99AA-C775-4F5C-9047-B5D1A535AAC2}"/>
    <cellStyle name="60% - Accent4 18" xfId="633" xr:uid="{5E6C420E-7562-4541-B72D-14E7B422E754}"/>
    <cellStyle name="60% - Accent4 18 2" xfId="2335" xr:uid="{9B1A7345-D22B-4F71-AAE3-9D771CD98707}"/>
    <cellStyle name="60% - Accent4 19" xfId="2336" xr:uid="{29774A2E-B6CF-4CA1-ADEA-A15D020DD280}"/>
    <cellStyle name="60% - Accent4 2" xfId="634" xr:uid="{2AA3F138-F61A-4CA1-B6F1-62AD35653ECC}"/>
    <cellStyle name="60% - Accent4 2 10" xfId="635" xr:uid="{EB0CD7B9-59C1-44C3-B535-7DACC04F9553}"/>
    <cellStyle name="60% - Accent4 2 11" xfId="636" xr:uid="{D21344F3-9B60-4FAD-97BB-C7ED294472D3}"/>
    <cellStyle name="60% - Accent4 2 12" xfId="2337" xr:uid="{430E4557-6662-4E1C-BA12-9814AD938E62}"/>
    <cellStyle name="60% - Accent4 2 13" xfId="4114" xr:uid="{79FE3B7F-62FA-485C-8EEB-D30CD8044105}"/>
    <cellStyle name="60% - Accent4 2 14" xfId="4579" xr:uid="{A9DA206B-D9F2-4D37-929B-DA835C4F7149}"/>
    <cellStyle name="60% - Accent4 2 15" xfId="29393" xr:uid="{39327D3F-013A-4175-BE6D-8CC613C58CAA}"/>
    <cellStyle name="60% - Accent4 2 2" xfId="637" xr:uid="{EB4AEF15-6579-4A28-AE75-3CD96EF65BB0}"/>
    <cellStyle name="60% - Accent4 2 2 2" xfId="2338" xr:uid="{D1360C53-DFB9-47AC-9C09-31AE6F584B8C}"/>
    <cellStyle name="60% - Accent4 2 2 3" xfId="4580" xr:uid="{8F93267F-36CB-4C44-A30C-64C758DCDE28}"/>
    <cellStyle name="60% - Accent4 2 3" xfId="638" xr:uid="{ED830440-1B47-4216-8FCA-47FFB4262EC9}"/>
    <cellStyle name="60% - Accent4 2 3 2" xfId="2339" xr:uid="{3704D81C-C88A-41F8-89F2-AE7DC12B588A}"/>
    <cellStyle name="60% - Accent4 2 3 3" xfId="4581" xr:uid="{5F907BCD-3A90-4DDC-AAB0-7DE74DC8F23F}"/>
    <cellStyle name="60% - Accent4 2 4" xfId="639" xr:uid="{84068275-0454-4310-82CE-2B417FB3F396}"/>
    <cellStyle name="60% - Accent4 2 4 2" xfId="2341" xr:uid="{78AC6F7A-889F-4507-BDE5-4EB7BF926934}"/>
    <cellStyle name="60% - Accent4 2 4 3" xfId="2340" xr:uid="{429A9896-FC59-45E7-90E3-BEE3E770F3B1}"/>
    <cellStyle name="60% - Accent4 2 4 4" xfId="4582" xr:uid="{08848146-B9F7-40B1-B96F-2FD1F1CDE32A}"/>
    <cellStyle name="60% - Accent4 2 5" xfId="640" xr:uid="{431CA1AB-5C46-4F62-9020-1B7DD57E5586}"/>
    <cellStyle name="60% - Accent4 2 5 2" xfId="2342" xr:uid="{D534C888-654B-4C4B-8BEC-7B98B52DB0E7}"/>
    <cellStyle name="60% - Accent4 2 5 3" xfId="4583" xr:uid="{4B76CBF8-5E32-4854-A747-3344DC512668}"/>
    <cellStyle name="60% - Accent4 2 6" xfId="641" xr:uid="{5F30C876-5AAD-474C-8293-811E2F857FD2}"/>
    <cellStyle name="60% - Accent4 2 6 2" xfId="2343" xr:uid="{BBBB8483-3538-4761-B4AF-D221A5B3A9BA}"/>
    <cellStyle name="60% - Accent4 2 6 3" xfId="4584" xr:uid="{302356B1-357B-4D18-9226-AF53884ABD95}"/>
    <cellStyle name="60% - Accent4 2 7" xfId="642" xr:uid="{44275C26-DA28-4632-9FA9-578F6198D29E}"/>
    <cellStyle name="60% - Accent4 2 7 2" xfId="2344" xr:uid="{3B251E56-0226-4297-8A88-DDD07BC8E0F5}"/>
    <cellStyle name="60% - Accent4 2 7 3" xfId="4585" xr:uid="{0A14EAE4-1589-451E-8010-B9E700D9CA13}"/>
    <cellStyle name="60% - Accent4 2 8" xfId="643" xr:uid="{F5CBBCA4-026A-4F22-AE4C-8517BAF33DAD}"/>
    <cellStyle name="60% - Accent4 2 9" xfId="644" xr:uid="{3B40B875-CF57-4FE0-86EA-306EA99800F9}"/>
    <cellStyle name="60% - Accent4 20" xfId="2345" xr:uid="{6C18F3D5-2303-4FD5-8BF6-0694F73A130F}"/>
    <cellStyle name="60% - Accent4 21" xfId="2346" xr:uid="{A702C839-2833-4DA2-A7A4-58A5923DD114}"/>
    <cellStyle name="60% - Accent4 22" xfId="2347" xr:uid="{F6FE54C9-263A-4356-B7A9-A9FDE177D816}"/>
    <cellStyle name="60% - Accent4 23" xfId="2348" xr:uid="{708161FE-70B6-4B09-B56E-148A48C2C751}"/>
    <cellStyle name="60% - Accent4 24" xfId="2349" xr:uid="{12D1C478-5D2A-4F91-B892-E0E18554BEEA}"/>
    <cellStyle name="60% - Accent4 25" xfId="2350" xr:uid="{2EE04EB3-D23E-4F94-B659-2556427D0175}"/>
    <cellStyle name="60% - Accent4 26" xfId="2351" xr:uid="{7410421B-B16C-462C-9CE6-6CF6F08B6B0E}"/>
    <cellStyle name="60% - Accent4 27" xfId="2326" xr:uid="{CE5BFEC6-2EB5-490A-8AFA-5D4B2F1DE245}"/>
    <cellStyle name="60% - Accent4 28" xfId="4578" xr:uid="{DB3BE034-AFD9-4512-AC63-D673FEFC98A7}"/>
    <cellStyle name="60% - Accent4 29" xfId="5415" xr:uid="{3AF6CD16-5E04-477D-8D27-E39BD4A7A77D}"/>
    <cellStyle name="60% - Accent4 3" xfId="645" xr:uid="{BD1D683C-5A98-41AB-969B-D7E67AE37D06}"/>
    <cellStyle name="60% - Accent4 3 10" xfId="646" xr:uid="{F11B30D4-8AE3-42FD-8EC2-B070CFB794DA}"/>
    <cellStyle name="60% - Accent4 3 11" xfId="647" xr:uid="{D4C2AEFB-86D9-4C7F-8C06-E9A8AA4A2D8C}"/>
    <cellStyle name="60% - Accent4 3 12" xfId="2352" xr:uid="{26E3E7BA-A8FB-4BE6-91DF-85D2ECFAD6B6}"/>
    <cellStyle name="60% - Accent4 3 13" xfId="4586" xr:uid="{DCFAC6CE-9911-409A-8215-7409FECB1EFE}"/>
    <cellStyle name="60% - Accent4 3 14" xfId="29435" xr:uid="{2C68996D-2CE2-47D6-B1AB-4192F02C38F6}"/>
    <cellStyle name="60% - Accent4 3 2" xfId="648" xr:uid="{5D9D723E-4D6A-460B-AD3D-3DF8DA97B55D}"/>
    <cellStyle name="60% - Accent4 3 2 2" xfId="2353" xr:uid="{51478DE3-702C-4D75-B2C0-2B13E1AA356D}"/>
    <cellStyle name="60% - Accent4 3 3" xfId="649" xr:uid="{9428ED95-F880-4E67-87F7-0AC3E1CFB9AE}"/>
    <cellStyle name="60% - Accent4 3 4" xfId="650" xr:uid="{38F47E7B-4694-47F5-B4FA-5D630D913675}"/>
    <cellStyle name="60% - Accent4 3 5" xfId="651" xr:uid="{AAE20320-6AD0-4594-B281-5415A7E645DB}"/>
    <cellStyle name="60% - Accent4 3 6" xfId="652" xr:uid="{E90A487F-FFED-4D0C-9DFD-8EBA6E478AAC}"/>
    <cellStyle name="60% - Accent4 3 7" xfId="653" xr:uid="{B923C4CA-BA33-40F2-BE1A-DE15276A4EDE}"/>
    <cellStyle name="60% - Accent4 3 8" xfId="654" xr:uid="{E6FA1109-8BFA-42FF-8D38-B35BE7C3516F}"/>
    <cellStyle name="60% - Accent4 3 9" xfId="655" xr:uid="{9B85303B-5C19-4AD9-B7FC-85CB08B69AA7}"/>
    <cellStyle name="60% - Accent4 30" xfId="5458" xr:uid="{B06AD12E-0D6C-4EE7-9A0A-CEF51E3BB0D3}"/>
    <cellStyle name="60% - Accent4 31" xfId="624" xr:uid="{F1E699F9-6FEB-4BF5-AB18-B7815232A445}"/>
    <cellStyle name="60% - Accent4 32" xfId="5501" xr:uid="{3697E262-D430-4817-8FDD-CD1C47B8AE45}"/>
    <cellStyle name="60% - Accent4 33" xfId="29257" xr:uid="{E7112E37-9CEC-45C5-B9A5-61FF0B54C512}"/>
    <cellStyle name="60% - Accent4 4" xfId="656" xr:uid="{564371F7-CD03-4EB2-9BB3-8694E86D1C21}"/>
    <cellStyle name="60% - Accent4 4 2" xfId="2355" xr:uid="{3AAA3578-7F27-4415-B36D-7D676BD1BA5A}"/>
    <cellStyle name="60% - Accent4 4 3" xfId="2354" xr:uid="{50777184-519D-407D-988F-C6B4B7138212}"/>
    <cellStyle name="60% - Accent4 5" xfId="657" xr:uid="{C7056C12-E487-4C8F-B215-A4413DC26E8A}"/>
    <cellStyle name="60% - Accent4 5 2" xfId="2357" xr:uid="{930B6221-8F95-45BA-AF8C-13C12C9A2D43}"/>
    <cellStyle name="60% - Accent4 5 3" xfId="2356" xr:uid="{6C3EA858-EF02-4FC8-B24D-64E9B7AD73B8}"/>
    <cellStyle name="60% - Accent4 6" xfId="658" xr:uid="{F27011E6-4D4D-4636-8138-B8557A129742}"/>
    <cellStyle name="60% - Accent4 6 2" xfId="2359" xr:uid="{0A672C0F-6154-4635-A469-FD2106F34688}"/>
    <cellStyle name="60% - Accent4 6 3" xfId="2360" xr:uid="{21356748-508A-4384-ACE9-96E6A69105AA}"/>
    <cellStyle name="60% - Accent4 6 4" xfId="2358" xr:uid="{2C0F9607-D31F-495F-A931-C9BE9C09F429}"/>
    <cellStyle name="60% - Accent4 7" xfId="659" xr:uid="{23381999-EF65-4649-AA5E-675174CFA5C4}"/>
    <cellStyle name="60% - Accent4 7 2" xfId="2362" xr:uid="{D6BC9776-FB3F-4EBF-A7AC-DFE122990851}"/>
    <cellStyle name="60% - Accent4 7 3" xfId="2361" xr:uid="{3E5CBD77-DBBF-4132-B617-B93FDE94B3BB}"/>
    <cellStyle name="60% - Accent4 8" xfId="660" xr:uid="{502EA975-2835-4CAD-8991-B2E06961CE04}"/>
    <cellStyle name="60% - Accent4 8 2" xfId="2363" xr:uid="{746FC85F-B20F-482C-AC03-D7D4C660949F}"/>
    <cellStyle name="60% - Accent4 9" xfId="661" xr:uid="{66446862-398E-4AA3-B18C-D77468994B4C}"/>
    <cellStyle name="60% - Accent4 9 2" xfId="2364" xr:uid="{CC45AC3D-E81F-4A72-A223-A7C7582888C5}"/>
    <cellStyle name="60% - Accent5 10" xfId="663" xr:uid="{6C2F27EB-5495-4424-BB7F-FB85D1156F4F}"/>
    <cellStyle name="60% - Accent5 10 2" xfId="2366" xr:uid="{099D6F25-0A0E-4D2B-B300-56E5954EB04D}"/>
    <cellStyle name="60% - Accent5 11" xfId="664" xr:uid="{2208400A-826B-4721-AD49-716A0958ADB3}"/>
    <cellStyle name="60% - Accent5 11 2" xfId="2367" xr:uid="{A50C0D8E-3775-4069-B0A3-F4DBB8C381D3}"/>
    <cellStyle name="60% - Accent5 12" xfId="665" xr:uid="{9D9C37A0-1E5C-413E-84B6-82920BAE052D}"/>
    <cellStyle name="60% - Accent5 12 2" xfId="2368" xr:uid="{5693746B-9324-4DEB-AAFA-905B8D02E349}"/>
    <cellStyle name="60% - Accent5 13" xfId="666" xr:uid="{886C3F7E-438E-4837-ABD3-617026942280}"/>
    <cellStyle name="60% - Accent5 13 2" xfId="2369" xr:uid="{A8A94EDB-BBCB-4C3C-ACDC-F43B80388093}"/>
    <cellStyle name="60% - Accent5 14" xfId="667" xr:uid="{1F2FA86C-06C9-4F25-8128-3AF53057D9DE}"/>
    <cellStyle name="60% - Accent5 14 2" xfId="2370" xr:uid="{276BAF89-E085-4B87-8CC4-429778A7B8FD}"/>
    <cellStyle name="60% - Accent5 15" xfId="668" xr:uid="{5D613C29-64CB-4663-B8C5-D98EFFDB309B}"/>
    <cellStyle name="60% - Accent5 15 2" xfId="2371" xr:uid="{28D33EAA-4646-45B0-AB9C-28EF11B3625D}"/>
    <cellStyle name="60% - Accent5 16" xfId="669" xr:uid="{AD185202-8489-4D19-945B-B6CF931B6FC8}"/>
    <cellStyle name="60% - Accent5 16 2" xfId="2372" xr:uid="{88F26AD4-1C37-4311-8CC6-6247CF3C4397}"/>
    <cellStyle name="60% - Accent5 17" xfId="670" xr:uid="{862F112C-4DE6-4945-8955-C2E190B7804F}"/>
    <cellStyle name="60% - Accent5 17 2" xfId="2373" xr:uid="{F77C6E3D-64EF-41BE-AED2-028FDCA6F07F}"/>
    <cellStyle name="60% - Accent5 18" xfId="671" xr:uid="{7B96A044-6A9D-417A-94DA-C2965720EAD2}"/>
    <cellStyle name="60% - Accent5 18 2" xfId="2374" xr:uid="{EB87B406-F359-4FD8-AF30-2D0ADC243B63}"/>
    <cellStyle name="60% - Accent5 19" xfId="2375" xr:uid="{251774BA-D150-4023-9BED-CBA2B7293368}"/>
    <cellStyle name="60% - Accent5 2" xfId="672" xr:uid="{9B8304D4-33BF-427C-B69F-0D632D6C654A}"/>
    <cellStyle name="60% - Accent5 2 10" xfId="673" xr:uid="{635D9217-E0F6-464E-819D-1A1B3C66D736}"/>
    <cellStyle name="60% - Accent5 2 11" xfId="674" xr:uid="{D6C37D46-B467-4972-A5A3-F926E939659B}"/>
    <cellStyle name="60% - Accent5 2 12" xfId="2376" xr:uid="{F1185C91-7200-42D2-83FE-CAE44DC1B41E}"/>
    <cellStyle name="60% - Accent5 2 13" xfId="4115" xr:uid="{94DA06FC-0500-4822-BFEB-AB54D5E139B7}"/>
    <cellStyle name="60% - Accent5 2 14" xfId="4588" xr:uid="{6984C4C9-243C-4DBA-8DD8-83BECEDAAE9F}"/>
    <cellStyle name="60% - Accent5 2 15" xfId="29397" xr:uid="{1D0C89B8-2129-4641-8931-E43E1AC95539}"/>
    <cellStyle name="60% - Accent5 2 2" xfId="675" xr:uid="{10E263DC-D1CF-49A4-A92F-8351AB11E5C7}"/>
    <cellStyle name="60% - Accent5 2 2 2" xfId="2377" xr:uid="{9DB63247-9722-4D37-8269-67618912EC61}"/>
    <cellStyle name="60% - Accent5 2 2 3" xfId="4589" xr:uid="{B8BCF93B-9330-472D-B589-B7AE8CF77D87}"/>
    <cellStyle name="60% - Accent5 2 3" xfId="676" xr:uid="{C6AEE88A-90F2-44A8-A780-C666E01047BE}"/>
    <cellStyle name="60% - Accent5 2 3 2" xfId="2378" xr:uid="{2A44CF2F-63DE-4D1A-BD0E-9B74D8ED6E7C}"/>
    <cellStyle name="60% - Accent5 2 3 3" xfId="4590" xr:uid="{C7A81611-121D-494D-9D21-ACB4F160B9FF}"/>
    <cellStyle name="60% - Accent5 2 4" xfId="677" xr:uid="{5D42D83D-8382-43AE-8633-B058DCED9801}"/>
    <cellStyle name="60% - Accent5 2 4 2" xfId="2380" xr:uid="{2D50ECE6-DCF9-4B7D-A1A0-D875B9FE870C}"/>
    <cellStyle name="60% - Accent5 2 4 3" xfId="2379" xr:uid="{15088A98-9B95-4F25-982A-CD0D0DA96764}"/>
    <cellStyle name="60% - Accent5 2 4 4" xfId="4591" xr:uid="{0DC6BDF0-829A-49B7-92BA-1E628A1B3BBB}"/>
    <cellStyle name="60% - Accent5 2 5" xfId="678" xr:uid="{D5ED103D-93B5-479A-B8A9-4F98930B2FEE}"/>
    <cellStyle name="60% - Accent5 2 5 2" xfId="2381" xr:uid="{35477E0C-2EB8-4F7E-B3E6-1106876DB99E}"/>
    <cellStyle name="60% - Accent5 2 5 3" xfId="4592" xr:uid="{E7CDA6A6-A244-4AC4-AA90-966A3350B569}"/>
    <cellStyle name="60% - Accent5 2 6" xfId="679" xr:uid="{18EAB063-DA01-485A-93F6-B9E3D7ABF1F6}"/>
    <cellStyle name="60% - Accent5 2 6 2" xfId="2382" xr:uid="{36BB6F20-18EC-47F2-BB9D-CBA166FD0B57}"/>
    <cellStyle name="60% - Accent5 2 6 3" xfId="4593" xr:uid="{C53C71D2-E934-4E3B-AE74-514770AA7007}"/>
    <cellStyle name="60% - Accent5 2 7" xfId="680" xr:uid="{DE0EEAC1-895E-4122-95CC-C42D2E56D7D2}"/>
    <cellStyle name="60% - Accent5 2 7 2" xfId="2383" xr:uid="{D1D7F8ED-75BA-4288-887B-8838DDAD54D3}"/>
    <cellStyle name="60% - Accent5 2 7 3" xfId="4594" xr:uid="{F4E1A5AA-FDC9-4EBB-A25C-BB583080AFAF}"/>
    <cellStyle name="60% - Accent5 2 8" xfId="681" xr:uid="{A8AAC16F-90AD-469C-98EA-2815A8307883}"/>
    <cellStyle name="60% - Accent5 2 9" xfId="682" xr:uid="{6E6AD167-5679-4455-91D4-210AA6696D60}"/>
    <cellStyle name="60% - Accent5 20" xfId="2384" xr:uid="{35A720C5-56D5-4D87-9730-64A041CEA0BA}"/>
    <cellStyle name="60% - Accent5 21" xfId="2385" xr:uid="{2E2B88DF-2469-4844-A3C4-472805F2111B}"/>
    <cellStyle name="60% - Accent5 22" xfId="2386" xr:uid="{28E2E49D-DEF9-4764-979D-C722D770C3F8}"/>
    <cellStyle name="60% - Accent5 23" xfId="2387" xr:uid="{AD95AAAB-ECA1-4928-AE3E-A7598C6FEE3A}"/>
    <cellStyle name="60% - Accent5 24" xfId="2388" xr:uid="{F4F34ECD-79D8-48B6-8517-DB8DA3C9A32E}"/>
    <cellStyle name="60% - Accent5 25" xfId="2389" xr:uid="{EEE5B586-9B24-4198-9A53-8287D8851532}"/>
    <cellStyle name="60% - Accent5 26" xfId="2390" xr:uid="{61684B9C-761A-44EB-8D98-7636B1F244BF}"/>
    <cellStyle name="60% - Accent5 27" xfId="2365" xr:uid="{189F30CE-189A-4B1E-9E56-E57222BF96C7}"/>
    <cellStyle name="60% - Accent5 28" xfId="4587" xr:uid="{FE50977B-A133-43DD-9E40-66E41066E405}"/>
    <cellStyle name="60% - Accent5 29" xfId="5419" xr:uid="{E439B226-D6BE-4337-B179-53A7CD3C63BA}"/>
    <cellStyle name="60% - Accent5 3" xfId="683" xr:uid="{0F2E20ED-C013-4C50-86F2-5834CD8F3E7B}"/>
    <cellStyle name="60% - Accent5 3 10" xfId="684" xr:uid="{FE5C0790-6993-49EE-BE1A-7E5C9CBCEA3A}"/>
    <cellStyle name="60% - Accent5 3 11" xfId="685" xr:uid="{7189D1C6-7371-469D-9D26-A77CB9B06B18}"/>
    <cellStyle name="60% - Accent5 3 12" xfId="2391" xr:uid="{541B1BB7-2A62-479B-839C-74D8222B1FF0}"/>
    <cellStyle name="60% - Accent5 3 13" xfId="4595" xr:uid="{45B920AF-BFB5-41FD-96D5-AEADD9FDA7DF}"/>
    <cellStyle name="60% - Accent5 3 14" xfId="29439" xr:uid="{5B8342D9-30E6-4441-A0A0-7490C8BED705}"/>
    <cellStyle name="60% - Accent5 3 2" xfId="686" xr:uid="{72347E1D-9DAC-4FD9-9CC4-7E3FAA7DD6CD}"/>
    <cellStyle name="60% - Accent5 3 2 2" xfId="2392" xr:uid="{1DC5AB5C-2DFF-4543-A5C7-98BA08CC64A1}"/>
    <cellStyle name="60% - Accent5 3 3" xfId="687" xr:uid="{46D9C973-4144-464C-95F2-89FE060319F3}"/>
    <cellStyle name="60% - Accent5 3 4" xfId="688" xr:uid="{97D8C27C-D71E-4D8F-9E85-FA23D87C46FD}"/>
    <cellStyle name="60% - Accent5 3 5" xfId="689" xr:uid="{65188832-9E17-4CAF-89B1-4B2EF61F79FF}"/>
    <cellStyle name="60% - Accent5 3 6" xfId="690" xr:uid="{26A1DFEA-5CA3-4574-9A49-56BDD8BECE35}"/>
    <cellStyle name="60% - Accent5 3 7" xfId="691" xr:uid="{70634381-0FF5-4221-A75A-177E2C1AD7DA}"/>
    <cellStyle name="60% - Accent5 3 8" xfId="692" xr:uid="{BD2DCE2C-1E47-4198-B510-0D4E62661907}"/>
    <cellStyle name="60% - Accent5 3 9" xfId="693" xr:uid="{ECD673E8-93F5-4927-BCEA-D35C1CFEAE4D}"/>
    <cellStyle name="60% - Accent5 30" xfId="5462" xr:uid="{6964E2AA-BF2B-4820-842F-DB4571ED6379}"/>
    <cellStyle name="60% - Accent5 31" xfId="662" xr:uid="{425C46F7-986A-4CF1-B955-853E0D977625}"/>
    <cellStyle name="60% - Accent5 32" xfId="5505" xr:uid="{18406E30-2659-4F67-B020-8BDEA86BACCB}"/>
    <cellStyle name="60% - Accent5 33" xfId="29261" xr:uid="{389F50AA-AED3-4E19-ADF9-541BA9DD268F}"/>
    <cellStyle name="60% - Accent5 4" xfId="694" xr:uid="{59286974-607B-41A6-9D0E-BABF4679CFD4}"/>
    <cellStyle name="60% - Accent5 4 2" xfId="2394" xr:uid="{D6DDB01C-92A8-4859-9672-91DBCA23942D}"/>
    <cellStyle name="60% - Accent5 4 3" xfId="2393" xr:uid="{F3836030-6D11-46D2-A81C-A9354EF3660D}"/>
    <cellStyle name="60% - Accent5 5" xfId="695" xr:uid="{E3EAB33C-D274-413D-97FF-B7E64052FC5D}"/>
    <cellStyle name="60% - Accent5 5 2" xfId="2396" xr:uid="{AD9582A4-E72A-4EEA-B138-CC06163B456F}"/>
    <cellStyle name="60% - Accent5 5 3" xfId="2395" xr:uid="{C13DBD8D-E470-4A58-A2CB-86D7B0F9F795}"/>
    <cellStyle name="60% - Accent5 6" xfId="696" xr:uid="{60AB1279-A1D0-4E64-952A-FD5E345554C0}"/>
    <cellStyle name="60% - Accent5 6 2" xfId="2398" xr:uid="{114DEB75-B6A9-442B-88AA-CD5271A1FB07}"/>
    <cellStyle name="60% - Accent5 6 3" xfId="2399" xr:uid="{864B3D59-D8DD-48BA-AD5C-EA5BC4BBDBF9}"/>
    <cellStyle name="60% - Accent5 6 4" xfId="2397" xr:uid="{008E6E7D-9FA2-4919-9E7E-A4263D46BECA}"/>
    <cellStyle name="60% - Accent5 7" xfId="697" xr:uid="{DFA36C5D-C423-41F4-B72F-A2070C9F0DA9}"/>
    <cellStyle name="60% - Accent5 7 2" xfId="2401" xr:uid="{4D36A332-037D-4041-9E31-1F7DBEEE0462}"/>
    <cellStyle name="60% - Accent5 7 3" xfId="2400" xr:uid="{7AD9ABA1-801B-410A-8517-D09F2B467895}"/>
    <cellStyle name="60% - Accent5 8" xfId="698" xr:uid="{CE038172-76EB-4442-8B5B-8A4C5531CCD4}"/>
    <cellStyle name="60% - Accent5 8 2" xfId="2402" xr:uid="{B8C653C4-A96A-4546-83E5-C8DF8FDFA93F}"/>
    <cellStyle name="60% - Accent5 9" xfId="699" xr:uid="{7A55C318-2E5F-4B45-8762-C6339694CC20}"/>
    <cellStyle name="60% - Accent5 9 2" xfId="2403" xr:uid="{4F0E620B-D4DB-4FA5-A358-061F741E34F1}"/>
    <cellStyle name="60% - Accent6 10" xfId="701" xr:uid="{A27D282D-231E-443D-9DA0-0A308C91EB27}"/>
    <cellStyle name="60% - Accent6 10 2" xfId="2405" xr:uid="{21BF29EB-01F0-4F20-A168-568DE797FAF3}"/>
    <cellStyle name="60% - Accent6 11" xfId="702" xr:uid="{C32D3A0B-9580-45D6-91C7-EE792C955FC0}"/>
    <cellStyle name="60% - Accent6 11 2" xfId="2406" xr:uid="{BA175C80-CF78-417D-A07D-2F61AFD72AD4}"/>
    <cellStyle name="60% - Accent6 12" xfId="703" xr:uid="{81AA6ED3-2FD8-4B29-9291-CC5996D4191B}"/>
    <cellStyle name="60% - Accent6 12 2" xfId="2407" xr:uid="{5677F1F8-9F9B-4265-9ECE-B1981AC5910B}"/>
    <cellStyle name="60% - Accent6 13" xfId="704" xr:uid="{62BC11FD-F4E6-4C53-8823-8282D704DBC6}"/>
    <cellStyle name="60% - Accent6 13 2" xfId="2408" xr:uid="{6089AE28-A921-49E3-BBD3-D06C69AB0157}"/>
    <cellStyle name="60% - Accent6 14" xfId="705" xr:uid="{89E6FFD4-A1B0-4160-B7C0-102A989B53AE}"/>
    <cellStyle name="60% - Accent6 14 2" xfId="2409" xr:uid="{C3ACB826-6391-4FC5-9498-BB1522A8BB9D}"/>
    <cellStyle name="60% - Accent6 15" xfId="706" xr:uid="{97DE15A2-19C2-4E46-AD98-7701A717283D}"/>
    <cellStyle name="60% - Accent6 15 2" xfId="2410" xr:uid="{74ACC7C1-8386-4999-AB4B-D83F3BCAD2F0}"/>
    <cellStyle name="60% - Accent6 16" xfId="707" xr:uid="{4CB6B8E8-1B96-4940-A1E2-0EB1C6A91FF4}"/>
    <cellStyle name="60% - Accent6 16 2" xfId="2411" xr:uid="{BF2DF819-88F6-4507-A027-4B5367C3E9DC}"/>
    <cellStyle name="60% - Accent6 17" xfId="708" xr:uid="{DEA423AA-8E87-4F90-9405-E67E3BD02920}"/>
    <cellStyle name="60% - Accent6 17 2" xfId="2412" xr:uid="{7DB4E132-042D-4ACD-8B12-CDA5BC802DCC}"/>
    <cellStyle name="60% - Accent6 18" xfId="709" xr:uid="{1AD09657-0F38-4A6C-A54B-05817EBA798A}"/>
    <cellStyle name="60% - Accent6 18 2" xfId="2413" xr:uid="{C8B28B7E-57B0-49A2-9B72-7E2FE898D9CA}"/>
    <cellStyle name="60% - Accent6 19" xfId="2414" xr:uid="{95C0F210-3207-4D31-96FB-D4829652F613}"/>
    <cellStyle name="60% - Accent6 2" xfId="710" xr:uid="{3A5A8136-CB14-48EE-A239-88E80A1FC945}"/>
    <cellStyle name="60% - Accent6 2 10" xfId="711" xr:uid="{45619B5A-7731-497B-8A38-3DF0A9D18943}"/>
    <cellStyle name="60% - Accent6 2 11" xfId="712" xr:uid="{9F9EF985-D516-46F8-8EB9-F884632330C0}"/>
    <cellStyle name="60% - Accent6 2 12" xfId="2415" xr:uid="{11DD3B6B-000D-4D42-BCB9-8F8F48B9FC29}"/>
    <cellStyle name="60% - Accent6 2 13" xfId="4116" xr:uid="{B2614583-5C53-488B-AB77-2ED425BE9D5C}"/>
    <cellStyle name="60% - Accent6 2 14" xfId="4597" xr:uid="{6339D42C-349B-4053-96C3-6FEBC925D013}"/>
    <cellStyle name="60% - Accent6 2 15" xfId="29401" xr:uid="{743C4466-0D92-46E1-BFF8-ADF508D65C16}"/>
    <cellStyle name="60% - Accent6 2 2" xfId="713" xr:uid="{DAB1319F-3736-46F3-A07E-9F4E98494CB7}"/>
    <cellStyle name="60% - Accent6 2 2 2" xfId="2416" xr:uid="{5A3CF66A-A672-436E-B566-68AB7A8C5A2C}"/>
    <cellStyle name="60% - Accent6 2 2 3" xfId="4598" xr:uid="{68BEDB08-B61E-4119-8380-BB04549D06C5}"/>
    <cellStyle name="60% - Accent6 2 3" xfId="714" xr:uid="{B2355250-17FD-4D52-902F-A7E823EE5DF6}"/>
    <cellStyle name="60% - Accent6 2 3 2" xfId="2417" xr:uid="{47A078D2-5396-4E57-8AD6-1E9582B5FB0B}"/>
    <cellStyle name="60% - Accent6 2 3 3" xfId="4599" xr:uid="{156B788C-CDB3-4A37-A42D-DB100F0FB0B3}"/>
    <cellStyle name="60% - Accent6 2 4" xfId="715" xr:uid="{B6205660-1F01-4F98-B294-C39299ED57A9}"/>
    <cellStyle name="60% - Accent6 2 4 2" xfId="2419" xr:uid="{F7A35023-991C-48A4-A920-11D5A819D093}"/>
    <cellStyle name="60% - Accent6 2 4 3" xfId="2418" xr:uid="{3FF38E9D-1F2B-4179-BAAE-3F92DF5D5F3F}"/>
    <cellStyle name="60% - Accent6 2 4 4" xfId="4600" xr:uid="{FC689836-5B27-4721-AB7A-74A948B236C7}"/>
    <cellStyle name="60% - Accent6 2 5" xfId="716" xr:uid="{45F81CDC-AAF4-4BD1-AC11-15946618A170}"/>
    <cellStyle name="60% - Accent6 2 5 2" xfId="2420" xr:uid="{FF639606-6C2E-47A6-92AA-4DF57B7BBBD1}"/>
    <cellStyle name="60% - Accent6 2 5 3" xfId="4601" xr:uid="{7610A702-ECCB-4A36-9AFC-C5D3F7BF1032}"/>
    <cellStyle name="60% - Accent6 2 6" xfId="717" xr:uid="{64D53529-0A84-46C2-93C9-DC6CB3616C65}"/>
    <cellStyle name="60% - Accent6 2 6 2" xfId="2421" xr:uid="{013CC3F1-4FB2-4C66-A04D-8BDEC2B78641}"/>
    <cellStyle name="60% - Accent6 2 6 3" xfId="4602" xr:uid="{4CF141AC-550E-46EA-86D5-91A388A126B2}"/>
    <cellStyle name="60% - Accent6 2 7" xfId="718" xr:uid="{B6A990D7-691B-4FDD-9206-1BEAE52DEAF4}"/>
    <cellStyle name="60% - Accent6 2 7 2" xfId="2422" xr:uid="{F2974A38-1906-41B6-90FF-78A5BF3240F9}"/>
    <cellStyle name="60% - Accent6 2 7 3" xfId="4603" xr:uid="{1F78BBD4-5838-4431-86D6-104CA7F892C5}"/>
    <cellStyle name="60% - Accent6 2 8" xfId="719" xr:uid="{A8FC37CE-7A8B-4B6F-ABB4-566F4F580E39}"/>
    <cellStyle name="60% - Accent6 2 9" xfId="720" xr:uid="{ED095DCB-B556-4168-B4A1-92CF770B0D18}"/>
    <cellStyle name="60% - Accent6 20" xfId="2423" xr:uid="{CB8BF3D8-128A-4A3F-B7E5-29C4AB038FB9}"/>
    <cellStyle name="60% - Accent6 21" xfId="2424" xr:uid="{9D89F76D-F73F-40EA-8C40-34C2F1ECBD68}"/>
    <cellStyle name="60% - Accent6 22" xfId="2425" xr:uid="{05A2161C-F0DA-4D7A-A639-2C382C14B1A7}"/>
    <cellStyle name="60% - Accent6 23" xfId="2426" xr:uid="{6F9E8FE3-48D5-4FA9-8429-124428597285}"/>
    <cellStyle name="60% - Accent6 24" xfId="2427" xr:uid="{60F2E31A-8251-4747-A836-79CFE7A06523}"/>
    <cellStyle name="60% - Accent6 25" xfId="2428" xr:uid="{32ED9FC5-8813-4951-A5D7-9A99744B4A52}"/>
    <cellStyle name="60% - Accent6 26" xfId="2429" xr:uid="{142BB22F-0C6B-4161-8290-80577127F897}"/>
    <cellStyle name="60% - Accent6 27" xfId="2404" xr:uid="{A4C3FDE2-F35B-4F3B-BC11-A26F84DD88C5}"/>
    <cellStyle name="60% - Accent6 28" xfId="4596" xr:uid="{BED9F5C0-1C88-41F4-B4A4-31A47573F06B}"/>
    <cellStyle name="60% - Accent6 29" xfId="5423" xr:uid="{0C36762E-C710-4CD2-BA4E-4AEA58280B94}"/>
    <cellStyle name="60% - Accent6 3" xfId="721" xr:uid="{B712EBE9-BAFF-449B-9FE7-D2EF17306F91}"/>
    <cellStyle name="60% - Accent6 3 10" xfId="722" xr:uid="{91327825-69CF-4210-B733-3A659E11FC2C}"/>
    <cellStyle name="60% - Accent6 3 11" xfId="723" xr:uid="{117A101F-6D23-4B45-B0E1-A8000DB9878D}"/>
    <cellStyle name="60% - Accent6 3 12" xfId="2430" xr:uid="{C78AE48E-8AED-443B-8165-E5ABD5A861DD}"/>
    <cellStyle name="60% - Accent6 3 13" xfId="4604" xr:uid="{C65BE431-2B87-4B58-AD69-AC1E6A51BAF4}"/>
    <cellStyle name="60% - Accent6 3 14" xfId="29443" xr:uid="{73A3D382-CEE0-407D-A9D3-74C74DD4F46D}"/>
    <cellStyle name="60% - Accent6 3 2" xfId="724" xr:uid="{2DAF581B-34E6-429D-8484-23F6F28608BB}"/>
    <cellStyle name="60% - Accent6 3 2 2" xfId="2431" xr:uid="{5E6B9ACC-247F-469B-8380-94AF92935333}"/>
    <cellStyle name="60% - Accent6 3 3" xfId="725" xr:uid="{E7FED077-E88B-486F-AE30-9C5D8CE3E1FD}"/>
    <cellStyle name="60% - Accent6 3 4" xfId="726" xr:uid="{9FD16AF0-A33B-40C0-85A1-1DF4C595094F}"/>
    <cellStyle name="60% - Accent6 3 5" xfId="727" xr:uid="{EB47BCD2-7C5E-40E1-BD1A-436B8186E026}"/>
    <cellStyle name="60% - Accent6 3 6" xfId="728" xr:uid="{1C613D11-F5F4-4716-B619-C44E03670B2F}"/>
    <cellStyle name="60% - Accent6 3 7" xfId="729" xr:uid="{10F24F7E-D17E-4E0E-A932-7BF45A7988F4}"/>
    <cellStyle name="60% - Accent6 3 8" xfId="730" xr:uid="{2C68350A-8F5F-4714-81B2-4A195E9D052B}"/>
    <cellStyle name="60% - Accent6 3 9" xfId="731" xr:uid="{061F1C2A-05BF-4195-A6D6-11BB21694730}"/>
    <cellStyle name="60% - Accent6 30" xfId="5466" xr:uid="{FED087AA-43A7-45CD-9C0D-80303EF1AFFB}"/>
    <cellStyle name="60% - Accent6 31" xfId="700" xr:uid="{696DD5EE-00BF-4858-9302-5021898350BC}"/>
    <cellStyle name="60% - Accent6 32" xfId="5509" xr:uid="{DDC35FBB-C9D1-4E7C-BAC2-E7028B44146C}"/>
    <cellStyle name="60% - Accent6 33" xfId="29265" xr:uid="{D2F81454-2ECB-4293-B302-2332A4E4641A}"/>
    <cellStyle name="60% - Accent6 4" xfId="732" xr:uid="{5F677FBB-64A7-43DF-A758-A991F1C47A57}"/>
    <cellStyle name="60% - Accent6 4 2" xfId="2433" xr:uid="{647DD3B9-3AE6-44EF-8C20-756A86458299}"/>
    <cellStyle name="60% - Accent6 4 3" xfId="2432" xr:uid="{96D317D9-E108-40EC-BEDB-732EE3FB65CF}"/>
    <cellStyle name="60% - Accent6 5" xfId="733" xr:uid="{F9FCD1A2-5EE2-4A92-9FD0-FA30DEC8A5B8}"/>
    <cellStyle name="60% - Accent6 5 2" xfId="2435" xr:uid="{2E703A4F-C499-4BBD-BDEB-1DB22BF759B1}"/>
    <cellStyle name="60% - Accent6 5 3" xfId="2434" xr:uid="{E743D9FC-A678-4AAD-AED1-2FAC1FE20A47}"/>
    <cellStyle name="60% - Accent6 6" xfId="734" xr:uid="{65023101-33FB-472E-81B3-428E0B7CAA7C}"/>
    <cellStyle name="60% - Accent6 6 2" xfId="2437" xr:uid="{443430D4-BBBB-4E58-84DA-0D1E8C7809C7}"/>
    <cellStyle name="60% - Accent6 6 3" xfId="2438" xr:uid="{D0DAE41C-FA9E-4332-BC32-D201922DBCE5}"/>
    <cellStyle name="60% - Accent6 6 4" xfId="2436" xr:uid="{1FAE0A1E-7338-420F-AEAE-9F138E10536E}"/>
    <cellStyle name="60% - Accent6 7" xfId="735" xr:uid="{925471FF-E8AF-468F-8F9A-AD37A767FD94}"/>
    <cellStyle name="60% - Accent6 7 2" xfId="2440" xr:uid="{CEEC461B-51D8-4959-B0B3-08DD6C0F426C}"/>
    <cellStyle name="60% - Accent6 7 3" xfId="2439" xr:uid="{256E744D-EB82-4A25-805C-0E4232BDA2B2}"/>
    <cellStyle name="60% - Accent6 8" xfId="736" xr:uid="{759C0E51-BB2C-4553-A0C2-B3CFA97A4F37}"/>
    <cellStyle name="60% - Accent6 8 2" xfId="2441" xr:uid="{FFE3F48F-2D32-4630-9D03-571BAFD3DD70}"/>
    <cellStyle name="60% - Accent6 9" xfId="737" xr:uid="{97FDAC1A-37F8-48F4-8624-D85E1017943D}"/>
    <cellStyle name="60% - Accent6 9 2" xfId="2442" xr:uid="{C62625DC-EA6B-4BA4-93D7-C933A54931F9}"/>
    <cellStyle name="Accent1 10" xfId="739" xr:uid="{9A68DF44-E0F2-4982-9D9C-99E94A8AF68E}"/>
    <cellStyle name="Accent1 10 2" xfId="2444" xr:uid="{B84FE438-417A-43D3-9038-46BE1AF19917}"/>
    <cellStyle name="Accent1 11" xfId="740" xr:uid="{B1CE8355-EE84-4A5B-A761-EB497EC93782}"/>
    <cellStyle name="Accent1 11 2" xfId="2445" xr:uid="{2BE3DF99-9846-4459-AB54-B7C1F3029826}"/>
    <cellStyle name="Accent1 12" xfId="741" xr:uid="{25675977-04B5-43F4-9326-AFAB6DDE0C31}"/>
    <cellStyle name="Accent1 12 2" xfId="2446" xr:uid="{2F02386F-D6C4-41E2-917E-D27708AF886C}"/>
    <cellStyle name="Accent1 13" xfId="742" xr:uid="{AAC665CF-57E2-4C72-806C-B9153809997A}"/>
    <cellStyle name="Accent1 13 2" xfId="2447" xr:uid="{DA234F83-003A-4394-BF9D-53B7220ACD4D}"/>
    <cellStyle name="Accent1 14" xfId="743" xr:uid="{E9F9DB42-4CB6-46F4-BE5E-702F256EA08A}"/>
    <cellStyle name="Accent1 14 2" xfId="2448" xr:uid="{03AE3B1D-DE37-476B-AED5-5996FE7152CA}"/>
    <cellStyle name="Accent1 15" xfId="744" xr:uid="{B2527FA7-BB20-455F-9D46-858253C9596A}"/>
    <cellStyle name="Accent1 15 2" xfId="2449" xr:uid="{3A9034F3-60B6-4D8A-B55E-3B2180262B2C}"/>
    <cellStyle name="Accent1 16" xfId="745" xr:uid="{305CEA96-1855-4690-B34D-F7BC021E21EA}"/>
    <cellStyle name="Accent1 16 2" xfId="2450" xr:uid="{6F0267BB-4A03-4310-8911-BAE7E99CE989}"/>
    <cellStyle name="Accent1 17" xfId="746" xr:uid="{055B6780-DDD4-44D5-95B8-DE13DA46068B}"/>
    <cellStyle name="Accent1 17 2" xfId="2451" xr:uid="{D831A50F-E78B-4E88-9242-D3D012EEBAA5}"/>
    <cellStyle name="Accent1 18" xfId="747" xr:uid="{E0F6F641-4D4A-404E-835A-F08F01FED9C1}"/>
    <cellStyle name="Accent1 18 2" xfId="2452" xr:uid="{109E9F9D-00A7-40C1-A275-76E562DF9ECD}"/>
    <cellStyle name="Accent1 19" xfId="2453" xr:uid="{9D144846-C1D3-40AF-801D-63E8519C5756}"/>
    <cellStyle name="Accent1 2" xfId="748" xr:uid="{10BBA0FC-45E6-4C19-9632-DB17FF11016A}"/>
    <cellStyle name="Accent1 2 10" xfId="749" xr:uid="{24602302-213B-4C71-8AEB-8912F0486FB5}"/>
    <cellStyle name="Accent1 2 11" xfId="750" xr:uid="{23C6DA16-E31C-4A05-9160-E1C97F62CEBC}"/>
    <cellStyle name="Accent1 2 12" xfId="2454" xr:uid="{A075D852-02C9-4B9D-8D6D-10D528D21440}"/>
    <cellStyle name="Accent1 2 13" xfId="4117" xr:uid="{51A22876-0313-4AF2-A0DA-457B21DAEDC3}"/>
    <cellStyle name="Accent1 2 14" xfId="4606" xr:uid="{4688ACAA-16C8-496D-9978-01B43570C89E}"/>
    <cellStyle name="Accent1 2 15" xfId="29379" xr:uid="{D7424CE5-2523-4702-8929-C9DA19DBA405}"/>
    <cellStyle name="Accent1 2 2" xfId="751" xr:uid="{B4CB78B1-449F-4571-AA45-98EAA44DB621}"/>
    <cellStyle name="Accent1 2 2 2" xfId="2455" xr:uid="{031A93F6-BB89-402F-8666-25C89228941D}"/>
    <cellStyle name="Accent1 2 2 3" xfId="4607" xr:uid="{F28F81CF-1B0F-467B-9F7A-D7CF98509EA9}"/>
    <cellStyle name="Accent1 2 3" xfId="752" xr:uid="{436A65CB-6FEF-4A55-B38F-D2E4566FE80F}"/>
    <cellStyle name="Accent1 2 3 2" xfId="2456" xr:uid="{49021DFD-2E6D-4C44-9A22-7A10FB4C4D76}"/>
    <cellStyle name="Accent1 2 3 3" xfId="4608" xr:uid="{34575E75-BC97-492F-B16C-8F4E81EF2C35}"/>
    <cellStyle name="Accent1 2 4" xfId="753" xr:uid="{75F6E573-2764-44B2-850C-26143DC91B8B}"/>
    <cellStyle name="Accent1 2 4 2" xfId="2458" xr:uid="{078BA535-F4D4-41BD-AF1B-6570ECC75996}"/>
    <cellStyle name="Accent1 2 4 3" xfId="2457" xr:uid="{5FB3848C-B4CA-40BA-BB2E-B8A0773A6B2A}"/>
    <cellStyle name="Accent1 2 4 4" xfId="4609" xr:uid="{4E6807F8-7D77-420E-B206-C75BA11178DD}"/>
    <cellStyle name="Accent1 2 5" xfId="754" xr:uid="{89D546BE-00D1-4E0F-9B20-18D20BFC0917}"/>
    <cellStyle name="Accent1 2 5 2" xfId="2459" xr:uid="{6A58A61A-25DF-4BC4-8B21-5BB7C7C1797B}"/>
    <cellStyle name="Accent1 2 5 3" xfId="4610" xr:uid="{E33F9240-DAC3-413D-A7BA-2EC5B94A0F4A}"/>
    <cellStyle name="Accent1 2 6" xfId="755" xr:uid="{B042101F-4268-4401-B97A-F2F3EE234E92}"/>
    <cellStyle name="Accent1 2 6 2" xfId="2460" xr:uid="{510C3BC4-3E3C-4922-8B71-EBB18C0C19E6}"/>
    <cellStyle name="Accent1 2 6 3" xfId="4611" xr:uid="{41049293-C9D3-46C7-87C9-8E73EF5BC77C}"/>
    <cellStyle name="Accent1 2 7" xfId="756" xr:uid="{FA79B102-E471-40BE-B7E5-2D3062C4A3DE}"/>
    <cellStyle name="Accent1 2 7 2" xfId="2461" xr:uid="{A3DAAA4C-3416-474A-94B5-3489C1390C98}"/>
    <cellStyle name="Accent1 2 7 3" xfId="4612" xr:uid="{D849B3C8-F651-48D7-A013-DB280BAB250C}"/>
    <cellStyle name="Accent1 2 8" xfId="757" xr:uid="{BFB22DF4-C164-41F1-9586-FC0A2E4A2EED}"/>
    <cellStyle name="Accent1 2 9" xfId="758" xr:uid="{36735F77-8BB8-482A-BC3F-21CB09AF9047}"/>
    <cellStyle name="Accent1 20" xfId="2462" xr:uid="{7DEEBAC9-CD0F-41E6-817B-2F0346E95821}"/>
    <cellStyle name="Accent1 21" xfId="2463" xr:uid="{BE9F408C-527F-48AE-86CB-590E94A098FA}"/>
    <cellStyle name="Accent1 22" xfId="2464" xr:uid="{0F8D33F4-C52C-4468-A223-2C1CAC43F216}"/>
    <cellStyle name="Accent1 23" xfId="2465" xr:uid="{A0F06B5B-49CE-413D-8D2A-287271BC754E}"/>
    <cellStyle name="Accent1 24" xfId="2466" xr:uid="{328FB00E-CB50-4A58-A4FF-13456BF84C09}"/>
    <cellStyle name="Accent1 25" xfId="2467" xr:uid="{C29CB35A-4A0D-4F93-9D35-8A8EEFCF54D8}"/>
    <cellStyle name="Accent1 26" xfId="2468" xr:uid="{7CB9734C-CF1C-4CCB-9E24-F16AD6ED01BA}"/>
    <cellStyle name="Accent1 27" xfId="2443" xr:uid="{92D446E9-C62E-4E2C-A803-ACE9B539A620}"/>
    <cellStyle name="Accent1 28" xfId="4605" xr:uid="{6FAC9FD9-8C2B-45C6-BDCD-3FFF53819384}"/>
    <cellStyle name="Accent1 29" xfId="5400" xr:uid="{146BD2B9-5963-4CB6-8A21-57C02128F871}"/>
    <cellStyle name="Accent1 3" xfId="759" xr:uid="{B2C9B70B-8CD5-435A-806C-4E1C6D3E2106}"/>
    <cellStyle name="Accent1 3 10" xfId="760" xr:uid="{F6F5978F-0925-4EAD-8780-7DC642DCCA59}"/>
    <cellStyle name="Accent1 3 11" xfId="761" xr:uid="{6118B536-7AD7-408E-8AE8-C2C0B99FD887}"/>
    <cellStyle name="Accent1 3 12" xfId="2469" xr:uid="{FFCA569F-C1F0-4133-8BA8-9137400A243C}"/>
    <cellStyle name="Accent1 3 13" xfId="4613" xr:uid="{FE8D5BEA-C0E7-47A0-B18B-46E177075304}"/>
    <cellStyle name="Accent1 3 14" xfId="29420" xr:uid="{AFD0DA34-E38B-42D7-B495-A647322F8DE0}"/>
    <cellStyle name="Accent1 3 2" xfId="762" xr:uid="{7347DFE4-C978-42C1-861C-A51F70A317B8}"/>
    <cellStyle name="Accent1 3 2 2" xfId="2470" xr:uid="{180A2611-1CB5-4612-A736-2904B12EA828}"/>
    <cellStyle name="Accent1 3 3" xfId="763" xr:uid="{B56FDBAA-9C30-4C22-80BB-C44BE8B579B9}"/>
    <cellStyle name="Accent1 3 4" xfId="764" xr:uid="{D5C2C3CE-735B-49CE-A972-1D690E048CCA}"/>
    <cellStyle name="Accent1 3 5" xfId="765" xr:uid="{5AB3B102-72DA-4FC8-A772-D334B4126FB3}"/>
    <cellStyle name="Accent1 3 6" xfId="766" xr:uid="{E49C28B3-4607-4257-89EF-7F8DA2694849}"/>
    <cellStyle name="Accent1 3 7" xfId="767" xr:uid="{54798F04-7A5A-4580-A778-681E9EC1A0A9}"/>
    <cellStyle name="Accent1 3 8" xfId="768" xr:uid="{50B4C23C-6EED-4042-99D7-639D8A262A51}"/>
    <cellStyle name="Accent1 3 9" xfId="769" xr:uid="{29FC1F56-CDAD-4D9C-A802-46AC8591FD0E}"/>
    <cellStyle name="Accent1 30" xfId="5443" xr:uid="{3FBB3055-4B85-4357-8E79-EF5B3DE05FF2}"/>
    <cellStyle name="Accent1 31" xfId="738" xr:uid="{DA4E2215-2D9D-4EDF-A406-5DC7BAEC25F0}"/>
    <cellStyle name="Accent1 32" xfId="5486" xr:uid="{2BBA515D-BDCB-4B17-A541-AECAA46F8055}"/>
    <cellStyle name="Accent1 33" xfId="29242" xr:uid="{13F6F77F-99C6-4D9C-80F7-1CD0E7C353A5}"/>
    <cellStyle name="Accent1 4" xfId="770" xr:uid="{4AACAFA8-7EED-4E18-B0EE-07B6773A0E1A}"/>
    <cellStyle name="Accent1 4 2" xfId="2472" xr:uid="{10AC26BD-38F0-4951-A482-2227066A6FEC}"/>
    <cellStyle name="Accent1 4 3" xfId="2471" xr:uid="{1CE386F2-01C1-4A07-8A23-9076BC25017D}"/>
    <cellStyle name="Accent1 5" xfId="771" xr:uid="{058810FE-2CD2-4D4B-AA1F-17E3B2195F04}"/>
    <cellStyle name="Accent1 5 2" xfId="2474" xr:uid="{EBCEE6E8-CAE7-4BA7-A692-60F34E67F08F}"/>
    <cellStyle name="Accent1 5 3" xfId="2473" xr:uid="{F3EE57B7-2C7A-49DD-8119-0C8855931729}"/>
    <cellStyle name="Accent1 6" xfId="772" xr:uid="{C2F464B3-BAD5-4D3F-BA41-CDB1A27269A2}"/>
    <cellStyle name="Accent1 6 2" xfId="2476" xr:uid="{32664792-7829-4929-BB8E-734AB76A87AD}"/>
    <cellStyle name="Accent1 6 3" xfId="2477" xr:uid="{36DA36BA-BC70-40A8-93F6-34D62A7B5087}"/>
    <cellStyle name="Accent1 6 4" xfId="2475" xr:uid="{6323ABA0-B694-435D-9067-C4C5E96E9726}"/>
    <cellStyle name="Accent1 7" xfId="773" xr:uid="{D50C5840-9CC3-4538-AC2A-9EE11EC07B8E}"/>
    <cellStyle name="Accent1 7 2" xfId="2479" xr:uid="{D31E63CF-A13F-466D-911D-2BF30AFDA940}"/>
    <cellStyle name="Accent1 7 3" xfId="2478" xr:uid="{D33210D9-23DB-4048-9604-F6E85E263835}"/>
    <cellStyle name="Accent1 8" xfId="774" xr:uid="{D381C767-CA8D-4BE2-B06C-20EB692E7620}"/>
    <cellStyle name="Accent1 8 2" xfId="2480" xr:uid="{31745C6F-E748-44BE-8803-DB677817B733}"/>
    <cellStyle name="Accent1 9" xfId="775" xr:uid="{637FB120-C7F1-420B-8851-30A1D36CA2A2}"/>
    <cellStyle name="Accent1 9 2" xfId="2481" xr:uid="{8A362711-85E6-4831-9823-3313FBFC66F3}"/>
    <cellStyle name="Accent2 10" xfId="777" xr:uid="{52AAC7CE-0F4D-4BEE-8356-C8DA8B0A67B2}"/>
    <cellStyle name="Accent2 10 2" xfId="2483" xr:uid="{D4E7D0D9-DFA1-4C98-9A6E-CB7D53F73FB5}"/>
    <cellStyle name="Accent2 11" xfId="778" xr:uid="{453D66D9-D9B2-4A18-A2AC-0C67D16865D0}"/>
    <cellStyle name="Accent2 11 2" xfId="2484" xr:uid="{44499D00-86CB-49D5-B9DE-24ED41480924}"/>
    <cellStyle name="Accent2 12" xfId="779" xr:uid="{ED730275-6912-4F45-8FA0-2917456D47DF}"/>
    <cellStyle name="Accent2 12 2" xfId="2485" xr:uid="{208F9CCB-27D0-4EB1-AD20-87F51E0A75E6}"/>
    <cellStyle name="Accent2 13" xfId="780" xr:uid="{903D16C7-4A3F-45C9-8B82-FBC686C5713C}"/>
    <cellStyle name="Accent2 13 2" xfId="2486" xr:uid="{87413DF7-7855-4495-8AA9-084C89A20656}"/>
    <cellStyle name="Accent2 14" xfId="781" xr:uid="{3218DACA-E866-4A3D-9C40-CFDCAE5CC433}"/>
    <cellStyle name="Accent2 14 2" xfId="2487" xr:uid="{D67A9441-D8C2-4730-873D-65D25D33861C}"/>
    <cellStyle name="Accent2 15" xfId="782" xr:uid="{E38CC12E-D458-4573-B7EA-5E01CBAD4AFD}"/>
    <cellStyle name="Accent2 15 2" xfId="2488" xr:uid="{1E1A2ECD-4A40-49F9-9B94-166B4AAACFC2}"/>
    <cellStyle name="Accent2 16" xfId="783" xr:uid="{E5BF39B6-4741-4350-93D6-4B151DF3AE46}"/>
    <cellStyle name="Accent2 16 2" xfId="2489" xr:uid="{916D9B2E-660B-4524-A2BD-4B9A8ABD4871}"/>
    <cellStyle name="Accent2 17" xfId="784" xr:uid="{A41CED7E-DBCA-4BFC-B1AC-4E97AB266B54}"/>
    <cellStyle name="Accent2 17 2" xfId="2490" xr:uid="{4D592A26-8BF2-48A6-A0D1-BEE01C580C5C}"/>
    <cellStyle name="Accent2 18" xfId="785" xr:uid="{6AA9718F-226D-48DE-885F-2F8C9D8FB95D}"/>
    <cellStyle name="Accent2 18 2" xfId="2491" xr:uid="{9C19AA0D-062A-4452-8266-4FEF86A95F66}"/>
    <cellStyle name="Accent2 19" xfId="2492" xr:uid="{46FAF728-B140-4736-82AF-E4CB1662D76B}"/>
    <cellStyle name="Accent2 2" xfId="786" xr:uid="{C1F60F00-88A1-4FE4-A8B6-5771735A6037}"/>
    <cellStyle name="Accent2 2 10" xfId="787" xr:uid="{119DBBB3-BFE7-4CF2-8453-5EE21072648A}"/>
    <cellStyle name="Accent2 2 11" xfId="788" xr:uid="{6B579F92-D42B-47A7-B905-1E51E384417A}"/>
    <cellStyle name="Accent2 2 12" xfId="2493" xr:uid="{0F316344-E01F-47A1-A8C9-5EEB25D5D713}"/>
    <cellStyle name="Accent2 2 13" xfId="4118" xr:uid="{036C2EA1-0F36-456A-9336-A0C173C16AB1}"/>
    <cellStyle name="Accent2 2 14" xfId="4615" xr:uid="{28D374F6-8020-4083-8047-7217868AFDA5}"/>
    <cellStyle name="Accent2 2 15" xfId="29382" xr:uid="{6F65EB08-D026-4803-9812-2E1CBAB7A047}"/>
    <cellStyle name="Accent2 2 2" xfId="789" xr:uid="{041C3ACF-262F-40AD-856E-6C52EC599C9F}"/>
    <cellStyle name="Accent2 2 2 2" xfId="2494" xr:uid="{00D133A3-5269-4861-98EA-08F048787FEA}"/>
    <cellStyle name="Accent2 2 2 3" xfId="4616" xr:uid="{1CD045AA-759B-46E0-BF30-3752F92E5403}"/>
    <cellStyle name="Accent2 2 3" xfId="790" xr:uid="{315AA4EA-06AE-4AC8-9351-FB52B652301B}"/>
    <cellStyle name="Accent2 2 3 2" xfId="2495" xr:uid="{8323BDA1-7789-402F-ABDC-CA21A935CDD2}"/>
    <cellStyle name="Accent2 2 3 3" xfId="4617" xr:uid="{84DDDBE1-A2E1-45AD-954B-0CD7BD08A593}"/>
    <cellStyle name="Accent2 2 4" xfId="791" xr:uid="{12A09891-54A9-4D9B-8E91-9026FFC50C12}"/>
    <cellStyle name="Accent2 2 4 2" xfId="2497" xr:uid="{7A857E20-5B0D-48C9-8DB9-BBB86B35436C}"/>
    <cellStyle name="Accent2 2 4 3" xfId="2496" xr:uid="{E2122168-A18A-41D7-BE15-1EF09AE4EC94}"/>
    <cellStyle name="Accent2 2 4 4" xfId="4618" xr:uid="{BD9464BF-DD3A-4B67-8450-7557F81D734F}"/>
    <cellStyle name="Accent2 2 5" xfId="792" xr:uid="{607C94A6-7D55-4197-8FE0-EEAD3155E1D8}"/>
    <cellStyle name="Accent2 2 5 2" xfId="2498" xr:uid="{CA475FA7-C5FB-441F-B41F-692B56C61F77}"/>
    <cellStyle name="Accent2 2 5 3" xfId="4619" xr:uid="{BF9BB9CD-5406-4058-8D03-BC08B9467BDC}"/>
    <cellStyle name="Accent2 2 6" xfId="793" xr:uid="{6F7DAF23-2133-4BDB-8961-5BEB1A556253}"/>
    <cellStyle name="Accent2 2 6 2" xfId="2499" xr:uid="{C2BF345E-8840-4285-BA67-FFAB5703F7B2}"/>
    <cellStyle name="Accent2 2 6 3" xfId="4620" xr:uid="{9E558667-BB93-44E5-834A-ADCCC41DAE2A}"/>
    <cellStyle name="Accent2 2 7" xfId="794" xr:uid="{4CBF1475-D4E3-4BD8-A872-1331D60DA861}"/>
    <cellStyle name="Accent2 2 7 2" xfId="2500" xr:uid="{16E67447-3C4D-407C-8407-3FEC23DF8506}"/>
    <cellStyle name="Accent2 2 7 3" xfId="4621" xr:uid="{64DBD976-0584-446C-8C4A-F38089019BF1}"/>
    <cellStyle name="Accent2 2 8" xfId="795" xr:uid="{4A5D9A69-8A1C-4B2B-807B-175B39D8145D}"/>
    <cellStyle name="Accent2 2 9" xfId="796" xr:uid="{3142EC48-D627-4FD4-99C1-FD75357406EA}"/>
    <cellStyle name="Accent2 20" xfId="2501" xr:uid="{776A2808-1F63-4B7B-8E79-662EE69AC2DE}"/>
    <cellStyle name="Accent2 21" xfId="2502" xr:uid="{D66E7F5D-9635-4F33-B023-8D6735062AF9}"/>
    <cellStyle name="Accent2 22" xfId="2503" xr:uid="{B7BE1B06-0A4A-4018-9C6A-DDB3575AC931}"/>
    <cellStyle name="Accent2 23" xfId="2504" xr:uid="{98631367-EF1B-4CF8-9CD5-ED82C64A34BB}"/>
    <cellStyle name="Accent2 24" xfId="2505" xr:uid="{8C504E60-FACD-495F-9E67-AB2B03EDA52F}"/>
    <cellStyle name="Accent2 25" xfId="2506" xr:uid="{C4EDA71B-C53D-4479-9151-A189A7784263}"/>
    <cellStyle name="Accent2 26" xfId="2507" xr:uid="{3157B37D-A3CD-4388-9425-7BC2B9702891}"/>
    <cellStyle name="Accent2 27" xfId="2482" xr:uid="{0CD5D1AD-DECB-4298-8D2B-B381BB86EDF8}"/>
    <cellStyle name="Accent2 28" xfId="4614" xr:uid="{23780E46-A132-4128-9D03-8E271683EB69}"/>
    <cellStyle name="Accent2 29" xfId="5404" xr:uid="{389F6E68-2A6D-44EE-877C-AD0CE7543758}"/>
    <cellStyle name="Accent2 3" xfId="797" xr:uid="{ED49FDD0-0D56-4C61-9BCF-FEB8F513AFF9}"/>
    <cellStyle name="Accent2 3 10" xfId="798" xr:uid="{ECF35366-2301-4C2C-92CA-BDA54ACDFF5E}"/>
    <cellStyle name="Accent2 3 11" xfId="799" xr:uid="{2E52EE4D-0134-4453-AD8C-D6B85499B292}"/>
    <cellStyle name="Accent2 3 12" xfId="2508" xr:uid="{26EE1F32-AA35-4512-A6BC-AC9D218E255D}"/>
    <cellStyle name="Accent2 3 13" xfId="4622" xr:uid="{E7D96D2F-4D09-4D6B-91EC-8F55D024A81F}"/>
    <cellStyle name="Accent2 3 14" xfId="29424" xr:uid="{98786411-EBCD-418A-B34D-76040FE9175C}"/>
    <cellStyle name="Accent2 3 2" xfId="800" xr:uid="{98B633EF-C74F-495B-995F-611569A3554E}"/>
    <cellStyle name="Accent2 3 2 2" xfId="2509" xr:uid="{ABDF9136-3DD6-41A0-B091-3246319E137E}"/>
    <cellStyle name="Accent2 3 3" xfId="801" xr:uid="{3CDE8AA6-9DCD-48DA-B0EB-B45F8501D647}"/>
    <cellStyle name="Accent2 3 4" xfId="802" xr:uid="{7A3272CA-EA23-416B-976E-87E9741DC255}"/>
    <cellStyle name="Accent2 3 5" xfId="803" xr:uid="{1F154DFB-AB24-436A-B4ED-0916E52A84DC}"/>
    <cellStyle name="Accent2 3 6" xfId="804" xr:uid="{5F5CACE8-E83D-4938-B0DD-84E5FC548667}"/>
    <cellStyle name="Accent2 3 7" xfId="805" xr:uid="{0185F720-0469-497C-A366-44F3ADD59967}"/>
    <cellStyle name="Accent2 3 8" xfId="806" xr:uid="{D3DAFE27-1486-46C2-9FCD-AE492AB654A4}"/>
    <cellStyle name="Accent2 3 9" xfId="807" xr:uid="{BF86D7FF-A68E-469B-96DD-50248B9921D4}"/>
    <cellStyle name="Accent2 30" xfId="5447" xr:uid="{34C7F47A-7474-4857-A295-BEF7CAD499EB}"/>
    <cellStyle name="Accent2 31" xfId="776" xr:uid="{33B4B5FB-5B48-403E-A042-6583D9108610}"/>
    <cellStyle name="Accent2 32" xfId="5490" xr:uid="{532630B2-0ED5-42D7-B718-54207B5E2DCA}"/>
    <cellStyle name="Accent2 33" xfId="29246" xr:uid="{F47BE4E0-6C17-4DF1-99F1-89D0DD97FA54}"/>
    <cellStyle name="Accent2 4" xfId="808" xr:uid="{726FF3BD-B210-4BB0-95D5-26E51392E9B3}"/>
    <cellStyle name="Accent2 4 2" xfId="2511" xr:uid="{16353B37-4A3A-49E5-88A9-8912BC16AC1A}"/>
    <cellStyle name="Accent2 4 3" xfId="2510" xr:uid="{25D8C9D2-042B-4A44-97D8-27C86AB0C9D4}"/>
    <cellStyle name="Accent2 5" xfId="809" xr:uid="{9E8FA4ED-E90E-467E-8670-DF192AB2C8EE}"/>
    <cellStyle name="Accent2 5 2" xfId="2513" xr:uid="{A21E532B-EC35-4D9E-A1B6-DD1B9DDF682D}"/>
    <cellStyle name="Accent2 5 3" xfId="2512" xr:uid="{6BAD5E2D-0BE2-47B3-B7E6-44B22F65EE18}"/>
    <cellStyle name="Accent2 6" xfId="810" xr:uid="{FCD76D01-46B6-4006-89A7-9534F0F1294E}"/>
    <cellStyle name="Accent2 6 2" xfId="2515" xr:uid="{DFF666D9-CBB2-4CBB-8D2C-2EDB5FB81317}"/>
    <cellStyle name="Accent2 6 3" xfId="2516" xr:uid="{6B2A5C74-145F-482A-934C-1F472277D16B}"/>
    <cellStyle name="Accent2 6 4" xfId="2514" xr:uid="{A4BF8141-0DA6-4CCC-8FE8-F72629CAA088}"/>
    <cellStyle name="Accent2 7" xfId="811" xr:uid="{CC2AFFE6-5E0B-4D7C-B200-BD09F6F8C1B5}"/>
    <cellStyle name="Accent2 7 2" xfId="2518" xr:uid="{FE3456CD-558C-43E3-9551-CD8DAAEE1282}"/>
    <cellStyle name="Accent2 7 3" xfId="2517" xr:uid="{BE226898-7E77-4B63-9777-F651EA5F1328}"/>
    <cellStyle name="Accent2 8" xfId="812" xr:uid="{94950D25-FF2D-4FFF-89BF-84D2820E76AF}"/>
    <cellStyle name="Accent2 8 2" xfId="2519" xr:uid="{C6EB9FCA-1DE0-4DE2-B086-FBEA6843A407}"/>
    <cellStyle name="Accent2 9" xfId="813" xr:uid="{9019C761-39A5-4B21-B8B1-7FEBE82239ED}"/>
    <cellStyle name="Accent2 9 2" xfId="2520" xr:uid="{5AC0B263-328B-40FE-AC7E-A15B4050DEC0}"/>
    <cellStyle name="Accent3 10" xfId="815" xr:uid="{2D6556FE-1E17-4BB2-99CF-F7745DC96AAE}"/>
    <cellStyle name="Accent3 10 2" xfId="2522" xr:uid="{35593385-034C-4FF2-919B-FF193D57FADB}"/>
    <cellStyle name="Accent3 11" xfId="816" xr:uid="{34650C75-835F-4A6D-A432-679BB8F25364}"/>
    <cellStyle name="Accent3 11 2" xfId="2523" xr:uid="{842FE31E-7B00-40C8-873C-6E6DBFD5017C}"/>
    <cellStyle name="Accent3 12" xfId="817" xr:uid="{46CA6C37-410E-4E56-92FA-AE135CE85F32}"/>
    <cellStyle name="Accent3 12 2" xfId="2524" xr:uid="{ED9F1257-A312-4D4F-BB63-E3F1F1065EC4}"/>
    <cellStyle name="Accent3 13" xfId="818" xr:uid="{7894B842-5A45-42D4-A071-5695EAF74A3E}"/>
    <cellStyle name="Accent3 13 2" xfId="2525" xr:uid="{9088C494-5DEF-4169-9189-66680D1F5AAE}"/>
    <cellStyle name="Accent3 14" xfId="819" xr:uid="{2FEA79F8-B512-43B8-90A3-14672FE626EA}"/>
    <cellStyle name="Accent3 14 2" xfId="2526" xr:uid="{5727B373-372E-4C23-ADA3-31AF67020F9F}"/>
    <cellStyle name="Accent3 15" xfId="820" xr:uid="{22D0E2FB-6460-4319-9ABC-1F44B7D06C0D}"/>
    <cellStyle name="Accent3 15 2" xfId="2527" xr:uid="{79C0FC96-E1A2-4BCE-A934-DE5C06B1DFDB}"/>
    <cellStyle name="Accent3 16" xfId="821" xr:uid="{FFF596CB-1043-4EB0-A291-EE0EDBFF76A7}"/>
    <cellStyle name="Accent3 16 2" xfId="2528" xr:uid="{39195307-44FB-4F4E-98EB-E9F0CB1EC208}"/>
    <cellStyle name="Accent3 17" xfId="822" xr:uid="{AC6A39AB-7093-4A87-A642-83DA236B0B2F}"/>
    <cellStyle name="Accent3 17 2" xfId="2529" xr:uid="{948453B0-CDAD-4A1B-8904-37C97199B99A}"/>
    <cellStyle name="Accent3 18" xfId="823" xr:uid="{009D6103-F7FA-49E8-B79D-7CAC4CF45A77}"/>
    <cellStyle name="Accent3 18 2" xfId="2530" xr:uid="{B0D7A5B2-4E0F-4167-98CD-9CEEACB88EBC}"/>
    <cellStyle name="Accent3 19" xfId="2531" xr:uid="{A25063E5-D925-47FD-BD77-F806519A60A9}"/>
    <cellStyle name="Accent3 2" xfId="824" xr:uid="{44CDA754-4EE9-4281-9E9C-A95A1687968C}"/>
    <cellStyle name="Accent3 2 10" xfId="825" xr:uid="{2AEED1AE-F3C9-4B02-91FD-D14E856F38FE}"/>
    <cellStyle name="Accent3 2 11" xfId="826" xr:uid="{D3ECEA77-80E2-464C-8B5B-7215AD29137E}"/>
    <cellStyle name="Accent3 2 12" xfId="2532" xr:uid="{8BDF1210-09B8-4A6E-95DC-F6B7CF128D90}"/>
    <cellStyle name="Accent3 2 13" xfId="4119" xr:uid="{A01B6F5F-B540-4BBC-8A7C-D457953A3C6C}"/>
    <cellStyle name="Accent3 2 14" xfId="4624" xr:uid="{320FB02B-828F-4452-8FA5-72B6718E6FA9}"/>
    <cellStyle name="Accent3 2 15" xfId="29386" xr:uid="{DD3BBA53-F8BB-4E21-8B3F-DC35C803F4CF}"/>
    <cellStyle name="Accent3 2 2" xfId="827" xr:uid="{567F7DCD-1B47-4380-9AD8-7CB8C4B4BF7A}"/>
    <cellStyle name="Accent3 2 2 2" xfId="2533" xr:uid="{36551948-B584-49D4-BBF7-E05E9D6CCBB4}"/>
    <cellStyle name="Accent3 2 2 3" xfId="4625" xr:uid="{9E53DC26-6323-4948-A202-0BF13E034CE5}"/>
    <cellStyle name="Accent3 2 3" xfId="828" xr:uid="{EF70CFFE-089F-4633-A483-14369DA212B9}"/>
    <cellStyle name="Accent3 2 3 2" xfId="2534" xr:uid="{BBB23412-B4C6-4BED-BEF4-4DB022B517EB}"/>
    <cellStyle name="Accent3 2 3 3" xfId="4626" xr:uid="{15AA33B7-85D6-4150-A079-71BFE04EF8CE}"/>
    <cellStyle name="Accent3 2 4" xfId="829" xr:uid="{B17864A8-41DF-47A7-B2BE-0A522190F541}"/>
    <cellStyle name="Accent3 2 4 2" xfId="2536" xr:uid="{3409C3FF-7377-4DD5-89EA-A839B1029D48}"/>
    <cellStyle name="Accent3 2 4 3" xfId="2535" xr:uid="{906F504C-9FF5-47E2-B78F-CA1C97F3ADC6}"/>
    <cellStyle name="Accent3 2 4 4" xfId="4627" xr:uid="{A5D6B7C2-B518-48C0-AC76-0ED34297DD20}"/>
    <cellStyle name="Accent3 2 5" xfId="830" xr:uid="{3C35E3AB-DA8D-417D-8AF0-CF507CA08EBC}"/>
    <cellStyle name="Accent3 2 5 2" xfId="2537" xr:uid="{378886F2-CC00-413D-B2F5-1C97F62247FC}"/>
    <cellStyle name="Accent3 2 5 3" xfId="4628" xr:uid="{730AC64A-8E4C-4CD0-ADD7-C4F3C3ABFC97}"/>
    <cellStyle name="Accent3 2 6" xfId="831" xr:uid="{D0C3959E-2633-475D-9C1F-7BE8CD554CC9}"/>
    <cellStyle name="Accent3 2 6 2" xfId="2538" xr:uid="{A05727B8-08E2-4C98-B4AA-DA6DE86B36C0}"/>
    <cellStyle name="Accent3 2 6 3" xfId="4629" xr:uid="{C6588E06-8116-4A6B-9E7D-B6CBCDFDCA4A}"/>
    <cellStyle name="Accent3 2 7" xfId="832" xr:uid="{14EC9188-2C89-4082-83AD-B60F065AAF17}"/>
    <cellStyle name="Accent3 2 7 2" xfId="2539" xr:uid="{0678B5CE-B767-4ED5-B6CB-54AE74221A24}"/>
    <cellStyle name="Accent3 2 7 3" xfId="4630" xr:uid="{49F942F8-0EC2-48FE-AE23-CB122947B762}"/>
    <cellStyle name="Accent3 2 8" xfId="833" xr:uid="{7082D8C0-11DF-4EE2-B23D-3CD4CFB8E728}"/>
    <cellStyle name="Accent3 2 9" xfId="834" xr:uid="{D3C00903-8496-4894-B5A8-D403A1144C1D}"/>
    <cellStyle name="Accent3 20" xfId="2540" xr:uid="{BB3F6616-1623-4C42-827A-55D6C8995766}"/>
    <cellStyle name="Accent3 21" xfId="2541" xr:uid="{3FC53E6D-3500-4546-B0EF-5ADF069A2082}"/>
    <cellStyle name="Accent3 22" xfId="2542" xr:uid="{2E38B35D-B552-44C6-BE32-960A5FE31F07}"/>
    <cellStyle name="Accent3 23" xfId="2543" xr:uid="{95F88FB8-7B12-4EC2-BF6E-703534104059}"/>
    <cellStyle name="Accent3 24" xfId="2544" xr:uid="{DC25DB36-7589-44D7-8FB5-325A3B70A227}"/>
    <cellStyle name="Accent3 25" xfId="2545" xr:uid="{E23E5F59-2CC8-4A65-A2DB-34E1B03C19CD}"/>
    <cellStyle name="Accent3 26" xfId="2546" xr:uid="{32646AF5-8365-4966-A464-C4EAD1F3828E}"/>
    <cellStyle name="Accent3 27" xfId="2521" xr:uid="{A897EA38-581B-4914-8C3A-A0D13DED0B46}"/>
    <cellStyle name="Accent3 28" xfId="4623" xr:uid="{CF948642-50FC-4DF0-8C6C-6A2DD2F35D78}"/>
    <cellStyle name="Accent3 29" xfId="5408" xr:uid="{B6A17232-D25D-4EAF-A5F5-DB67BF22A8A7}"/>
    <cellStyle name="Accent3 3" xfId="835" xr:uid="{1528FA7E-EB24-4F87-B57F-E2027B81F7B3}"/>
    <cellStyle name="Accent3 3 10" xfId="836" xr:uid="{B550FCC2-0928-4E62-8745-1953D598E45A}"/>
    <cellStyle name="Accent3 3 11" xfId="837" xr:uid="{5C86A8B5-5256-415D-A0B8-EEA3E82938CE}"/>
    <cellStyle name="Accent3 3 12" xfId="2547" xr:uid="{4F6008C6-9FC4-4167-82B0-E934A7C70036}"/>
    <cellStyle name="Accent3 3 13" xfId="4631" xr:uid="{86E1F313-2D1C-42BF-83EF-0EB6FD1C1C10}"/>
    <cellStyle name="Accent3 3 14" xfId="29428" xr:uid="{5B50B5B0-3BC3-4202-B54C-C45134BA6CDF}"/>
    <cellStyle name="Accent3 3 2" xfId="838" xr:uid="{49AA15ED-DA36-4EEE-AAF9-7B765433790C}"/>
    <cellStyle name="Accent3 3 2 2" xfId="2548" xr:uid="{CBC577C2-318D-4173-9514-0FBA8DCD44FF}"/>
    <cellStyle name="Accent3 3 3" xfId="839" xr:uid="{B9D1C4CC-FE89-451B-A69F-096B5BF8B9C9}"/>
    <cellStyle name="Accent3 3 4" xfId="840" xr:uid="{6EE5BF99-A1C9-47B1-A47F-A42F168EFF4B}"/>
    <cellStyle name="Accent3 3 5" xfId="841" xr:uid="{AD861DA5-6F27-42E9-80A7-46CA0812D226}"/>
    <cellStyle name="Accent3 3 6" xfId="842" xr:uid="{BF28390D-7566-4D15-8523-683CEF336A56}"/>
    <cellStyle name="Accent3 3 7" xfId="843" xr:uid="{6E8DCDFD-5F7C-410C-8BEB-88C1E88FF9D1}"/>
    <cellStyle name="Accent3 3 8" xfId="844" xr:uid="{804D7DA1-B55F-4C30-8234-67294F9CEF90}"/>
    <cellStyle name="Accent3 3 9" xfId="845" xr:uid="{A5B1AC0D-F9DC-41C8-9F5A-2C7BDAD408C4}"/>
    <cellStyle name="Accent3 30" xfId="5451" xr:uid="{006F90A9-3860-42AC-AC7A-5D003DC3FD33}"/>
    <cellStyle name="Accent3 31" xfId="814" xr:uid="{979BAA03-2A30-4A06-95C8-9F88BFF59356}"/>
    <cellStyle name="Accent3 32" xfId="5494" xr:uid="{673987CD-295F-42C0-9763-0B634E2B5B56}"/>
    <cellStyle name="Accent3 33" xfId="29250" xr:uid="{25BBA8ED-A472-40FF-9B14-607DA4B54DE4}"/>
    <cellStyle name="Accent3 4" xfId="846" xr:uid="{884C2ADC-7200-4B6A-8226-6BC8CFB70EED}"/>
    <cellStyle name="Accent3 4 2" xfId="2550" xr:uid="{67DD4E4E-BEEC-447F-A494-DC79FBA934CD}"/>
    <cellStyle name="Accent3 4 3" xfId="2549" xr:uid="{86913867-607F-4CB8-AB91-D6EEE62F21BA}"/>
    <cellStyle name="Accent3 5" xfId="847" xr:uid="{7FB37ADB-05F8-469B-9C78-5DEB360D4F03}"/>
    <cellStyle name="Accent3 5 2" xfId="2552" xr:uid="{45175D91-ABCC-4A1D-9ED0-0E70F5476641}"/>
    <cellStyle name="Accent3 5 3" xfId="2551" xr:uid="{543D778F-9639-4091-8E06-A4A289F06300}"/>
    <cellStyle name="Accent3 6" xfId="848" xr:uid="{B6997932-EA14-4E7E-A221-359C78D51ABF}"/>
    <cellStyle name="Accent3 6 2" xfId="2554" xr:uid="{CCF7E452-8BB7-418C-A9A8-09AD92F5DE70}"/>
    <cellStyle name="Accent3 6 3" xfId="2555" xr:uid="{4FF37AB7-6E93-48BB-B336-F6961CF35137}"/>
    <cellStyle name="Accent3 6 4" xfId="2553" xr:uid="{687F39E5-9FDE-4B52-AAF3-DE626CD38E0A}"/>
    <cellStyle name="Accent3 7" xfId="849" xr:uid="{9824EF9D-C747-4F88-A0BB-20CD487DA542}"/>
    <cellStyle name="Accent3 7 2" xfId="2557" xr:uid="{49E47C9B-C551-40A8-9226-B41A2B56544E}"/>
    <cellStyle name="Accent3 7 3" xfId="2556" xr:uid="{07ABE9C7-F7A2-4DA9-A6E2-764ABCE85791}"/>
    <cellStyle name="Accent3 8" xfId="850" xr:uid="{1073C93D-508A-4AEE-B73B-CF873491AA09}"/>
    <cellStyle name="Accent3 8 2" xfId="2558" xr:uid="{9EE4413E-C8FA-4919-91F4-FF3E7275D1F4}"/>
    <cellStyle name="Accent3 9" xfId="851" xr:uid="{88B2D49F-CEBA-4D72-AA88-D8DFD286B48F}"/>
    <cellStyle name="Accent3 9 2" xfId="2559" xr:uid="{E9A90B24-EF4C-4C3C-98E0-135DDD21ECD4}"/>
    <cellStyle name="Accent4 10" xfId="853" xr:uid="{F2099A3C-83E3-4290-9660-4C9F9F55CA25}"/>
    <cellStyle name="Accent4 10 2" xfId="2561" xr:uid="{054C6014-E20C-471A-BAF4-D539EF74AB7D}"/>
    <cellStyle name="Accent4 11" xfId="854" xr:uid="{9765BB37-BE6D-4A07-8098-680615BC705C}"/>
    <cellStyle name="Accent4 11 2" xfId="2562" xr:uid="{8F398B6E-998B-4B2C-A0A3-85790234E760}"/>
    <cellStyle name="Accent4 12" xfId="855" xr:uid="{0471B3D4-BA4C-4F5B-A9F6-E2C7CBF9D813}"/>
    <cellStyle name="Accent4 12 2" xfId="2563" xr:uid="{F0233ADA-B5EC-4A85-9711-E97712FF675B}"/>
    <cellStyle name="Accent4 13" xfId="856" xr:uid="{C2C86D6B-CB5F-4767-AD7D-2C583B678CB5}"/>
    <cellStyle name="Accent4 13 2" xfId="2564" xr:uid="{3D91E38C-8DD4-4741-95D7-7A8C1881DB79}"/>
    <cellStyle name="Accent4 14" xfId="857" xr:uid="{DAEA3E55-7A30-4125-AE83-D4B30302FC3E}"/>
    <cellStyle name="Accent4 14 2" xfId="2565" xr:uid="{656A85CF-D416-49D8-9F18-4D17AA618DEE}"/>
    <cellStyle name="Accent4 15" xfId="858" xr:uid="{85AF835D-FB2A-4F23-9BCE-CB89AC7EB303}"/>
    <cellStyle name="Accent4 15 2" xfId="2566" xr:uid="{10364DE9-9595-4032-A80D-16AEA22D099D}"/>
    <cellStyle name="Accent4 16" xfId="859" xr:uid="{17899864-AE46-42E9-8DC5-30E11B3C58BE}"/>
    <cellStyle name="Accent4 16 2" xfId="2567" xr:uid="{909A5B33-A969-4F1B-93A3-B3FE323E5E62}"/>
    <cellStyle name="Accent4 17" xfId="860" xr:uid="{11446C39-E0D3-4E7A-B0CB-6670CA1EADA9}"/>
    <cellStyle name="Accent4 17 2" xfId="2568" xr:uid="{163D6191-6F4F-4957-9576-E294BD666313}"/>
    <cellStyle name="Accent4 18" xfId="861" xr:uid="{DCB1197F-184F-4661-B9B8-3CAEC7391DD4}"/>
    <cellStyle name="Accent4 18 2" xfId="2569" xr:uid="{B4197C81-E857-4414-99CD-BE1B13665663}"/>
    <cellStyle name="Accent4 19" xfId="2570" xr:uid="{0593AE64-75FD-4CB5-B5EC-0011AADCE494}"/>
    <cellStyle name="Accent4 2" xfId="862" xr:uid="{3578C344-08C8-41DB-B86C-1A132EB64E1B}"/>
    <cellStyle name="Accent4 2 10" xfId="863" xr:uid="{03C67C6C-9238-405E-A7AD-400FA82F23CA}"/>
    <cellStyle name="Accent4 2 11" xfId="864" xr:uid="{DC122838-B917-4E13-B8CD-AE5556F8E2BF}"/>
    <cellStyle name="Accent4 2 12" xfId="2571" xr:uid="{D38E7D4D-3D36-415F-B5B2-913197E29359}"/>
    <cellStyle name="Accent4 2 13" xfId="4120" xr:uid="{81F37664-84AF-455A-AC67-0CEAE2634DB7}"/>
    <cellStyle name="Accent4 2 14" xfId="4633" xr:uid="{3EA06F1F-0084-494C-8B2C-B4965A64D92F}"/>
    <cellStyle name="Accent4 2 15" xfId="29390" xr:uid="{062A4A86-F2AE-444C-B1BA-AB4DC4267DA4}"/>
    <cellStyle name="Accent4 2 2" xfId="865" xr:uid="{11C5A0F7-1E71-4D1D-88F3-DB69C424471B}"/>
    <cellStyle name="Accent4 2 2 2" xfId="2572" xr:uid="{421445C8-D654-491B-9573-C9411EF5C42E}"/>
    <cellStyle name="Accent4 2 2 3" xfId="4634" xr:uid="{89D9372E-E0AC-4B3C-8914-D44695869BAE}"/>
    <cellStyle name="Accent4 2 3" xfId="866" xr:uid="{0F2658C9-ADBA-4522-AF7C-6C848FC21689}"/>
    <cellStyle name="Accent4 2 3 2" xfId="2573" xr:uid="{14366828-7D1E-4F92-8080-A0B18472CD3B}"/>
    <cellStyle name="Accent4 2 3 3" xfId="4635" xr:uid="{97708E32-3AAA-431B-A64E-E8850ACE373E}"/>
    <cellStyle name="Accent4 2 4" xfId="867" xr:uid="{B2412D4E-1478-4EB5-9A3B-BD707FEFAFBC}"/>
    <cellStyle name="Accent4 2 4 2" xfId="2575" xr:uid="{B0AABBEE-6FAA-4BD4-8E2C-2F48C6979562}"/>
    <cellStyle name="Accent4 2 4 3" xfId="2574" xr:uid="{1D6067B8-ACE4-43AA-82F6-067780C57366}"/>
    <cellStyle name="Accent4 2 4 4" xfId="4636" xr:uid="{90CA10A6-090B-40C0-89D3-A4DCED1E5FB4}"/>
    <cellStyle name="Accent4 2 5" xfId="868" xr:uid="{1CDDA5EF-4526-4A98-8459-AEF17C07E66B}"/>
    <cellStyle name="Accent4 2 5 2" xfId="2576" xr:uid="{29E706B6-F10B-4CA2-AC9A-2C6A9DEBD5F1}"/>
    <cellStyle name="Accent4 2 5 3" xfId="4637" xr:uid="{7E71D456-0605-44DA-8469-4DFBCFCCD612}"/>
    <cellStyle name="Accent4 2 6" xfId="869" xr:uid="{691587D9-030A-4373-811C-1BE47890B958}"/>
    <cellStyle name="Accent4 2 6 2" xfId="2577" xr:uid="{EC24D26F-1F8D-4EB0-820C-4D9EBB070FF8}"/>
    <cellStyle name="Accent4 2 6 3" xfId="4638" xr:uid="{B3C9276D-9BDC-452A-85C2-7C4659932D03}"/>
    <cellStyle name="Accent4 2 7" xfId="870" xr:uid="{1715840C-E3E2-4F93-81A7-B524EC748828}"/>
    <cellStyle name="Accent4 2 7 2" xfId="2578" xr:uid="{57D3EFA8-3DDA-4B5A-8125-B100559F7308}"/>
    <cellStyle name="Accent4 2 7 3" xfId="4639" xr:uid="{CE2760A7-4596-4E08-9B44-05EEE9DBAD67}"/>
    <cellStyle name="Accent4 2 8" xfId="871" xr:uid="{5DD87AF3-CD1A-473A-97C7-C434BA03B364}"/>
    <cellStyle name="Accent4 2 9" xfId="872" xr:uid="{C290D353-4850-4772-8E88-22FD804F2897}"/>
    <cellStyle name="Accent4 20" xfId="2579" xr:uid="{32890722-67E2-469B-9A0C-CFF346B27931}"/>
    <cellStyle name="Accent4 21" xfId="2580" xr:uid="{593BFFC0-ECE1-4CDA-A7C1-36C81505D1CC}"/>
    <cellStyle name="Accent4 22" xfId="2581" xr:uid="{39BFBCDF-A101-4B12-A6BB-A6F22A5D53AF}"/>
    <cellStyle name="Accent4 23" xfId="2582" xr:uid="{F31912B6-5C71-4CCD-A7EA-722921F3ED2F}"/>
    <cellStyle name="Accent4 24" xfId="2583" xr:uid="{ED960ECE-0785-4944-A93A-59DB494A433B}"/>
    <cellStyle name="Accent4 25" xfId="2584" xr:uid="{9BFFC558-0548-449A-894A-5BEC855A790E}"/>
    <cellStyle name="Accent4 26" xfId="2585" xr:uid="{71ACB636-D4A7-41E1-8B2B-F45BAF90ACED}"/>
    <cellStyle name="Accent4 27" xfId="2560" xr:uid="{C6FA2977-611A-4495-BBF4-4D474451AC90}"/>
    <cellStyle name="Accent4 28" xfId="4632" xr:uid="{4AD2393B-ED6A-4572-A5D8-085514CFCB9E}"/>
    <cellStyle name="Accent4 29" xfId="5412" xr:uid="{6453D5F9-E33B-4F1A-A09A-3306BAD0D938}"/>
    <cellStyle name="Accent4 3" xfId="873" xr:uid="{E0E0B4B1-AF85-4E87-A497-60D9D0B7B0B3}"/>
    <cellStyle name="Accent4 3 10" xfId="874" xr:uid="{B931EB91-23C6-4902-B02A-2E4D8781FAAC}"/>
    <cellStyle name="Accent4 3 11" xfId="875" xr:uid="{46946537-AD17-40B3-9F66-F7C2AF5DDCAD}"/>
    <cellStyle name="Accent4 3 12" xfId="2586" xr:uid="{2275929E-1F94-4D92-9962-E70F9F66DC6F}"/>
    <cellStyle name="Accent4 3 13" xfId="4640" xr:uid="{D73E0EEC-A3E5-4481-A400-499B39CBB08E}"/>
    <cellStyle name="Accent4 3 14" xfId="29432" xr:uid="{6707FD15-40CD-418F-8F04-00A5B71DDCD6}"/>
    <cellStyle name="Accent4 3 2" xfId="876" xr:uid="{A5458BE6-CE9C-435E-BE13-8E43528F0A1C}"/>
    <cellStyle name="Accent4 3 2 2" xfId="2587" xr:uid="{E384CE08-2AD9-4ACB-A042-A83E3F4F5D25}"/>
    <cellStyle name="Accent4 3 3" xfId="877" xr:uid="{0C213740-4283-4EDF-B7A7-91726B24EC1E}"/>
    <cellStyle name="Accent4 3 4" xfId="878" xr:uid="{80F1DA74-000C-4635-9FB7-99D66E288D9B}"/>
    <cellStyle name="Accent4 3 5" xfId="879" xr:uid="{41CD8B31-5F5B-4EFC-953F-FB2A5DC34E73}"/>
    <cellStyle name="Accent4 3 6" xfId="880" xr:uid="{290708CA-5A8D-47FF-9889-BF0E4117DDD3}"/>
    <cellStyle name="Accent4 3 7" xfId="881" xr:uid="{B5E3F6E9-B0E6-416E-90B8-759F97C53592}"/>
    <cellStyle name="Accent4 3 8" xfId="882" xr:uid="{195D49FB-803D-4C82-AEF1-C427C681B717}"/>
    <cellStyle name="Accent4 3 9" xfId="883" xr:uid="{3029E56A-1B8F-44B1-9EFA-B9EE64CA62BD}"/>
    <cellStyle name="Accent4 30" xfId="5455" xr:uid="{ED46BB8E-EC86-4D22-9648-68331FCA17F5}"/>
    <cellStyle name="Accent4 31" xfId="852" xr:uid="{61E16A3A-44D7-42DE-97D2-23D32BEF3C10}"/>
    <cellStyle name="Accent4 32" xfId="5498" xr:uid="{C66B4FBE-3A99-47D5-A498-FB06D4EDD315}"/>
    <cellStyle name="Accent4 33" xfId="29254" xr:uid="{64A1F636-7C20-46A8-B4E3-8FC68D6CD538}"/>
    <cellStyle name="Accent4 4" xfId="884" xr:uid="{C31D0CE4-4485-4735-87AA-72C98F0FE013}"/>
    <cellStyle name="Accent4 4 2" xfId="2589" xr:uid="{EE954C76-195F-42F6-A230-FF7C3B5A1DE8}"/>
    <cellStyle name="Accent4 4 3" xfId="2588" xr:uid="{028E6B59-A09D-4B95-AA2B-95D58C95B192}"/>
    <cellStyle name="Accent4 5" xfId="885" xr:uid="{426A5EF8-53E1-43EA-9470-1A95C697D116}"/>
    <cellStyle name="Accent4 5 2" xfId="2591" xr:uid="{BEE5E28E-A226-4A34-AEB6-96EEC4BFB65C}"/>
    <cellStyle name="Accent4 5 3" xfId="2590" xr:uid="{A1653783-4A55-437C-862C-019BA17640C7}"/>
    <cellStyle name="Accent4 6" xfId="886" xr:uid="{34BB71B1-2406-44DC-9335-D37A28AE3D26}"/>
    <cellStyle name="Accent4 6 2" xfId="2593" xr:uid="{7F0D624B-9998-46BF-80A4-7B7CD30B8878}"/>
    <cellStyle name="Accent4 6 3" xfId="2594" xr:uid="{082A0A78-4228-44C1-A88B-4E206EFE3606}"/>
    <cellStyle name="Accent4 6 4" xfId="2592" xr:uid="{8C3BDDB1-5590-4243-952C-CAA2A5678A3F}"/>
    <cellStyle name="Accent4 7" xfId="887" xr:uid="{EB9C23EE-97C6-42C5-849F-5EA6DDFFDC15}"/>
    <cellStyle name="Accent4 7 2" xfId="2596" xr:uid="{7C9DC7E5-15D4-4D92-A43F-395A86E6C713}"/>
    <cellStyle name="Accent4 7 3" xfId="2595" xr:uid="{98E8452F-7684-48D3-B6DC-32C51ACC13FA}"/>
    <cellStyle name="Accent4 8" xfId="888" xr:uid="{52C60B7C-5E7F-4784-8042-02BB058EB945}"/>
    <cellStyle name="Accent4 8 2" xfId="2597" xr:uid="{9A8A8A0D-12E7-4514-A668-C512C3AF8BCE}"/>
    <cellStyle name="Accent4 9" xfId="889" xr:uid="{DF931564-D020-4C60-AEA7-FC11491E8233}"/>
    <cellStyle name="Accent4 9 2" xfId="2598" xr:uid="{B2B1E00F-E84F-42DB-B226-128BAF2B01D9}"/>
    <cellStyle name="Accent5 10" xfId="891" xr:uid="{5171F580-1465-4ED3-B6E8-861C7BD0C495}"/>
    <cellStyle name="Accent5 10 2" xfId="2600" xr:uid="{65ADBF7A-741A-49D7-997A-D91DF7F36D88}"/>
    <cellStyle name="Accent5 11" xfId="892" xr:uid="{C74CC401-EDF8-48F0-BF41-39B3066EA2E4}"/>
    <cellStyle name="Accent5 11 2" xfId="2601" xr:uid="{7145BF45-D54F-43B5-A31E-0CD1C0159414}"/>
    <cellStyle name="Accent5 12" xfId="893" xr:uid="{8D7518CD-91F0-4A34-A2D5-BFC16C7CCE77}"/>
    <cellStyle name="Accent5 12 2" xfId="2602" xr:uid="{70E5944C-ACE7-428D-8FDD-F1F0967FA50D}"/>
    <cellStyle name="Accent5 13" xfId="894" xr:uid="{E17DBA3C-1DBF-4177-819F-4AB0A1D16494}"/>
    <cellStyle name="Accent5 13 2" xfId="2603" xr:uid="{203204C3-3C67-476C-8B3D-844216968CD1}"/>
    <cellStyle name="Accent5 14" xfId="895" xr:uid="{5E675748-3386-428B-8285-7A16ACA66ED4}"/>
    <cellStyle name="Accent5 14 2" xfId="2604" xr:uid="{1C7B9D4B-972E-46BD-BD2A-25A3EC81B4C4}"/>
    <cellStyle name="Accent5 15" xfId="896" xr:uid="{61B536E2-07DA-48E5-8BA9-FB1EEEB57DF4}"/>
    <cellStyle name="Accent5 15 2" xfId="2605" xr:uid="{BD2EE60F-E7A8-40C9-9B40-E71424B4DB91}"/>
    <cellStyle name="Accent5 16" xfId="897" xr:uid="{A8BA8BA5-F6D2-4C8A-A2D3-AD730F3D20C3}"/>
    <cellStyle name="Accent5 16 2" xfId="2606" xr:uid="{22DACD9A-5DE8-4E00-A5F4-306E8FFF14FD}"/>
    <cellStyle name="Accent5 17" xfId="898" xr:uid="{5CEB4559-9D9B-4759-9E5B-4B046AC59F99}"/>
    <cellStyle name="Accent5 17 2" xfId="2607" xr:uid="{E637388C-0E3D-4DC7-82B0-FBA58C982F18}"/>
    <cellStyle name="Accent5 18" xfId="899" xr:uid="{5160C982-CBD8-47D6-9891-890DFCCE8298}"/>
    <cellStyle name="Accent5 18 2" xfId="2608" xr:uid="{F8965A09-A8EB-4518-8693-1020BCFD20A8}"/>
    <cellStyle name="Accent5 19" xfId="2609" xr:uid="{5DEDA5F4-0678-4EAE-A869-E14AEBABB3D7}"/>
    <cellStyle name="Accent5 2" xfId="900" xr:uid="{5934D1F5-0245-42E2-86FD-88F0BC8E4486}"/>
    <cellStyle name="Accent5 2 10" xfId="901" xr:uid="{F02FEAE6-915B-465C-AD71-6281ABC02386}"/>
    <cellStyle name="Accent5 2 11" xfId="902" xr:uid="{D382463F-61B7-4624-BC67-C1065976856F}"/>
    <cellStyle name="Accent5 2 12" xfId="4121" xr:uid="{45D9313E-5E94-4048-BE7F-F8F7AEA55510}"/>
    <cellStyle name="Accent5 2 13" xfId="4642" xr:uid="{6FF6AE1B-A51E-4967-A45B-D42E48193F0F}"/>
    <cellStyle name="Accent5 2 14" xfId="29394" xr:uid="{B8EC58F4-08F8-473E-B5BB-252E06C7B590}"/>
    <cellStyle name="Accent5 2 2" xfId="903" xr:uid="{77CC2A40-F5FF-4CE0-AA90-172E3A7BE0EB}"/>
    <cellStyle name="Accent5 2 2 2" xfId="4643" xr:uid="{C718A66E-0E69-401E-9ED2-0DF917CE7B5E}"/>
    <cellStyle name="Accent5 2 3" xfId="904" xr:uid="{14129DB4-1A43-4CF8-AD5C-96A7E59CF231}"/>
    <cellStyle name="Accent5 2 3 2" xfId="4644" xr:uid="{FA01CB82-6C7F-451F-8844-30A278C6FBBE}"/>
    <cellStyle name="Accent5 2 4" xfId="905" xr:uid="{7046F46B-1B72-46A1-8C11-F6E60A4E167A}"/>
    <cellStyle name="Accent5 2 4 2" xfId="2613" xr:uid="{8AFAA8B8-5EC2-4C08-B2BA-985BFF86DAF7}"/>
    <cellStyle name="Accent5 2 4 3" xfId="2612" xr:uid="{1D99AFE4-997C-4ADE-8532-A8710308C1C7}"/>
    <cellStyle name="Accent5 2 4 4" xfId="4645" xr:uid="{C63F09EE-7660-4B55-93FB-02F2E5F5382E}"/>
    <cellStyle name="Accent5 2 5" xfId="906" xr:uid="{B5365F67-6413-47C9-910F-4EF433AF2AF1}"/>
    <cellStyle name="Accent5 2 5 2" xfId="4646" xr:uid="{14E4364E-FE43-410D-943E-C7DF83400E4B}"/>
    <cellStyle name="Accent5 2 6" xfId="907" xr:uid="{33100DF7-2157-41D8-A5E6-E6B911308A67}"/>
    <cellStyle name="Accent5 2 6 2" xfId="4647" xr:uid="{7337E2BD-8D3B-42ED-AEA4-F0CEFC14DCEF}"/>
    <cellStyle name="Accent5 2 7" xfId="908" xr:uid="{638D12AC-F7F1-4EED-86CC-89E176EFB13B}"/>
    <cellStyle name="Accent5 2 7 2" xfId="4648" xr:uid="{3BE19BEA-D121-486B-806F-6311CF259C11}"/>
    <cellStyle name="Accent5 2 8" xfId="909" xr:uid="{82B94B1C-0220-4E7F-9DA4-A564CA1E3C07}"/>
    <cellStyle name="Accent5 2 9" xfId="910" xr:uid="{B8D4E743-7951-4F5D-A169-2077DD514B42}"/>
    <cellStyle name="Accent5 20" xfId="2616" xr:uid="{AC2254BC-0AF5-47A1-A451-A92721FD8C13}"/>
    <cellStyle name="Accent5 21" xfId="2617" xr:uid="{C30EBBBA-DB7E-4A7C-B7C5-B2D8E1672F77}"/>
    <cellStyle name="Accent5 22" xfId="2618" xr:uid="{75AD1D8C-C7DA-4C56-BDA5-4FAC0C7F43F9}"/>
    <cellStyle name="Accent5 23" xfId="2619" xr:uid="{986BE7AF-08FA-41FA-AFCB-38F3BFCC816C}"/>
    <cellStyle name="Accent5 24" xfId="2620" xr:uid="{E43054C8-DDBF-4274-8B81-2555564D1F5A}"/>
    <cellStyle name="Accent5 25" xfId="2621" xr:uid="{F72323E9-B8EE-4CEE-9D6A-F6ED81829FB0}"/>
    <cellStyle name="Accent5 26" xfId="2622" xr:uid="{5FBB78E0-40C2-49F3-AF6D-899C10211A48}"/>
    <cellStyle name="Accent5 27" xfId="4641" xr:uid="{6ACF94BF-CD0D-44C2-9B1F-DF575C1AACBB}"/>
    <cellStyle name="Accent5 28" xfId="5416" xr:uid="{F51F0F0D-D086-4341-A759-47FD83A2A38B}"/>
    <cellStyle name="Accent5 29" xfId="5459" xr:uid="{A3B9216B-8FFC-4C8A-AB6A-900DB03C3A20}"/>
    <cellStyle name="Accent5 3" xfId="911" xr:uid="{B73AA209-BB55-47A1-A427-89408D4F7223}"/>
    <cellStyle name="Accent5 3 10" xfId="912" xr:uid="{B3821150-FE2F-45AC-B8DC-C94C653FE465}"/>
    <cellStyle name="Accent5 3 11" xfId="913" xr:uid="{F8928F8E-5D96-4625-AD44-98AC76683CDE}"/>
    <cellStyle name="Accent5 3 12" xfId="2623" xr:uid="{5C6A9149-5BAF-4055-8126-B88A6EA95F7D}"/>
    <cellStyle name="Accent5 3 13" xfId="4649" xr:uid="{B4B806FB-8C67-4D7D-8204-30DB394B6494}"/>
    <cellStyle name="Accent5 3 14" xfId="29436" xr:uid="{F08EE763-203F-47E9-8044-F9F1305C7952}"/>
    <cellStyle name="Accent5 3 2" xfId="914" xr:uid="{DAB0A590-8EE4-4BED-A8AD-93C04A615EDB}"/>
    <cellStyle name="Accent5 3 3" xfId="915" xr:uid="{75A2FFFA-0A52-4BE3-8A3A-603C803FBC6A}"/>
    <cellStyle name="Accent5 3 4" xfId="916" xr:uid="{B26A5F8B-A22E-4C1C-9028-AFB1071FBF9B}"/>
    <cellStyle name="Accent5 3 5" xfId="917" xr:uid="{FC25A09E-5AC6-403D-BBB6-E4FD0C9BD8C9}"/>
    <cellStyle name="Accent5 3 6" xfId="918" xr:uid="{4A065F19-4755-406D-9A3C-C742AED50DAC}"/>
    <cellStyle name="Accent5 3 7" xfId="919" xr:uid="{E445FDEC-312D-4171-9C10-DBEED04E2CA8}"/>
    <cellStyle name="Accent5 3 8" xfId="920" xr:uid="{53A5F992-9B1E-49CE-B21F-8D811DA4E262}"/>
    <cellStyle name="Accent5 3 9" xfId="921" xr:uid="{F3B75014-DB65-4ECD-AD51-F49FEAA7FFD3}"/>
    <cellStyle name="Accent5 30" xfId="890" xr:uid="{2608CCB1-37B8-47F4-82B9-2885E25B90AC}"/>
    <cellStyle name="Accent5 31" xfId="5502" xr:uid="{E362496E-03EE-4BC0-8956-742F85A33846}"/>
    <cellStyle name="Accent5 32" xfId="29258" xr:uid="{9AE26E83-8E4C-45B4-95D0-17CB102FE3C2}"/>
    <cellStyle name="Accent5 4" xfId="922" xr:uid="{E48523D2-F28C-4978-B608-C12A7F63E9F4}"/>
    <cellStyle name="Accent5 4 2" xfId="2625" xr:uid="{2154B49C-A041-4EB8-9F0D-E380DB76B0AC}"/>
    <cellStyle name="Accent5 4 3" xfId="2624" xr:uid="{9E169AF1-92C3-41E0-A440-257CB6BD39E0}"/>
    <cellStyle name="Accent5 5" xfId="923" xr:uid="{03BE310B-65B8-4C1B-B400-BEE042C406ED}"/>
    <cellStyle name="Accent5 5 2" xfId="2627" xr:uid="{1BEDC398-4AD4-4AF1-967A-8CA7F3766131}"/>
    <cellStyle name="Accent5 5 3" xfId="2626" xr:uid="{C5C02649-D797-4B69-8305-8B6F3E5CA1AA}"/>
    <cellStyle name="Accent5 6" xfId="924" xr:uid="{790D1EE5-FCF6-417E-ADD9-35680B3D9BC9}"/>
    <cellStyle name="Accent5 6 2" xfId="2629" xr:uid="{81B36C94-7719-4C72-B0D1-E3F5EA8D2B62}"/>
    <cellStyle name="Accent5 6 3" xfId="2630" xr:uid="{CFA9091C-93B4-4579-8F41-74182C4F741C}"/>
    <cellStyle name="Accent5 6 4" xfId="2628" xr:uid="{A1530174-E1F8-4064-895F-FE31B799BA09}"/>
    <cellStyle name="Accent5 7" xfId="925" xr:uid="{7A568086-5850-4606-825F-17CDDBC20B34}"/>
    <cellStyle name="Accent5 7 2" xfId="2632" xr:uid="{6FD32943-A5DC-4F76-96C2-2D002C7DBDD2}"/>
    <cellStyle name="Accent5 7 3" xfId="2631" xr:uid="{D5D8DFFE-6AB0-4916-B383-16D43D840888}"/>
    <cellStyle name="Accent5 8" xfId="926" xr:uid="{12C677EA-6F0F-4191-9EF1-D7105CC45985}"/>
    <cellStyle name="Accent5 8 2" xfId="2633" xr:uid="{A1B867AF-1127-4470-ABFC-810472187A78}"/>
    <cellStyle name="Accent5 9" xfId="927" xr:uid="{6332AD40-E042-4F9A-804F-CDB0AA7DBD7D}"/>
    <cellStyle name="Accent5 9 2" xfId="2634" xr:uid="{2A4A4F33-A5B9-4595-9648-07EA2F7FB647}"/>
    <cellStyle name="Accent6 10" xfId="929" xr:uid="{35F78217-2D95-4446-825B-C985569C7FB0}"/>
    <cellStyle name="Accent6 10 2" xfId="2636" xr:uid="{14D26F01-F8F2-4998-B698-7F2C54F66D72}"/>
    <cellStyle name="Accent6 11" xfId="930" xr:uid="{E45F890D-3D7F-4CA9-9ADA-1987C9DF2FE9}"/>
    <cellStyle name="Accent6 11 2" xfId="2637" xr:uid="{F5DC7F0B-9440-40A6-B0C2-70C5945FE486}"/>
    <cellStyle name="Accent6 12" xfId="931" xr:uid="{58ADEB6E-8B20-4014-A215-3CD89223E7F0}"/>
    <cellStyle name="Accent6 12 2" xfId="2638" xr:uid="{0D1DC498-EC0B-450F-832D-FEBFDE1E9508}"/>
    <cellStyle name="Accent6 13" xfId="932" xr:uid="{BB146B87-3324-4B58-B426-B66D1579452A}"/>
    <cellStyle name="Accent6 13 2" xfId="2639" xr:uid="{CD1640E3-4FFD-49FD-8065-175BEC63089B}"/>
    <cellStyle name="Accent6 14" xfId="933" xr:uid="{C2E054C8-915C-4B36-973A-80ACEC7CB880}"/>
    <cellStyle name="Accent6 14 2" xfId="2640" xr:uid="{A12AE901-EDD1-41A1-9D9B-63196BA47A69}"/>
    <cellStyle name="Accent6 15" xfId="934" xr:uid="{D36E813F-D699-4092-8C50-E56EA0D6E597}"/>
    <cellStyle name="Accent6 15 2" xfId="2641" xr:uid="{31437B5A-C599-4A80-BF22-C277AF6C6DCF}"/>
    <cellStyle name="Accent6 16" xfId="935" xr:uid="{A5FA7201-2904-4458-945E-4764A154BBBF}"/>
    <cellStyle name="Accent6 16 2" xfId="2642" xr:uid="{28AFBC37-344B-4D58-A342-F66FFEF2689F}"/>
    <cellStyle name="Accent6 17" xfId="936" xr:uid="{90D4E58A-24FD-4A65-AA85-FFC2C96CF1F4}"/>
    <cellStyle name="Accent6 17 2" xfId="2643" xr:uid="{F6670507-13DD-4851-9633-266E386DD73B}"/>
    <cellStyle name="Accent6 18" xfId="937" xr:uid="{79E79D5A-E1A0-49B6-8840-675579B7FA08}"/>
    <cellStyle name="Accent6 18 2" xfId="2644" xr:uid="{EBDCDA52-1695-4931-8E46-E20295D7F96C}"/>
    <cellStyle name="Accent6 19" xfId="2645" xr:uid="{0F277E6D-7882-472B-BB4F-2E5C0F2E6025}"/>
    <cellStyle name="Accent6 2" xfId="938" xr:uid="{C20500BB-ACC7-4278-8CB5-3AE74C3EC3F6}"/>
    <cellStyle name="Accent6 2 10" xfId="939" xr:uid="{00D8C7F5-2C0C-42B1-9BBA-CDC15FDD3167}"/>
    <cellStyle name="Accent6 2 11" xfId="940" xr:uid="{8348611A-5777-4002-A732-F5F32C15B42A}"/>
    <cellStyle name="Accent6 2 12" xfId="2646" xr:uid="{749F2089-C686-4604-8C79-75625583DAB9}"/>
    <cellStyle name="Accent6 2 13" xfId="4122" xr:uid="{02EC458B-F4F7-4AD3-B2CF-EA03809A8ECF}"/>
    <cellStyle name="Accent6 2 14" xfId="4651" xr:uid="{58BA6489-FAFC-4237-8C7A-5CCB9FA43EB3}"/>
    <cellStyle name="Accent6 2 15" xfId="29398" xr:uid="{0B8B9B51-F5E9-482D-833D-4356F085BCB5}"/>
    <cellStyle name="Accent6 2 2" xfId="941" xr:uid="{98D7A4BF-EE6D-4200-B1DD-32F4BBB9E715}"/>
    <cellStyle name="Accent6 2 2 2" xfId="2647" xr:uid="{AB2E1D57-1C47-43EC-AF3E-DECC7E2DA644}"/>
    <cellStyle name="Accent6 2 2 3" xfId="4652" xr:uid="{C5CA3C3A-5227-4480-9CA3-66EFCE9B28DD}"/>
    <cellStyle name="Accent6 2 3" xfId="942" xr:uid="{24BE014F-66CE-41CA-A468-D6B52085623D}"/>
    <cellStyle name="Accent6 2 3 2" xfId="2648" xr:uid="{15C6700A-E430-4780-A5ED-1CE901A29F73}"/>
    <cellStyle name="Accent6 2 3 3" xfId="4653" xr:uid="{B558B4C0-1F24-4ACD-9252-40575DE5DE1E}"/>
    <cellStyle name="Accent6 2 4" xfId="943" xr:uid="{A1881D4A-3E5A-4836-949F-ABF0EFA221DF}"/>
    <cellStyle name="Accent6 2 4 2" xfId="2650" xr:uid="{00CDED2F-17CC-40FB-9634-BA0034EF9232}"/>
    <cellStyle name="Accent6 2 4 3" xfId="2649" xr:uid="{6A71C125-83F9-454F-A03B-A85F2700D1D8}"/>
    <cellStyle name="Accent6 2 4 4" xfId="4654" xr:uid="{9C2C2837-CEEF-481B-9CFE-FC66C4D0821D}"/>
    <cellStyle name="Accent6 2 5" xfId="944" xr:uid="{B8711099-08B7-4481-AAAD-1FD3A06EA4F0}"/>
    <cellStyle name="Accent6 2 5 2" xfId="2651" xr:uid="{AFC263B2-0D52-4A4A-9F36-9028C7C819B1}"/>
    <cellStyle name="Accent6 2 5 3" xfId="4655" xr:uid="{2A2A4E0B-2101-48C6-9FEA-6E5ADF925E9B}"/>
    <cellStyle name="Accent6 2 6" xfId="945" xr:uid="{DA4E39B0-6685-49B9-AEE4-F4BD3433C013}"/>
    <cellStyle name="Accent6 2 6 2" xfId="2652" xr:uid="{A1DF086A-3905-49A9-B2B4-0AE7F61D586D}"/>
    <cellStyle name="Accent6 2 6 3" xfId="4656" xr:uid="{A1F6CC13-2020-4264-96CC-D950DFD81167}"/>
    <cellStyle name="Accent6 2 7" xfId="946" xr:uid="{8475CEC3-88AB-43D7-854F-618B50541DC1}"/>
    <cellStyle name="Accent6 2 7 2" xfId="2653" xr:uid="{18DFADB2-ACBD-46B9-8A53-738C9D03F9E3}"/>
    <cellStyle name="Accent6 2 7 3" xfId="4657" xr:uid="{7A596D71-CB5D-40CD-8DD8-3BBB56F9E8FE}"/>
    <cellStyle name="Accent6 2 8" xfId="947" xr:uid="{192B0A76-3E99-4110-AB1B-F69DB51BDF69}"/>
    <cellStyle name="Accent6 2 9" xfId="948" xr:uid="{944609B7-007A-4D02-A676-C1A34A31BE94}"/>
    <cellStyle name="Accent6 20" xfId="2654" xr:uid="{067F7FDC-2309-4D2A-8BC2-E125FA111C2A}"/>
    <cellStyle name="Accent6 21" xfId="2655" xr:uid="{AA6E3253-2EB8-48D1-804F-29C2AA381596}"/>
    <cellStyle name="Accent6 22" xfId="2656" xr:uid="{E2FEA7D5-3177-486A-87CA-4EA111113A82}"/>
    <cellStyle name="Accent6 23" xfId="2657" xr:uid="{B1127D03-9295-4151-A224-B50ED9A33032}"/>
    <cellStyle name="Accent6 24" xfId="2658" xr:uid="{60CBC123-B9CA-4A6B-A80C-DD64A23569DD}"/>
    <cellStyle name="Accent6 25" xfId="2659" xr:uid="{74019F7B-41DC-4CEE-9137-58CFEB216742}"/>
    <cellStyle name="Accent6 26" xfId="2660" xr:uid="{1D01A9AA-B921-4711-AA8D-7567FA025A36}"/>
    <cellStyle name="Accent6 27" xfId="2635" xr:uid="{FBA41461-58AC-41BB-9603-CCE7D2E0660B}"/>
    <cellStyle name="Accent6 28" xfId="4650" xr:uid="{FB511874-E149-46D0-9B1B-D8661626D44E}"/>
    <cellStyle name="Accent6 29" xfId="5420" xr:uid="{37BA5A45-7B7C-450A-A09D-D3B338C86057}"/>
    <cellStyle name="Accent6 3" xfId="949" xr:uid="{97E39ADE-B85A-4759-B8E2-B48AC2A30393}"/>
    <cellStyle name="Accent6 3 10" xfId="950" xr:uid="{373E5C42-9667-49FF-A142-0A184A390B2B}"/>
    <cellStyle name="Accent6 3 11" xfId="951" xr:uid="{96846CBA-3FD2-4C81-AC61-7D81F9A4BC06}"/>
    <cellStyle name="Accent6 3 12" xfId="2661" xr:uid="{97EA4994-E5E5-4453-8F1C-3AED5E7D60A4}"/>
    <cellStyle name="Accent6 3 13" xfId="4658" xr:uid="{FAE19E92-CFD3-4FAA-94DA-A628CB7AF417}"/>
    <cellStyle name="Accent6 3 14" xfId="29440" xr:uid="{92469E20-AB07-4EA1-B4FE-3BD1F2E1BC04}"/>
    <cellStyle name="Accent6 3 2" xfId="952" xr:uid="{FA7EBF5D-656C-4D28-B88A-40F9254AED90}"/>
    <cellStyle name="Accent6 3 2 2" xfId="2662" xr:uid="{E941814E-CA0F-4940-A12C-5C1B0629906A}"/>
    <cellStyle name="Accent6 3 3" xfId="953" xr:uid="{D32CA8E3-AF15-481F-A568-11B2C12B6AD3}"/>
    <cellStyle name="Accent6 3 4" xfId="954" xr:uid="{D1167207-334F-4A9F-AE13-A46EBD9A4BBC}"/>
    <cellStyle name="Accent6 3 5" xfId="955" xr:uid="{DC546C26-E74F-4F8F-ABF5-2209DF6F004F}"/>
    <cellStyle name="Accent6 3 6" xfId="956" xr:uid="{DF6D488D-AC1D-4D00-98D2-D3F22F1B6D8F}"/>
    <cellStyle name="Accent6 3 7" xfId="957" xr:uid="{32B85437-1E9B-4A16-8C22-98DE0AED2204}"/>
    <cellStyle name="Accent6 3 8" xfId="958" xr:uid="{5A5F50AE-74D0-4C90-8D86-A484207A6FA4}"/>
    <cellStyle name="Accent6 3 9" xfId="959" xr:uid="{A23C6908-F15A-44F5-852C-4D2B6440C139}"/>
    <cellStyle name="Accent6 30" xfId="5463" xr:uid="{561313D9-96C1-46DA-A19D-0F1F51F6EF59}"/>
    <cellStyle name="Accent6 31" xfId="928" xr:uid="{D9ED2BEF-C60F-4F0B-A95F-0D0D045A4815}"/>
    <cellStyle name="Accent6 32" xfId="5506" xr:uid="{0F05B650-B366-4494-8730-29F6285C87E4}"/>
    <cellStyle name="Accent6 33" xfId="29262" xr:uid="{225C343A-08FF-4DC0-BE9C-646D34A28388}"/>
    <cellStyle name="Accent6 4" xfId="960" xr:uid="{BE43CFC5-E13E-49C5-9E4B-C419D4EA2BBF}"/>
    <cellStyle name="Accent6 4 2" xfId="2664" xr:uid="{33AC944D-8632-41D0-B58D-99B7DA9ADE68}"/>
    <cellStyle name="Accent6 4 3" xfId="2663" xr:uid="{344E089E-D9A0-480F-90A5-8C837AE6553E}"/>
    <cellStyle name="Accent6 5" xfId="961" xr:uid="{A33B97F5-8712-4B47-A3D7-5CF3D6BD8DC7}"/>
    <cellStyle name="Accent6 5 2" xfId="2666" xr:uid="{1A8868B1-D5F0-47A3-BECF-AEFEE19AC76C}"/>
    <cellStyle name="Accent6 5 3" xfId="2665" xr:uid="{38E0A6B0-F751-4762-AB0E-9449E4ED5F37}"/>
    <cellStyle name="Accent6 6" xfId="962" xr:uid="{45E1A6C7-F646-4AFE-9B0A-CD5EAECC36D7}"/>
    <cellStyle name="Accent6 6 2" xfId="2668" xr:uid="{D77D2CAE-5C87-4B32-9809-748AC7B29E82}"/>
    <cellStyle name="Accent6 6 3" xfId="2669" xr:uid="{64A90A3B-22E9-49A7-A97B-0F18A0AADF81}"/>
    <cellStyle name="Accent6 6 4" xfId="2667" xr:uid="{105509B0-E611-487A-AD52-2225D14E119E}"/>
    <cellStyle name="Accent6 7" xfId="963" xr:uid="{696191D8-F612-4844-AADF-482B81E789A9}"/>
    <cellStyle name="Accent6 7 2" xfId="2671" xr:uid="{148F3E99-CB1D-4E91-84A8-F2EC7115A67C}"/>
    <cellStyle name="Accent6 7 3" xfId="2670" xr:uid="{BD7058E6-87EB-4776-A311-794AF6BF72B7}"/>
    <cellStyle name="Accent6 8" xfId="964" xr:uid="{CB52DAAE-1BC8-4E6A-81C6-5702CA11DDDE}"/>
    <cellStyle name="Accent6 8 2" xfId="2672" xr:uid="{ED9852EA-707B-4343-9231-172397000B31}"/>
    <cellStyle name="Accent6 9" xfId="965" xr:uid="{7D1248BF-D7EB-4770-BE9C-581542892EAE}"/>
    <cellStyle name="Accent6 9 2" xfId="2673" xr:uid="{D4F48A7F-9510-4F70-9A63-A083A78C74B6}"/>
    <cellStyle name="Bad 10" xfId="967" xr:uid="{1DA27FED-CD88-4CB2-BD04-064CF2437BF0}"/>
    <cellStyle name="Bad 10 2" xfId="2675" xr:uid="{6DEF7920-FD4D-4D34-B3BC-8120D1D3E3D5}"/>
    <cellStyle name="Bad 11" xfId="968" xr:uid="{3FDAED0A-E98D-428C-A092-4A8B5A16BD25}"/>
    <cellStyle name="Bad 11 2" xfId="2676" xr:uid="{2E9153AF-CE5D-487B-A53E-37830D5A3A47}"/>
    <cellStyle name="Bad 12" xfId="969" xr:uid="{ABC5FB53-9BD3-49CC-B1E7-6BF6F302089D}"/>
    <cellStyle name="Bad 12 2" xfId="2677" xr:uid="{3323D35E-033C-4520-8F17-6B1964E0864D}"/>
    <cellStyle name="Bad 13" xfId="970" xr:uid="{AEAF260F-501E-4FB0-BBC6-6D87958C64A3}"/>
    <cellStyle name="Bad 13 2" xfId="2678" xr:uid="{8C5F5EBE-4B3A-4EAF-A8D6-FD9561364FC5}"/>
    <cellStyle name="Bad 14" xfId="971" xr:uid="{519815D2-5A21-4C1D-B764-679A0F31ED1F}"/>
    <cellStyle name="Bad 14 2" xfId="2679" xr:uid="{6C38138A-0937-4455-A6FF-B8108A18BFD7}"/>
    <cellStyle name="Bad 15" xfId="972" xr:uid="{1E151541-5635-4495-A58E-FCA17DC6328E}"/>
    <cellStyle name="Bad 15 2" xfId="2680" xr:uid="{6CC486D7-1862-4C58-9860-2687B1346396}"/>
    <cellStyle name="Bad 16" xfId="973" xr:uid="{1886938D-3917-4568-82DE-29858864041F}"/>
    <cellStyle name="Bad 16 2" xfId="2681" xr:uid="{865BF987-2A26-4A77-80A2-417343DF8BBD}"/>
    <cellStyle name="Bad 17" xfId="974" xr:uid="{EAE6029C-8BE1-4CAD-A666-378EE7893299}"/>
    <cellStyle name="Bad 17 2" xfId="2682" xr:uid="{4F0285CB-2139-43E3-95CD-75ACA52A8C20}"/>
    <cellStyle name="Bad 18" xfId="975" xr:uid="{59B82A93-76ED-43CA-8B64-F506CFE77103}"/>
    <cellStyle name="Bad 18 2" xfId="2683" xr:uid="{B5EFE5BA-31B8-4D34-8DB8-EC2E10DBD3BF}"/>
    <cellStyle name="Bad 19" xfId="2684" xr:uid="{EC61BE8C-07D6-46B7-A1B0-C287F38990F1}"/>
    <cellStyle name="Bad 2" xfId="976" xr:uid="{8C45021C-7287-41F4-BC59-5D890BD7E090}"/>
    <cellStyle name="Bad 2 10" xfId="977" xr:uid="{FB55AD64-194D-418E-8873-5E6C249F6893}"/>
    <cellStyle name="Bad 2 11" xfId="978" xr:uid="{2AC3E512-0C04-4C1D-9492-2B803DFFF2F0}"/>
    <cellStyle name="Bad 2 12" xfId="2685" xr:uid="{EC39B495-5CA9-4A15-B732-0822606FDC4F}"/>
    <cellStyle name="Bad 2 13" xfId="4123" xr:uid="{755C4196-8822-4C81-A94A-0DCF5CF4387F}"/>
    <cellStyle name="Bad 2 14" xfId="4660" xr:uid="{8AD3F72F-D466-4B93-BE20-DCC2E25B59F5}"/>
    <cellStyle name="Bad 2 15" xfId="29365" xr:uid="{FE6B9D4C-EF69-4597-BFA7-0A021832A159}"/>
    <cellStyle name="Bad 2 2" xfId="979" xr:uid="{384F19CF-C5BD-4B5A-AD47-1BA494FD1073}"/>
    <cellStyle name="Bad 2 2 2" xfId="2686" xr:uid="{4C0F0729-076C-4A0F-9C26-F8580CC7E69E}"/>
    <cellStyle name="Bad 2 2 3" xfId="4661" xr:uid="{9501F5E5-5CEC-4132-B501-66DCB95184CE}"/>
    <cellStyle name="Bad 2 3" xfId="980" xr:uid="{04AF58D1-0EE2-45D8-9E0E-992D30766317}"/>
    <cellStyle name="Bad 2 3 2" xfId="2687" xr:uid="{D07B181F-AE3D-4239-B45F-3C44C13D4BD0}"/>
    <cellStyle name="Bad 2 3 3" xfId="4662" xr:uid="{5B13FE5C-C97C-4E5B-9810-9A038698A5E8}"/>
    <cellStyle name="Bad 2 4" xfId="981" xr:uid="{8E0865EC-04D6-49E6-AA6B-92EDABA77C99}"/>
    <cellStyle name="Bad 2 4 2" xfId="2689" xr:uid="{F817719F-45A3-453A-8906-F4FA42DEDA43}"/>
    <cellStyle name="Bad 2 4 3" xfId="2688" xr:uid="{DEFEFB3F-1DCA-44D4-99A8-5B61C6ECD752}"/>
    <cellStyle name="Bad 2 4 4" xfId="4663" xr:uid="{ACA1891C-0452-4DD2-A410-20ED158C712E}"/>
    <cellStyle name="Bad 2 5" xfId="982" xr:uid="{D3E45A56-4D8D-48C8-97FD-FE81C3E901EB}"/>
    <cellStyle name="Bad 2 5 2" xfId="2690" xr:uid="{E777BF3E-75E8-4ED2-881C-62A3D26DF121}"/>
    <cellStyle name="Bad 2 5 3" xfId="4664" xr:uid="{0033A238-8FE2-4338-ADD8-BBD4AC63155A}"/>
    <cellStyle name="Bad 2 6" xfId="983" xr:uid="{4CB64F4A-82F6-42A1-9792-3EB11B8463B4}"/>
    <cellStyle name="Bad 2 6 2" xfId="2691" xr:uid="{7AD40A62-81F0-428C-85E1-F97799B0DD04}"/>
    <cellStyle name="Bad 2 6 3" xfId="4665" xr:uid="{41127A69-66CE-4707-87A9-B22BB290F4F3}"/>
    <cellStyle name="Bad 2 7" xfId="984" xr:uid="{85E025F5-EF7C-4A92-80AB-87C578430ECB}"/>
    <cellStyle name="Bad 2 7 2" xfId="2692" xr:uid="{8D1DEE94-25CF-453C-A322-940BF02F6ACD}"/>
    <cellStyle name="Bad 2 7 3" xfId="4666" xr:uid="{1AC9C344-D9C1-4423-942F-1F835B739FE8}"/>
    <cellStyle name="Bad 2 8" xfId="985" xr:uid="{C14156BB-7581-4C1F-869E-82618094DBD4}"/>
    <cellStyle name="Bad 2 9" xfId="986" xr:uid="{A990DCEE-0A00-455A-A343-5A939F5F64DD}"/>
    <cellStyle name="Bad 20" xfId="2693" xr:uid="{371D3147-B589-4043-8720-2C7978A8B27E}"/>
    <cellStyle name="Bad 21" xfId="2694" xr:uid="{2CABDDF7-D7EC-477C-869C-55C59734F4CB}"/>
    <cellStyle name="Bad 22" xfId="2695" xr:uid="{04AC841B-942F-4429-B753-FBBE4E3007B7}"/>
    <cellStyle name="Bad 23" xfId="2696" xr:uid="{C34122EF-1243-49A7-8F80-767BB0651A72}"/>
    <cellStyle name="Bad 24" xfId="2697" xr:uid="{87BF9FA1-8D1D-469E-8457-B5B30A0EA6F5}"/>
    <cellStyle name="Bad 25" xfId="2698" xr:uid="{74BF044E-A8E3-46EC-A5C5-4C3C14D77B37}"/>
    <cellStyle name="Bad 26" xfId="2699" xr:uid="{68E5D730-CFD1-4857-BF91-2CC83D980BE1}"/>
    <cellStyle name="Bad 27" xfId="2674" xr:uid="{C927BC83-4137-480E-94AB-D81DC0B94F01}"/>
    <cellStyle name="Bad 28" xfId="4659" xr:uid="{D03C04DD-656E-47F9-80FB-32A80A70815A}"/>
    <cellStyle name="Bad 29" xfId="5389" xr:uid="{4EC185D5-9D76-48A5-884F-594C2959FD03}"/>
    <cellStyle name="Bad 3" xfId="987" xr:uid="{DC08E4AA-DB90-4B17-9477-C629AF177AF5}"/>
    <cellStyle name="Bad 3 10" xfId="988" xr:uid="{D5DE18EF-E159-4C36-A492-6AB498613106}"/>
    <cellStyle name="Bad 3 11" xfId="989" xr:uid="{5152C796-1C83-48A8-81F4-3D0EB807E637}"/>
    <cellStyle name="Bad 3 12" xfId="2700" xr:uid="{49897188-22A9-433A-97C3-F54FBFE3F3FB}"/>
    <cellStyle name="Bad 3 13" xfId="4667" xr:uid="{B8FBEAF5-85E2-4EF3-8928-60B79C778E51}"/>
    <cellStyle name="Bad 3 14" xfId="29410" xr:uid="{3095AF88-6B19-4CBB-88E1-8B5602AE5751}"/>
    <cellStyle name="Bad 3 2" xfId="990" xr:uid="{019A05C5-1F8C-4CEC-90A8-F95FC353852C}"/>
    <cellStyle name="Bad 3 2 2" xfId="2701" xr:uid="{9FBF04E6-87D8-492F-B09C-E5630C463754}"/>
    <cellStyle name="Bad 3 3" xfId="991" xr:uid="{5B8EFFBE-9AB4-4E0A-8E4E-2A402D71A062}"/>
    <cellStyle name="Bad 3 4" xfId="992" xr:uid="{BC6796B0-940A-4D5F-9232-E678A1845FE5}"/>
    <cellStyle name="Bad 3 5" xfId="993" xr:uid="{FCF50FED-25E9-4A35-84FB-E80A00E634F8}"/>
    <cellStyle name="Bad 3 6" xfId="994" xr:uid="{1D8F108C-DC42-47EC-AE97-11F7453F2932}"/>
    <cellStyle name="Bad 3 7" xfId="995" xr:uid="{1A8E003F-A029-4936-BA5D-89A2D082A4F5}"/>
    <cellStyle name="Bad 3 8" xfId="996" xr:uid="{31C55BDC-FC5D-4EFC-A89B-5975525FE9D2}"/>
    <cellStyle name="Bad 3 9" xfId="997" xr:uid="{C455D622-BEBA-4701-87F1-FB05C01B43F9}"/>
    <cellStyle name="Bad 30" xfId="5432" xr:uid="{0054CB4B-6464-4268-A1BF-F03D734C2020}"/>
    <cellStyle name="Bad 31" xfId="966" xr:uid="{EA401899-110E-4144-A03A-2765C076F840}"/>
    <cellStyle name="Bad 32" xfId="5476" xr:uid="{A161611A-D468-472C-9753-DA6706A19125}"/>
    <cellStyle name="Bad 33" xfId="29232" xr:uid="{716B8166-3074-404B-8070-5C4E6A79C354}"/>
    <cellStyle name="Bad 4" xfId="998" xr:uid="{5527627A-639F-492E-83B7-E1951D992E0D}"/>
    <cellStyle name="Bad 4 2" xfId="2703" xr:uid="{8056BB7E-4A9E-4162-9262-F425B4DD63FC}"/>
    <cellStyle name="Bad 4 3" xfId="2702" xr:uid="{16138D0E-B838-4A72-91D4-55296AECF078}"/>
    <cellStyle name="Bad 5" xfId="999" xr:uid="{413C9218-90E4-4116-B0CE-462BD0EF4408}"/>
    <cellStyle name="Bad 5 2" xfId="2705" xr:uid="{1F9CEF24-779C-4B27-9338-455280B6C347}"/>
    <cellStyle name="Bad 5 3" xfId="2704" xr:uid="{5D769839-F7B8-42FF-B131-6E20172C209B}"/>
    <cellStyle name="Bad 6" xfId="1000" xr:uid="{81DF6B80-086B-4FA6-8E49-868CA57C045B}"/>
    <cellStyle name="Bad 6 2" xfId="2707" xr:uid="{1A004E17-A698-4A23-BC03-E14B0F402A1E}"/>
    <cellStyle name="Bad 6 3" xfId="2708" xr:uid="{F27A1BBD-34F3-41A4-AB9C-2D92A831FA9E}"/>
    <cellStyle name="Bad 6 4" xfId="2706" xr:uid="{8AC3666F-5473-4F24-A9A4-384BD481CCCD}"/>
    <cellStyle name="Bad 7" xfId="1001" xr:uid="{797D5F54-C11E-46D9-819D-2625D4C0EEF9}"/>
    <cellStyle name="Bad 7 2" xfId="2710" xr:uid="{CF9CF9B8-0B5A-4781-80B4-D74B2D99AAD7}"/>
    <cellStyle name="Bad 7 3" xfId="2709" xr:uid="{7E262736-852D-4665-9E77-CF9B3769F4AF}"/>
    <cellStyle name="Bad 8" xfId="1002" xr:uid="{09D6C4D7-6FE7-4CF4-9A49-FF4D8FCA278F}"/>
    <cellStyle name="Bad 8 2" xfId="2711" xr:uid="{CF42FD7C-205A-4D88-9383-93D6E96668B6}"/>
    <cellStyle name="Bad 9" xfId="1003" xr:uid="{DC87AB0A-8BDE-45C0-8718-5B9D79742028}"/>
    <cellStyle name="Bad 9 2" xfId="2712" xr:uid="{DD2A3F0E-7931-44A6-AF23-23555621CB00}"/>
    <cellStyle name="Calculation 10" xfId="1005" xr:uid="{3BC8072C-386B-40C4-AF8D-9AC1A545A582}"/>
    <cellStyle name="Calculation 10 10" xfId="26629" xr:uid="{E65EDE04-FA19-42BC-8839-BA6FA92E7F04}"/>
    <cellStyle name="Calculation 10 11" xfId="27303" xr:uid="{444D463C-0100-4BD2-8AC7-3E1643638034}"/>
    <cellStyle name="Calculation 10 2" xfId="2714" xr:uid="{20062B4E-0361-45D1-BE8A-E5667E68C19E}"/>
    <cellStyle name="Calculation 10 3" xfId="5532" xr:uid="{3AA05B25-957C-4206-9A1F-754202B68A13}"/>
    <cellStyle name="Calculation 10 3 2" xfId="6202" xr:uid="{FC473AA9-86A7-4F56-82FF-C9058C380F78}"/>
    <cellStyle name="Calculation 10 3 2 2" xfId="9934" xr:uid="{4F105F2B-B6FD-4633-8F55-9831356EF3B7}"/>
    <cellStyle name="Calculation 10 3 2 2 2" xfId="19382" xr:uid="{7397C8C7-BF96-455B-814E-0E3AA9CC9236}"/>
    <cellStyle name="Calculation 10 3 2 3" xfId="15653" xr:uid="{85554F1A-26EB-4771-8464-F73A14759FDD}"/>
    <cellStyle name="Calculation 10 3 3" xfId="9264" xr:uid="{1AC08922-CB4B-451A-8E6B-5148C02B3C5A}"/>
    <cellStyle name="Calculation 10 3 3 2" xfId="18712" xr:uid="{D7681346-1E8D-4A93-854C-83A4279D0F89}"/>
    <cellStyle name="Calculation 10 3 4" xfId="14983" xr:uid="{0540EFE0-45F1-494D-8265-2C042078DFBA}"/>
    <cellStyle name="Calculation 10 3 5" xfId="27725" xr:uid="{8DB03EDC-5540-4D5A-A31F-628825631A44}"/>
    <cellStyle name="Calculation 10 3 6" xfId="27523" xr:uid="{456601D2-8168-43D0-A3DF-8426975B796E}"/>
    <cellStyle name="Calculation 10 3 7" xfId="26620" xr:uid="{1D129C5C-7BBB-4D82-94A7-9C16E261B266}"/>
    <cellStyle name="Calculation 10 3 8" xfId="28260" xr:uid="{20C1B686-2F88-4B84-88F3-EEA7109CF4F5}"/>
    <cellStyle name="Calculation 10 4" xfId="7121" xr:uid="{810E1D71-02A7-4F4D-AFCA-FCCE0B45261F}"/>
    <cellStyle name="Calculation 10 4 2" xfId="10852" xr:uid="{0F31C2A6-7943-4A53-9CEA-09BFB304044C}"/>
    <cellStyle name="Calculation 10 4 2 2" xfId="20300" xr:uid="{FB094360-9094-4D8D-B7C9-708418058620}"/>
    <cellStyle name="Calculation 10 4 2 3" xfId="24724" xr:uid="{D2C4E6E3-C277-43E3-AB06-40D3091665D1}"/>
    <cellStyle name="Calculation 10 4 3" xfId="12858" xr:uid="{DE685286-78B7-4F13-9DAC-F0149E5F4846}"/>
    <cellStyle name="Calculation 10 4 3 2" xfId="22306" xr:uid="{46F04D80-A253-478D-8648-B9C616250FFF}"/>
    <cellStyle name="Calculation 10 4 4" xfId="16571" xr:uid="{8A8D07B9-1066-48B4-873D-9CBEF8356D30}"/>
    <cellStyle name="Calculation 10 5" xfId="8480" xr:uid="{B325960B-92B7-4221-B137-9E14D1989092}"/>
    <cellStyle name="Calculation 10 5 2" xfId="11997" xr:uid="{845C7707-40D4-4CC6-8CFE-06A300FC729D}"/>
    <cellStyle name="Calculation 10 5 2 2" xfId="21445" xr:uid="{0A19F607-D369-43D1-96AE-98A36421E107}"/>
    <cellStyle name="Calculation 10 5 2 3" xfId="25838" xr:uid="{FC9CBCDA-35A3-4728-960B-DAE80DEFEC20}"/>
    <cellStyle name="Calculation 10 5 3" xfId="14184" xr:uid="{0B7E06BC-594F-4FC2-A3E8-4256B38F3D91}"/>
    <cellStyle name="Calculation 10 5 3 2" xfId="23632" xr:uid="{E0E38F18-58D1-49EE-8883-C484B1530030}"/>
    <cellStyle name="Calculation 10 5 4" xfId="17928" xr:uid="{F438181B-29B9-4BF5-AF81-9111445E80D9}"/>
    <cellStyle name="Calculation 10 6" xfId="8601" xr:uid="{BD1019EE-8ADA-42A2-BDBB-079190E923A7}"/>
    <cellStyle name="Calculation 10 6 2" xfId="12096" xr:uid="{E76D6D28-B478-4C8B-9C95-8B2A2F11DC43}"/>
    <cellStyle name="Calculation 10 6 2 2" xfId="21544" xr:uid="{BE38CDBE-BF01-41A9-A06F-6D9E49C91146}"/>
    <cellStyle name="Calculation 10 6 2 3" xfId="25936" xr:uid="{2AFC49A5-6B7B-402D-AA6C-9216077DDAF4}"/>
    <cellStyle name="Calculation 10 6 3" xfId="14304" xr:uid="{FED81E0F-2B11-48A0-BCF0-B5D2AE2F843D}"/>
    <cellStyle name="Calculation 10 6 3 2" xfId="23752" xr:uid="{3004C4CD-6336-4437-A118-338E49C6299F}"/>
    <cellStyle name="Calculation 10 6 4" xfId="18049" xr:uid="{41816187-5EB4-4CD1-BD55-4B5F12DD6AB7}"/>
    <cellStyle name="Calculation 10 7" xfId="8173" xr:uid="{CE23F74C-BE4E-4A9B-93DB-5378755C68D7}"/>
    <cellStyle name="Calculation 10 7 2" xfId="11741" xr:uid="{1298B804-89A0-492F-85D4-D7E62A061AC9}"/>
    <cellStyle name="Calculation 10 7 2 2" xfId="21189" xr:uid="{6C3E04F4-E8DC-422E-A55B-2EABB38E86C8}"/>
    <cellStyle name="Calculation 10 7 2 3" xfId="25584" xr:uid="{8AAFFCF7-0977-4BA4-AB39-6630F471C4A6}"/>
    <cellStyle name="Calculation 10 7 3" xfId="13879" xr:uid="{D748DEBD-92F5-4E93-956D-E984268B9EED}"/>
    <cellStyle name="Calculation 10 7 3 2" xfId="23327" xr:uid="{BC540E94-878E-4279-91E8-E0797B5F6A4E}"/>
    <cellStyle name="Calculation 10 7 4" xfId="17621" xr:uid="{369535CE-F229-46E3-BD1D-FF31A0CB25A2}"/>
    <cellStyle name="Calculation 10 8" xfId="8502" xr:uid="{46E27BB4-06D8-4307-BC7A-0B527E8C6FF2}"/>
    <cellStyle name="Calculation 10 8 2" xfId="12017" xr:uid="{D7BD049E-98AE-4308-AC84-BBBA32E786C7}"/>
    <cellStyle name="Calculation 10 8 2 2" xfId="21465" xr:uid="{BE08E0DF-1EFF-4967-9366-9A9ECB19C012}"/>
    <cellStyle name="Calculation 10 8 2 3" xfId="25857" xr:uid="{AB22A4AC-4970-4FFD-91D8-8D30992A100A}"/>
    <cellStyle name="Calculation 10 8 3" xfId="14205" xr:uid="{01C4D77E-9B8E-4584-A325-291A127C921A}"/>
    <cellStyle name="Calculation 10 8 3 2" xfId="23653" xr:uid="{B363E6A8-B74D-4CC3-A7DF-09AF3414F694}"/>
    <cellStyle name="Calculation 10 8 4" xfId="17950" xr:uid="{A99CF49D-7C5C-4106-A725-F2EA6F8384A6}"/>
    <cellStyle name="Calculation 10 9" xfId="7332" xr:uid="{1A201F1E-3EC7-4271-9B98-E5B3E6CA3D2C}"/>
    <cellStyle name="Calculation 10 9 2" xfId="13062" xr:uid="{E667462F-A3C3-4CF5-8414-01C717EBC4DB}"/>
    <cellStyle name="Calculation 10 9 2 2" xfId="22510" xr:uid="{CCD71BC0-C491-4B87-AD55-F22487B10792}"/>
    <cellStyle name="Calculation 10 9 3" xfId="16780" xr:uid="{6C87F6AD-A94C-42FA-B29F-0A15C064930D}"/>
    <cellStyle name="Calculation 11" xfId="1006" xr:uid="{E2CDEFCE-C9E6-431B-AB98-BC1F9D93E4EE}"/>
    <cellStyle name="Calculation 11 10" xfId="26630" xr:uid="{DBBA5F64-3835-4F96-A887-9733832B86CE}"/>
    <cellStyle name="Calculation 11 11" xfId="27617" xr:uid="{96863888-3DFF-435D-9300-7BC9D5F37D2C}"/>
    <cellStyle name="Calculation 11 2" xfId="2715" xr:uid="{D83B7380-5F9E-409E-B7C0-A9E330219C58}"/>
    <cellStyle name="Calculation 11 3" xfId="5533" xr:uid="{32B6F4D0-C4A0-474C-9214-2686A155086E}"/>
    <cellStyle name="Calculation 11 3 2" xfId="6203" xr:uid="{22ED2008-06A6-4D75-AA44-91B6469A6302}"/>
    <cellStyle name="Calculation 11 3 2 2" xfId="9935" xr:uid="{31BA4336-FE00-4B8D-AF8A-C00C61FE990F}"/>
    <cellStyle name="Calculation 11 3 2 2 2" xfId="19383" xr:uid="{DC4FE40B-EB56-4610-B6A4-8061D197E4B2}"/>
    <cellStyle name="Calculation 11 3 2 3" xfId="15654" xr:uid="{9E8FB1A0-8864-4327-9336-8D740A0AC315}"/>
    <cellStyle name="Calculation 11 3 3" xfId="9265" xr:uid="{60E55B02-50F5-4E04-A630-77D93BAEDC0D}"/>
    <cellStyle name="Calculation 11 3 3 2" xfId="18713" xr:uid="{BBCEC829-9544-4AB3-82C3-C7744BC3FD6B}"/>
    <cellStyle name="Calculation 11 3 4" xfId="14984" xr:uid="{F957F468-BA6A-47B9-91BC-15DE8736BE12}"/>
    <cellStyle name="Calculation 11 3 5" xfId="27726" xr:uid="{39B773D6-D7B1-4E84-8F6F-9E2C6D7EDE1F}"/>
    <cellStyle name="Calculation 11 3 6" xfId="26682" xr:uid="{DD16B3B0-E33F-474E-8133-52BE889FDB3B}"/>
    <cellStyle name="Calculation 11 3 7" xfId="27118" xr:uid="{B6C8C761-EA5A-4E5D-9546-2A3DCFCD1B79}"/>
    <cellStyle name="Calculation 11 3 8" xfId="28261" xr:uid="{494D6C69-EB32-4B5C-B0F4-0740F5417C88}"/>
    <cellStyle name="Calculation 11 4" xfId="7126" xr:uid="{0578807F-DCDA-4224-B5AA-75249373D525}"/>
    <cellStyle name="Calculation 11 4 2" xfId="10857" xr:uid="{E793ED22-8823-4162-87EF-5EEC5657D9C6}"/>
    <cellStyle name="Calculation 11 4 2 2" xfId="20305" xr:uid="{D96736AA-37A5-4946-9D16-AAFA586F459A}"/>
    <cellStyle name="Calculation 11 4 2 3" xfId="24729" xr:uid="{E781EA4A-B718-4BA7-B3FA-82B6244E06F9}"/>
    <cellStyle name="Calculation 11 4 3" xfId="12863" xr:uid="{BE44122E-FED3-474D-86E0-AB5C99393192}"/>
    <cellStyle name="Calculation 11 4 3 2" xfId="22311" xr:uid="{192B27C6-4C7F-4BC6-8B6D-A326F444EF1F}"/>
    <cellStyle name="Calculation 11 4 4" xfId="16576" xr:uid="{2DDF064E-959D-4190-9AA8-01174B90E3D8}"/>
    <cellStyle name="Calculation 11 5" xfId="8492" xr:uid="{2A6B3922-7BE3-4993-9683-DAFCA7EFA6ED}"/>
    <cellStyle name="Calculation 11 5 2" xfId="12007" xr:uid="{87D486FD-B7E5-482D-8E49-DF0753054A26}"/>
    <cellStyle name="Calculation 11 5 2 2" xfId="21455" xr:uid="{20BFBDEA-9884-4C77-8181-65CAF4F10832}"/>
    <cellStyle name="Calculation 11 5 2 3" xfId="25847" xr:uid="{5A976F5E-C95B-47F8-8F90-1D3AC6030E3E}"/>
    <cellStyle name="Calculation 11 5 3" xfId="14195" xr:uid="{7F519E03-483C-4253-86DF-7C81F8A7341A}"/>
    <cellStyle name="Calculation 11 5 3 2" xfId="23643" xr:uid="{FC1D9E5C-023D-4FF3-8016-3EBFBB3B105F}"/>
    <cellStyle name="Calculation 11 5 4" xfId="17940" xr:uid="{0236BDBE-9307-4595-9320-159BBCAB3F0D}"/>
    <cellStyle name="Calculation 11 6" xfId="8539" xr:uid="{CD1DF71B-F45B-4319-AFE8-01D3B10C455C}"/>
    <cellStyle name="Calculation 11 6 2" xfId="12048" xr:uid="{F40995C1-09B9-413A-98FA-82778AD31A54}"/>
    <cellStyle name="Calculation 11 6 2 2" xfId="21496" xr:uid="{6EAFA7E1-ADCF-45D8-91C4-01D6D8C47BA3}"/>
    <cellStyle name="Calculation 11 6 2 3" xfId="25888" xr:uid="{D2AC913E-2535-48F9-A6F1-5EE5781E5E13}"/>
    <cellStyle name="Calculation 11 6 3" xfId="14242" xr:uid="{71245FE6-9AE9-4B69-8978-F532136FA859}"/>
    <cellStyle name="Calculation 11 6 3 2" xfId="23690" xr:uid="{F7167DD8-0A98-4400-873F-874AAB248AA0}"/>
    <cellStyle name="Calculation 11 6 4" xfId="17987" xr:uid="{EC5602E2-2CFC-4BF2-AD30-BA9DA7FD8935}"/>
    <cellStyle name="Calculation 11 7" xfId="8689" xr:uid="{F8FD6D19-746C-4FAD-9830-D4EEA7ABF572}"/>
    <cellStyle name="Calculation 11 7 2" xfId="12173" xr:uid="{61468C76-C604-4414-9BFC-0CD4FCDA34DE}"/>
    <cellStyle name="Calculation 11 7 2 2" xfId="21621" xr:uid="{FBCFE2CA-46D7-45E6-9737-0B1668BBCCB6}"/>
    <cellStyle name="Calculation 11 7 2 3" xfId="26013" xr:uid="{A4F2DC4A-A9DD-4E3B-80C6-C7A5EDA7C42A}"/>
    <cellStyle name="Calculation 11 7 3" xfId="14392" xr:uid="{A48025BB-AC9A-4176-B276-F2A22644C1F0}"/>
    <cellStyle name="Calculation 11 7 3 2" xfId="23840" xr:uid="{AF343DA6-DD5B-4D1A-AD3E-4194CEAA4D60}"/>
    <cellStyle name="Calculation 11 7 4" xfId="18137" xr:uid="{E2B2C473-EE1E-433F-8AEB-566FC821FBCF}"/>
    <cellStyle name="Calculation 11 8" xfId="8257" xr:uid="{1065243B-973D-4A01-A1D1-A911ABA72510}"/>
    <cellStyle name="Calculation 11 8 2" xfId="11810" xr:uid="{B04642EA-9236-4F77-A2CA-64648CE653AC}"/>
    <cellStyle name="Calculation 11 8 2 2" xfId="21258" xr:uid="{ACDAC78A-6E68-4C13-8685-5D957C5F72A5}"/>
    <cellStyle name="Calculation 11 8 2 3" xfId="25652" xr:uid="{117E8E57-1AD0-4AA1-AF9E-0106B523C749}"/>
    <cellStyle name="Calculation 11 8 3" xfId="13962" xr:uid="{AF099896-7FD3-4D40-A534-23E7C9BAC909}"/>
    <cellStyle name="Calculation 11 8 3 2" xfId="23410" xr:uid="{F88B5652-2849-4621-B592-218364826A8F}"/>
    <cellStyle name="Calculation 11 8 4" xfId="17705" xr:uid="{D50FD68E-414D-4387-8BF6-6979E450E083}"/>
    <cellStyle name="Calculation 11 9" xfId="9086" xr:uid="{82E54842-36FD-4111-BF00-0F60405C49C3}"/>
    <cellStyle name="Calculation 11 9 2" xfId="14787" xr:uid="{6749972D-399C-416A-91E7-C7472EEBAB64}"/>
    <cellStyle name="Calculation 11 9 2 2" xfId="24235" xr:uid="{682FD931-E6FD-4A1F-B146-38E93D67C8A7}"/>
    <cellStyle name="Calculation 11 9 3" xfId="18534" xr:uid="{FE86843E-B796-4334-916B-4C37A38C0F09}"/>
    <cellStyle name="Calculation 12" xfId="1007" xr:uid="{1D2F5CA7-C7EE-42F0-B095-C80C3D2C18F9}"/>
    <cellStyle name="Calculation 12 10" xfId="26631" xr:uid="{4FFD91A9-E7C3-46D7-8E6E-33DF6946AB87}"/>
    <cellStyle name="Calculation 12 11" xfId="27302" xr:uid="{5EBF54EF-F707-43CF-99C3-CC73727B6FCC}"/>
    <cellStyle name="Calculation 12 2" xfId="2716" xr:uid="{2A2CC5D4-E0FB-47DA-8ED9-AB8460510D48}"/>
    <cellStyle name="Calculation 12 3" xfId="5534" xr:uid="{A591E4A6-5266-45C5-94E3-F9B990C47573}"/>
    <cellStyle name="Calculation 12 3 2" xfId="6204" xr:uid="{3A051151-58D4-45D2-9848-56FD7969714E}"/>
    <cellStyle name="Calculation 12 3 2 2" xfId="9936" xr:uid="{5865F0C8-B317-472D-B180-3289F7FB6322}"/>
    <cellStyle name="Calculation 12 3 2 2 2" xfId="19384" xr:uid="{18676ED2-0EF8-482E-96F8-A2FF85ED0C84}"/>
    <cellStyle name="Calculation 12 3 2 3" xfId="15655" xr:uid="{4E46E0FC-66C1-406B-8E05-1EB936883F71}"/>
    <cellStyle name="Calculation 12 3 3" xfId="9266" xr:uid="{D487F0E5-8EE4-4E52-B7FD-461FE2FEBE25}"/>
    <cellStyle name="Calculation 12 3 3 2" xfId="18714" xr:uid="{9E1AC5E8-D99C-4284-8F90-775B5A9370BA}"/>
    <cellStyle name="Calculation 12 3 4" xfId="14985" xr:uid="{5CA1DCA9-0752-4650-AC65-A1B641E27C89}"/>
    <cellStyle name="Calculation 12 3 5" xfId="27727" xr:uid="{926C3D33-63A0-4EB7-8C22-E59EB1168786}"/>
    <cellStyle name="Calculation 12 3 6" xfId="27157" xr:uid="{D496F016-44BF-44DB-8325-F61857EFF006}"/>
    <cellStyle name="Calculation 12 3 7" xfId="27596" xr:uid="{78147486-E32D-4F3E-A2E2-FB6F0B534222}"/>
    <cellStyle name="Calculation 12 3 8" xfId="28262" xr:uid="{6884C1B1-99A9-4F18-BBF9-C2CB5FCD3A2F}"/>
    <cellStyle name="Calculation 12 4" xfId="7039" xr:uid="{A011E5EA-13BA-41B6-A8D5-E1EE958FE591}"/>
    <cellStyle name="Calculation 12 4 2" xfId="10770" xr:uid="{0A1102F2-8CDB-4B6A-B5EF-CF0570373075}"/>
    <cellStyle name="Calculation 12 4 2 2" xfId="20218" xr:uid="{8DFF1213-D809-4756-ABC3-30CF8E9035DB}"/>
    <cellStyle name="Calculation 12 4 2 3" xfId="24642" xr:uid="{0D59C83C-852E-43A0-AAEC-9AE597DFD28A}"/>
    <cellStyle name="Calculation 12 4 3" xfId="12776" xr:uid="{8F93DFC7-95CE-434E-BD9C-3F17102A922D}"/>
    <cellStyle name="Calculation 12 4 3 2" xfId="22224" xr:uid="{172E6BE2-0B7E-4BB0-9A65-B18C84F192D8}"/>
    <cellStyle name="Calculation 12 4 4" xfId="16489" xr:uid="{326BFAFD-54CC-427A-AAC3-1E5AA100A5E4}"/>
    <cellStyle name="Calculation 12 5" xfId="8454" xr:uid="{4150DD11-3851-4631-8A5B-382903E22274}"/>
    <cellStyle name="Calculation 12 5 2" xfId="11974" xr:uid="{B2ED1944-56C9-4998-9DDC-3D8C6FE46227}"/>
    <cellStyle name="Calculation 12 5 2 2" xfId="21422" xr:uid="{A3C9104A-8E1A-4986-92B8-F67E77BFB53C}"/>
    <cellStyle name="Calculation 12 5 2 3" xfId="25816" xr:uid="{0B5ED962-FCCA-409A-82B5-DB4276314B0D}"/>
    <cellStyle name="Calculation 12 5 3" xfId="14159" xr:uid="{8F402A42-D2E9-4039-B04E-A2A29F143472}"/>
    <cellStyle name="Calculation 12 5 3 2" xfId="23607" xr:uid="{A53CB915-D1A6-4CDF-89D6-9DA0107FAE81}"/>
    <cellStyle name="Calculation 12 5 4" xfId="17902" xr:uid="{F9945F61-394B-4240-9C77-A50971CE7D8A}"/>
    <cellStyle name="Calculation 12 6" xfId="7437" xr:uid="{DFF8296F-25DE-4C4A-B211-35B7FD95871E}"/>
    <cellStyle name="Calculation 12 6 2" xfId="11116" xr:uid="{AB770607-1D49-4B6B-AF67-0AAAA4F333DC}"/>
    <cellStyle name="Calculation 12 6 2 2" xfId="20564" xr:uid="{018CB175-EF2F-44AD-868B-61D706DA1715}"/>
    <cellStyle name="Calculation 12 6 2 3" xfId="24983" xr:uid="{9EEDC055-10AA-40EB-9467-2232B0BFC728}"/>
    <cellStyle name="Calculation 12 6 3" xfId="13167" xr:uid="{B2E7D88D-1260-4EFE-8DAB-B8AAAC4A3265}"/>
    <cellStyle name="Calculation 12 6 3 2" xfId="22615" xr:uid="{309A4D57-6B60-4E52-B17B-C33834AB458C}"/>
    <cellStyle name="Calculation 12 6 4" xfId="16885" xr:uid="{B2E63A0F-843A-4E19-A125-BECE7A9393A9}"/>
    <cellStyle name="Calculation 12 7" xfId="8660" xr:uid="{DD701F96-BFB2-41F9-9625-8F48A12F52EB}"/>
    <cellStyle name="Calculation 12 7 2" xfId="12148" xr:uid="{C37272C0-E0E6-4353-B5C3-54DE1A1D26C5}"/>
    <cellStyle name="Calculation 12 7 2 2" xfId="21596" xr:uid="{C506D3E0-BB93-4CE9-B747-E7C96A1EFC5E}"/>
    <cellStyle name="Calculation 12 7 2 3" xfId="25988" xr:uid="{CD07C6E5-DA0E-4B5B-B563-BE56D1B226B7}"/>
    <cellStyle name="Calculation 12 7 3" xfId="14363" xr:uid="{8FF7FCDF-F01B-4865-AD22-896944D5A2D8}"/>
    <cellStyle name="Calculation 12 7 3 2" xfId="23811" xr:uid="{4BA16AB6-A10D-42DE-B532-751127BC38BE}"/>
    <cellStyle name="Calculation 12 7 4" xfId="18108" xr:uid="{937542A1-0D0B-47FB-B79F-34FFF1053C81}"/>
    <cellStyle name="Calculation 12 8" xfId="8907" xr:uid="{4CC3299B-0A2C-4AC2-AD72-1D9AD1FDFCD8}"/>
    <cellStyle name="Calculation 12 8 2" xfId="12366" xr:uid="{8759501C-0C04-4653-975B-98202ABFCFB4}"/>
    <cellStyle name="Calculation 12 8 2 2" xfId="21814" xr:uid="{2EBF862A-0262-4B0C-914A-687486D4CB53}"/>
    <cellStyle name="Calculation 12 8 2 3" xfId="26204" xr:uid="{92455EF4-4C34-45DE-9F0D-7CB7D29A4960}"/>
    <cellStyle name="Calculation 12 8 3" xfId="14608" xr:uid="{7AFA449E-9BB9-4D75-90D6-7723A949620E}"/>
    <cellStyle name="Calculation 12 8 3 2" xfId="24056" xr:uid="{19EE2E9C-3588-4DF1-AFA8-3A7427E45A59}"/>
    <cellStyle name="Calculation 12 8 4" xfId="18355" xr:uid="{6C729B29-753A-49C5-9393-4A93D49BD467}"/>
    <cellStyle name="Calculation 12 9" xfId="8561" xr:uid="{39BD4B82-9DB7-4652-8C9B-540E084DA625}"/>
    <cellStyle name="Calculation 12 9 2" xfId="14264" xr:uid="{FFBFB2B7-B3EB-4E45-B2CE-8049263A7048}"/>
    <cellStyle name="Calculation 12 9 2 2" xfId="23712" xr:uid="{ED81C1DC-EDBD-49F4-B3D9-BEFF4EB9709F}"/>
    <cellStyle name="Calculation 12 9 3" xfId="18009" xr:uid="{EC8D5095-E874-4AD0-AA95-18948E44B00A}"/>
    <cellStyle name="Calculation 13" xfId="1008" xr:uid="{29586D61-6F26-4335-8971-0ED9FBABBD2D}"/>
    <cellStyle name="Calculation 13 10" xfId="26632" xr:uid="{C69629DB-35C7-4B06-A605-0FF883E8F75A}"/>
    <cellStyle name="Calculation 13 11" xfId="27301" xr:uid="{295BC431-E0A9-4391-970E-7CC1AC1781FE}"/>
    <cellStyle name="Calculation 13 2" xfId="2717" xr:uid="{2F0A8AE8-5CE9-4630-AFDF-B65BC2700346}"/>
    <cellStyle name="Calculation 13 3" xfId="5535" xr:uid="{6C2883F1-B3AE-46B2-B43C-56DFDCD4953E}"/>
    <cellStyle name="Calculation 13 3 2" xfId="6205" xr:uid="{E837E3BE-F425-425D-AFB2-9699E52FA1AD}"/>
    <cellStyle name="Calculation 13 3 2 2" xfId="9937" xr:uid="{03A31D8F-E5F4-4642-BDF2-C3EC4652E530}"/>
    <cellStyle name="Calculation 13 3 2 2 2" xfId="19385" xr:uid="{9CA1D1D5-F533-4813-B38C-3C97339A7D00}"/>
    <cellStyle name="Calculation 13 3 2 3" xfId="15656" xr:uid="{D5BCFEA9-C0FF-430A-8B13-27EC3288D670}"/>
    <cellStyle name="Calculation 13 3 3" xfId="9267" xr:uid="{3FDC4739-B790-41EF-8210-4827A8571DB7}"/>
    <cellStyle name="Calculation 13 3 3 2" xfId="18715" xr:uid="{9D884C6F-70BC-4651-858E-06C127C97E2F}"/>
    <cellStyle name="Calculation 13 3 4" xfId="14986" xr:uid="{8C2BC610-276C-4F92-9B62-3BA04A8BB1C2}"/>
    <cellStyle name="Calculation 13 3 5" xfId="27728" xr:uid="{08A130FD-B509-4EF3-94B1-642B34D0D045}"/>
    <cellStyle name="Calculation 13 3 6" xfId="26878" xr:uid="{6A8030DB-FB81-4F30-BF1A-00D3519CF836}"/>
    <cellStyle name="Calculation 13 3 7" xfId="26668" xr:uid="{96588BC7-0EC4-4B12-9E4F-2364513925C0}"/>
    <cellStyle name="Calculation 13 3 8" xfId="28263" xr:uid="{FF114F8C-216B-4614-A336-CB11AF9AA141}"/>
    <cellStyle name="Calculation 13 4" xfId="6843" xr:uid="{386F78E7-0D7E-41E0-81DC-33F453ADC268}"/>
    <cellStyle name="Calculation 13 4 2" xfId="10574" xr:uid="{1E841BC3-E948-439F-9B4E-74169E00E774}"/>
    <cellStyle name="Calculation 13 4 2 2" xfId="20022" xr:uid="{889559C2-C644-4196-9747-AFBAB38A1C91}"/>
    <cellStyle name="Calculation 13 4 2 3" xfId="24446" xr:uid="{ED092A31-EEBF-481C-8312-507AD873717E}"/>
    <cellStyle name="Calculation 13 4 3" xfId="12580" xr:uid="{63707177-C282-4ABE-BD5B-32B2843AD6BB}"/>
    <cellStyle name="Calculation 13 4 3 2" xfId="22028" xr:uid="{E55B1C13-CDFA-4495-9FDE-BBE6A1B8A958}"/>
    <cellStyle name="Calculation 13 4 4" xfId="16293" xr:uid="{1A1786C1-7CD6-4094-9358-41098F8BD501}"/>
    <cellStyle name="Calculation 13 5" xfId="8483" xr:uid="{F37A6281-2B33-4FDA-BB23-8FD52929DE18}"/>
    <cellStyle name="Calculation 13 5 2" xfId="11999" xr:uid="{F6204D2A-8590-4BEB-9FC3-5106EEC38919}"/>
    <cellStyle name="Calculation 13 5 2 2" xfId="21447" xr:uid="{54CEAD79-AFBA-4BBD-813F-8880791717FF}"/>
    <cellStyle name="Calculation 13 5 2 3" xfId="25839" xr:uid="{07C7C77F-2B91-42F6-BDED-C3A0AE298348}"/>
    <cellStyle name="Calculation 13 5 3" xfId="14186" xr:uid="{70CA2C7E-457B-4023-A45D-21C30AA9AA6F}"/>
    <cellStyle name="Calculation 13 5 3 2" xfId="23634" xr:uid="{76336C9E-693A-4F80-9921-29CE0069AC8F}"/>
    <cellStyle name="Calculation 13 5 4" xfId="17931" xr:uid="{CEBBA76B-CA92-45D0-BF9F-97CCA2227539}"/>
    <cellStyle name="Calculation 13 6" xfId="7981" xr:uid="{7DA1D03A-B3F3-434E-B859-438466EC8F8F}"/>
    <cellStyle name="Calculation 13 6 2" xfId="11582" xr:uid="{7BF52980-FE25-4838-9232-DCD778C858D3}"/>
    <cellStyle name="Calculation 13 6 2 2" xfId="21030" xr:uid="{AB0D03C5-D18C-42E9-B0AB-ADA4DC7E3F39}"/>
    <cellStyle name="Calculation 13 6 2 3" xfId="25444" xr:uid="{69FDA97A-5218-4C26-B628-2F3D0E4FE2A5}"/>
    <cellStyle name="Calculation 13 6 3" xfId="13706" xr:uid="{B5B3681F-3A4F-4D47-A9B5-5A804C20C50E}"/>
    <cellStyle name="Calculation 13 6 3 2" xfId="23154" xr:uid="{B5644F12-3203-47CB-81D0-E1C7C26BECCD}"/>
    <cellStyle name="Calculation 13 6 4" xfId="17429" xr:uid="{5313502B-6A74-4C8B-85FE-AF216F3CA807}"/>
    <cellStyle name="Calculation 13 7" xfId="8489" xr:uid="{6D89C022-7E46-402F-A3F2-701AC5726754}"/>
    <cellStyle name="Calculation 13 7 2" xfId="12004" xr:uid="{E524FF34-A447-4450-B841-E0C8DA0ACC65}"/>
    <cellStyle name="Calculation 13 7 2 2" xfId="21452" xr:uid="{52C401D0-16D0-4352-98B9-FB68EF5D80F8}"/>
    <cellStyle name="Calculation 13 7 2 3" xfId="25844" xr:uid="{DF8883F5-D46F-457C-B3D4-BD7CB501D766}"/>
    <cellStyle name="Calculation 13 7 3" xfId="14192" xr:uid="{FEAAC7DE-399F-4C7C-88B8-A4FDE41D970A}"/>
    <cellStyle name="Calculation 13 7 3 2" xfId="23640" xr:uid="{3DC77E93-7ACD-422F-A5B8-3CEB0E6DAC94}"/>
    <cellStyle name="Calculation 13 7 4" xfId="17937" xr:uid="{BD47068D-E1F5-4C03-A3DF-486D9049453A}"/>
    <cellStyle name="Calculation 13 8" xfId="8427" xr:uid="{A13F425E-8C2A-4F93-A158-F1FB2781F924}"/>
    <cellStyle name="Calculation 13 8 2" xfId="11953" xr:uid="{F2220344-207B-4F72-992D-05BB8D28E0DC}"/>
    <cellStyle name="Calculation 13 8 2 2" xfId="21401" xr:uid="{3038E066-C6CD-4CD8-A44B-D6997C928B57}"/>
    <cellStyle name="Calculation 13 8 2 3" xfId="25795" xr:uid="{243E848B-7F53-4043-AAA2-FE01BCB1D2EA}"/>
    <cellStyle name="Calculation 13 8 3" xfId="14132" xr:uid="{F7B39D6C-180B-4B02-B550-1FF1A8D497E1}"/>
    <cellStyle name="Calculation 13 8 3 2" xfId="23580" xr:uid="{8F629A83-7659-4967-97BA-825040B1A6DA}"/>
    <cellStyle name="Calculation 13 8 4" xfId="17875" xr:uid="{3787FC6D-2964-4201-94D1-A8175BE81C6C}"/>
    <cellStyle name="Calculation 13 9" xfId="9122" xr:uid="{44135577-31AA-4D44-AC63-17984F49195A}"/>
    <cellStyle name="Calculation 13 9 2" xfId="14823" xr:uid="{FC2C8399-4A4C-4B97-BC22-52DD7B984C55}"/>
    <cellStyle name="Calculation 13 9 2 2" xfId="24271" xr:uid="{F8E8FCBC-225B-47AC-B676-7CAE1E0CB919}"/>
    <cellStyle name="Calculation 13 9 3" xfId="18570" xr:uid="{1A17F284-2FC2-49E3-B5D1-99EDD9DCDD89}"/>
    <cellStyle name="Calculation 14" xfId="1009" xr:uid="{67F2C714-DC71-4508-8BBD-57001D7384B3}"/>
    <cellStyle name="Calculation 14 10" xfId="26633" xr:uid="{C3FC319D-0935-45A3-8327-8D712419842D}"/>
    <cellStyle name="Calculation 14 11" xfId="27616" xr:uid="{E42B8137-E9C8-4CF2-813D-9B8174BDB165}"/>
    <cellStyle name="Calculation 14 2" xfId="2718" xr:uid="{F7EE1954-FFBF-4E3E-B736-606D61581027}"/>
    <cellStyle name="Calculation 14 3" xfId="5536" xr:uid="{F561A1B0-F653-402F-8FA8-E4E0282E93CE}"/>
    <cellStyle name="Calculation 14 3 2" xfId="6206" xr:uid="{C1748DEB-E888-4A67-B61E-DB2CF3940A08}"/>
    <cellStyle name="Calculation 14 3 2 2" xfId="9938" xr:uid="{E61CA66A-A98E-4BB1-AA7F-EDD0D25B94C1}"/>
    <cellStyle name="Calculation 14 3 2 2 2" xfId="19386" xr:uid="{FE4480AB-332C-4914-80C7-AC4CA0F48FD7}"/>
    <cellStyle name="Calculation 14 3 2 3" xfId="15657" xr:uid="{5E51BCDA-2179-44C2-B940-D7099C106464}"/>
    <cellStyle name="Calculation 14 3 3" xfId="9268" xr:uid="{CF43CF12-CA76-4349-B91F-C382B22FEB9A}"/>
    <cellStyle name="Calculation 14 3 3 2" xfId="18716" xr:uid="{74E54882-29FE-467B-90F3-C3793D153E0E}"/>
    <cellStyle name="Calculation 14 3 4" xfId="14987" xr:uid="{2CEC31D5-FCDA-46E1-B042-0A0E8A9BC05D}"/>
    <cellStyle name="Calculation 14 3 5" xfId="27729" xr:uid="{B6423741-B5B9-463A-88D5-A5AB5A68244F}"/>
    <cellStyle name="Calculation 14 3 6" xfId="27395" xr:uid="{9C93D8FA-859F-45AB-B4CA-4743CB27AFE4}"/>
    <cellStyle name="Calculation 14 3 7" xfId="27282" xr:uid="{D2025471-DEEB-4876-A8E0-B4D053536E7B}"/>
    <cellStyle name="Calculation 14 3 8" xfId="28264" xr:uid="{856D14DC-FE49-4DEF-998E-DEC91E33D94C}"/>
    <cellStyle name="Calculation 14 4" xfId="7208" xr:uid="{B98EDC40-08BA-4183-8013-C697C952AC16}"/>
    <cellStyle name="Calculation 14 4 2" xfId="10939" xr:uid="{0485FEE8-5E03-4779-BB80-576D7F891E72}"/>
    <cellStyle name="Calculation 14 4 2 2" xfId="20387" xr:uid="{F480C7FE-14BC-4D27-A68E-166FA70C89A0}"/>
    <cellStyle name="Calculation 14 4 2 3" xfId="24811" xr:uid="{136EDDE8-C077-4FF9-A2B3-2CC76083883E}"/>
    <cellStyle name="Calculation 14 4 3" xfId="12945" xr:uid="{2F264093-135A-4684-8413-0F84C8DBD8FE}"/>
    <cellStyle name="Calculation 14 4 3 2" xfId="22393" xr:uid="{91F331C2-5F5E-4AFE-8028-0C8757A67677}"/>
    <cellStyle name="Calculation 14 4 4" xfId="16658" xr:uid="{E6FB7547-CC15-4AD7-BB1A-F104462C5C35}"/>
    <cellStyle name="Calculation 14 5" xfId="8045" xr:uid="{5B85E6A4-DCB0-4300-912D-B1787803F2CE}"/>
    <cellStyle name="Calculation 14 5 2" xfId="11643" xr:uid="{B55D14A5-500A-479E-85C9-607655ED8B8A}"/>
    <cellStyle name="Calculation 14 5 2 2" xfId="21091" xr:uid="{9CC6CE75-E065-4960-8912-A74D498A3DA3}"/>
    <cellStyle name="Calculation 14 5 2 3" xfId="25504" xr:uid="{3346A44E-C813-4B56-B602-119F0B08FF7C}"/>
    <cellStyle name="Calculation 14 5 3" xfId="13769" xr:uid="{7B101B46-AFFE-4606-B3AE-6D07C90E6C82}"/>
    <cellStyle name="Calculation 14 5 3 2" xfId="23217" xr:uid="{4AC83AF1-CA5A-4646-BC99-D3A39171652E}"/>
    <cellStyle name="Calculation 14 5 4" xfId="17493" xr:uid="{EE424794-6AA1-4BC9-932B-E846B2610F94}"/>
    <cellStyle name="Calculation 14 6" xfId="8896" xr:uid="{65216C07-2183-4F98-9482-60082D091794}"/>
    <cellStyle name="Calculation 14 6 2" xfId="12357" xr:uid="{75CD8045-E06B-4834-9495-E55B390229FD}"/>
    <cellStyle name="Calculation 14 6 2 2" xfId="21805" xr:uid="{E9055134-78A2-4DAF-A876-9F35CAF715F2}"/>
    <cellStyle name="Calculation 14 6 2 3" xfId="26196" xr:uid="{2135B438-3F17-4872-A303-0005380D7BBA}"/>
    <cellStyle name="Calculation 14 6 3" xfId="14598" xr:uid="{654A0C8F-98DB-4167-92E1-5DFFF508D735}"/>
    <cellStyle name="Calculation 14 6 3 2" xfId="24046" xr:uid="{EE3C5F0C-0C5C-44C4-B64B-BAE1BAF17C27}"/>
    <cellStyle name="Calculation 14 6 4" xfId="18344" xr:uid="{5E38D86D-AB32-4F01-96E0-D844C706FF70}"/>
    <cellStyle name="Calculation 14 7" xfId="7888" xr:uid="{50A7FEA7-5FEA-47E7-B954-373D1B1B40E1}"/>
    <cellStyle name="Calculation 14 7 2" xfId="11508" xr:uid="{F8EF9D73-61CD-4124-92B6-E28037745904}"/>
    <cellStyle name="Calculation 14 7 2 2" xfId="20956" xr:uid="{EA646E88-1404-4015-9811-278ADAA6733E}"/>
    <cellStyle name="Calculation 14 7 2 3" xfId="25370" xr:uid="{B9037FF8-291E-4DB7-9AF7-B48283C43C1A}"/>
    <cellStyle name="Calculation 14 7 3" xfId="13613" xr:uid="{4CBD56A2-8D6B-48EE-945A-7EDA15A0CC2A}"/>
    <cellStyle name="Calculation 14 7 3 2" xfId="23061" xr:uid="{5AEB4C9B-4D41-4B91-8251-4D44D159D3FB}"/>
    <cellStyle name="Calculation 14 7 4" xfId="17336" xr:uid="{AC3296AD-24F5-4E5F-ACA9-211D2EF18C05}"/>
    <cellStyle name="Calculation 14 8" xfId="7725" xr:uid="{CB766E92-81F2-44B0-9F11-1EC1DFD07BB0}"/>
    <cellStyle name="Calculation 14 8 2" xfId="11373" xr:uid="{0F98B1DB-CBED-4AE4-9D72-896F9BCB2A64}"/>
    <cellStyle name="Calculation 14 8 2 2" xfId="20821" xr:uid="{5833FE7A-10FF-47D9-A170-20054AC2080A}"/>
    <cellStyle name="Calculation 14 8 2 3" xfId="25239" xr:uid="{198B9E1B-DCF4-425F-B980-A89D61F9C7D9}"/>
    <cellStyle name="Calculation 14 8 3" xfId="13454" xr:uid="{EF1B0951-4B75-40DF-822D-1C2A122D8C48}"/>
    <cellStyle name="Calculation 14 8 3 2" xfId="22902" xr:uid="{FA9F93A2-89CE-4E9C-B29C-B938212990E3}"/>
    <cellStyle name="Calculation 14 8 4" xfId="17173" xr:uid="{3985AB11-6235-414F-828B-09DE8AAD808F}"/>
    <cellStyle name="Calculation 14 9" xfId="8667" xr:uid="{11248726-57A6-41F0-8D1C-13E713429236}"/>
    <cellStyle name="Calculation 14 9 2" xfId="14370" xr:uid="{2040E962-3B0B-4930-ADBC-117F88E134FC}"/>
    <cellStyle name="Calculation 14 9 2 2" xfId="23818" xr:uid="{3C70C466-39C1-4B8E-9D14-EE1867CC8EF0}"/>
    <cellStyle name="Calculation 14 9 3" xfId="18115" xr:uid="{D1F0FFF3-18C9-4FB1-8DD0-4AEC81CF66DC}"/>
    <cellStyle name="Calculation 15" xfId="1010" xr:uid="{5082E414-0B87-4C43-832B-259D457340B0}"/>
    <cellStyle name="Calculation 15 10" xfId="26634" xr:uid="{356AD259-9C79-4665-8614-40E0CB931EDD}"/>
    <cellStyle name="Calculation 15 11" xfId="27300" xr:uid="{A589C2B5-1651-4A0C-A127-ABDB4DC1390C}"/>
    <cellStyle name="Calculation 15 2" xfId="2719" xr:uid="{E9626A23-781B-4315-B37B-C8FDFB287AE6}"/>
    <cellStyle name="Calculation 15 3" xfId="5537" xr:uid="{645CF9BA-B4FE-4707-8159-2E727828D6F2}"/>
    <cellStyle name="Calculation 15 3 2" xfId="6207" xr:uid="{E73D3174-FA2D-4233-9B97-41E6F62D4290}"/>
    <cellStyle name="Calculation 15 3 2 2" xfId="9939" xr:uid="{8FD3693F-BA40-4C42-9701-50B777DD7E39}"/>
    <cellStyle name="Calculation 15 3 2 2 2" xfId="19387" xr:uid="{66959A65-DC12-44A6-9555-41B5C434ADFC}"/>
    <cellStyle name="Calculation 15 3 2 3" xfId="15658" xr:uid="{1D5CE9EB-DFEA-4CFF-8D61-69F441DC84E7}"/>
    <cellStyle name="Calculation 15 3 3" xfId="9269" xr:uid="{28E61567-7F1F-4961-B24E-27247DD8455E}"/>
    <cellStyle name="Calculation 15 3 3 2" xfId="18717" xr:uid="{424D7CE2-DB29-40E1-A170-5F48C3C391EA}"/>
    <cellStyle name="Calculation 15 3 4" xfId="14988" xr:uid="{62C9CC43-8D30-477F-BF4C-EADAE6D7CCC3}"/>
    <cellStyle name="Calculation 15 3 5" xfId="27730" xr:uid="{79EBC2F7-44D9-4989-AB29-BDAC6915C938}"/>
    <cellStyle name="Calculation 15 3 6" xfId="27006" xr:uid="{42D56ED6-AB5E-47C3-B3BF-41E0FB9B86F4}"/>
    <cellStyle name="Calculation 15 3 7" xfId="27119" xr:uid="{3B76EB01-6BD5-4F93-B8FD-B575721CE1F1}"/>
    <cellStyle name="Calculation 15 3 8" xfId="28265" xr:uid="{263B5C48-2FD0-499D-8B75-76B92F4F0B1B}"/>
    <cellStyle name="Calculation 15 4" xfId="7120" xr:uid="{E8034A5F-59C0-4E35-A822-2B462320EA09}"/>
    <cellStyle name="Calculation 15 4 2" xfId="10851" xr:uid="{512FC712-9E7D-405D-947F-BD8D728721A3}"/>
    <cellStyle name="Calculation 15 4 2 2" xfId="20299" xr:uid="{64981496-ED8D-4FF2-B461-BDAD97A231F1}"/>
    <cellStyle name="Calculation 15 4 2 3" xfId="24723" xr:uid="{E5F4BD4B-D538-4EB4-A44F-5C43A8039F4F}"/>
    <cellStyle name="Calculation 15 4 3" xfId="12857" xr:uid="{45F48C80-402E-4E7B-86EC-6E66EBC69C98}"/>
    <cellStyle name="Calculation 15 4 3 2" xfId="22305" xr:uid="{AB44B565-70B1-4C93-82D1-3B194ABB673B}"/>
    <cellStyle name="Calculation 15 4 4" xfId="16570" xr:uid="{2304E998-37DF-4CA4-809F-9A19E9EC0347}"/>
    <cellStyle name="Calculation 15 5" xfId="7233" xr:uid="{278AC26A-A5EA-4E93-9705-EB6F9E96D0A2}"/>
    <cellStyle name="Calculation 15 5 2" xfId="10960" xr:uid="{14D9A0CA-CC3B-4F21-816A-BDE9BF2A38D0}"/>
    <cellStyle name="Calculation 15 5 2 2" xfId="20408" xr:uid="{13F8E1B7-3824-463B-A12D-7F342554B99D}"/>
    <cellStyle name="Calculation 15 5 2 3" xfId="24828" xr:uid="{EAEF0955-708B-4450-95D2-E84B43106467}"/>
    <cellStyle name="Calculation 15 5 3" xfId="12964" xr:uid="{6A8C1304-B526-46F0-9280-C6C0857CDEA2}"/>
    <cellStyle name="Calculation 15 5 3 2" xfId="22412" xr:uid="{AC93B2A5-C1FD-4673-B005-477703DB3965}"/>
    <cellStyle name="Calculation 15 5 4" xfId="16681" xr:uid="{1E7F37AD-420B-4C0A-9032-DBB74A86EAD5}"/>
    <cellStyle name="Calculation 15 6" xfId="8602" xr:uid="{32787858-5534-466E-A224-02B9B714E025}"/>
    <cellStyle name="Calculation 15 6 2" xfId="12097" xr:uid="{7E288B0C-5EDA-466B-B598-6213DE47F05F}"/>
    <cellStyle name="Calculation 15 6 2 2" xfId="21545" xr:uid="{EC186A7A-E49B-4B9D-AAF4-BCD07179F3AC}"/>
    <cellStyle name="Calculation 15 6 2 3" xfId="25937" xr:uid="{7B3144CA-E9E8-400C-824B-C36EA64534DE}"/>
    <cellStyle name="Calculation 15 6 3" xfId="14305" xr:uid="{6611BE36-1881-44F7-8609-A50F5C9E903D}"/>
    <cellStyle name="Calculation 15 6 3 2" xfId="23753" xr:uid="{80F7CBE8-58D3-4EF2-870D-7CD81850C22B}"/>
    <cellStyle name="Calculation 15 6 4" xfId="18050" xr:uid="{B1056689-9BCC-4787-A1F4-C6907CDC2CF8}"/>
    <cellStyle name="Calculation 15 7" xfId="7596" xr:uid="{4E3EB8D9-039D-40F9-AD04-3635446BCD99}"/>
    <cellStyle name="Calculation 15 7 2" xfId="11259" xr:uid="{6248BAD8-27A6-4E5F-9287-744964C2FE4D}"/>
    <cellStyle name="Calculation 15 7 2 2" xfId="20707" xr:uid="{8CD1F58E-1822-4266-B7BB-8CB205BA2F4F}"/>
    <cellStyle name="Calculation 15 7 2 3" xfId="25125" xr:uid="{02012A89-4C1D-494E-9EEC-31A8D637DCF0}"/>
    <cellStyle name="Calculation 15 7 3" xfId="13325" xr:uid="{918A8B14-F80F-40D7-8F17-FEF27790F979}"/>
    <cellStyle name="Calculation 15 7 3 2" xfId="22773" xr:uid="{B90C0864-A45A-4F40-942A-D9C5017AF842}"/>
    <cellStyle name="Calculation 15 7 4" xfId="17044" xr:uid="{01A4C712-CD48-435E-956C-A06379C9CACF}"/>
    <cellStyle name="Calculation 15 8" xfId="7421" xr:uid="{2233F09D-2E2B-44F1-96BC-266363BF76A6}"/>
    <cellStyle name="Calculation 15 8 2" xfId="11111" xr:uid="{38DDF338-9B2B-4609-8FEF-0548191E5FED}"/>
    <cellStyle name="Calculation 15 8 2 2" xfId="20559" xr:uid="{81D1A114-C137-44F1-BA14-8E8F55BE1733}"/>
    <cellStyle name="Calculation 15 8 2 3" xfId="24978" xr:uid="{E77D7DF8-232F-4D1A-BAD2-5612585CD257}"/>
    <cellStyle name="Calculation 15 8 3" xfId="13151" xr:uid="{DD03F4E8-B594-4A56-AEF4-650051C2FD73}"/>
    <cellStyle name="Calculation 15 8 3 2" xfId="22599" xr:uid="{9362D0D0-2DE9-4EAB-8D67-BF2F208B3924}"/>
    <cellStyle name="Calculation 15 8 4" xfId="16869" xr:uid="{5F6FE2F6-D6EA-4840-A395-CCDB1A6A036B}"/>
    <cellStyle name="Calculation 15 9" xfId="8644" xr:uid="{912B39B6-855D-4E0A-B4CB-3580D4D3E453}"/>
    <cellStyle name="Calculation 15 9 2" xfId="14347" xr:uid="{ECA05C64-FB2B-478E-846C-C0C213087372}"/>
    <cellStyle name="Calculation 15 9 2 2" xfId="23795" xr:uid="{538B6A83-6C4F-43AF-BB22-3D9965CB1685}"/>
    <cellStyle name="Calculation 15 9 3" xfId="18092" xr:uid="{16C87A8E-25A6-42A5-84C4-E24851294AF3}"/>
    <cellStyle name="Calculation 16" xfId="1011" xr:uid="{3FF0F4B7-5AF6-435E-9085-74E7C482E8EE}"/>
    <cellStyle name="Calculation 16 10" xfId="26635" xr:uid="{D555E349-429C-4840-BD3F-6FB057D12EFB}"/>
    <cellStyle name="Calculation 16 11" xfId="27615" xr:uid="{ED878FA8-0C1D-4579-B63B-54DF778F4CBD}"/>
    <cellStyle name="Calculation 16 2" xfId="2720" xr:uid="{F316C437-20E5-4592-AEDC-D55B1D7FA9CD}"/>
    <cellStyle name="Calculation 16 3" xfId="5538" xr:uid="{96355353-9466-469E-BE64-FB6A8DAE32BF}"/>
    <cellStyle name="Calculation 16 3 2" xfId="6208" xr:uid="{61A007EA-6DB1-4467-9FAD-8E650DA8A51E}"/>
    <cellStyle name="Calculation 16 3 2 2" xfId="9940" xr:uid="{83002E28-860E-44FC-8EBF-91B9DD67512A}"/>
    <cellStyle name="Calculation 16 3 2 2 2" xfId="19388" xr:uid="{DC1ED8BA-92EB-4B6A-8603-3D9A6B548600}"/>
    <cellStyle name="Calculation 16 3 2 3" xfId="15659" xr:uid="{CA5032A2-F448-4B20-9CF3-A7D644BBA8AA}"/>
    <cellStyle name="Calculation 16 3 3" xfId="9270" xr:uid="{87D3AA0B-54A3-4F7B-9DB0-F463CDA88430}"/>
    <cellStyle name="Calculation 16 3 3 2" xfId="18718" xr:uid="{879F0DF8-0B81-4AC5-BF12-60577AF316C8}"/>
    <cellStyle name="Calculation 16 3 4" xfId="14989" xr:uid="{451B6240-806C-4855-A220-356C922BEE85}"/>
    <cellStyle name="Calculation 16 3 5" xfId="27731" xr:uid="{33EBD62E-1966-4696-8B55-E9D5585C4B42}"/>
    <cellStyle name="Calculation 16 3 6" xfId="27524" xr:uid="{67117696-6503-4FB7-B157-F6B64F876022}"/>
    <cellStyle name="Calculation 16 3 7" xfId="26675" xr:uid="{64CF9FCB-ED12-4454-86C2-CA06BAD31E81}"/>
    <cellStyle name="Calculation 16 3 8" xfId="28266" xr:uid="{D27F550B-1DD4-4162-BF91-A7635E7CCA17}"/>
    <cellStyle name="Calculation 16 4" xfId="7119" xr:uid="{EE5B73F4-FA5B-482B-BDB6-5B4F63850287}"/>
    <cellStyle name="Calculation 16 4 2" xfId="10850" xr:uid="{0B945E11-EB32-4375-B982-24D3083BB496}"/>
    <cellStyle name="Calculation 16 4 2 2" xfId="20298" xr:uid="{DAE13516-F68B-469B-BA47-8246F173B631}"/>
    <cellStyle name="Calculation 16 4 2 3" xfId="24722" xr:uid="{C05F5EF7-2D0F-4FAF-B874-CD77FFE611D3}"/>
    <cellStyle name="Calculation 16 4 3" xfId="12856" xr:uid="{1A718ABA-F7AE-4585-958A-12E6AAF289F9}"/>
    <cellStyle name="Calculation 16 4 3 2" xfId="22304" xr:uid="{F8A2142E-7542-4715-AC95-59A4AC591C6E}"/>
    <cellStyle name="Calculation 16 4 4" xfId="16569" xr:uid="{A00A1F32-FC91-40BD-ADB4-396E8977025E}"/>
    <cellStyle name="Calculation 16 5" xfId="8804" xr:uid="{2AB6C5DC-F47F-4468-9AD4-23A2F959DD3A}"/>
    <cellStyle name="Calculation 16 5 2" xfId="12283" xr:uid="{2307A94B-020E-45F6-A029-B09431EBCA83}"/>
    <cellStyle name="Calculation 16 5 2 2" xfId="21731" xr:uid="{184CD2A1-22AB-4D62-A717-63B01E65C4E8}"/>
    <cellStyle name="Calculation 16 5 2 3" xfId="26123" xr:uid="{EA63F018-EF5D-4523-8603-4CBEA9EBEFD4}"/>
    <cellStyle name="Calculation 16 5 3" xfId="14507" xr:uid="{F158D54F-2DD5-4993-8396-3DFF06955475}"/>
    <cellStyle name="Calculation 16 5 3 2" xfId="23955" xr:uid="{13CA0882-9C49-4E2E-B43A-2C315FE35C0F}"/>
    <cellStyle name="Calculation 16 5 4" xfId="18252" xr:uid="{7325A4F1-302D-4E77-893C-83C9B9DFEC12}"/>
    <cellStyle name="Calculation 16 6" xfId="7289" xr:uid="{DCB9D9C4-6E27-4250-B797-AE8C68D53F68}"/>
    <cellStyle name="Calculation 16 6 2" xfId="11005" xr:uid="{A2ED7562-0ACE-421D-A02C-02BC35B08E51}"/>
    <cellStyle name="Calculation 16 6 2 2" xfId="20453" xr:uid="{9429D56D-48D2-45CD-9F1E-8ADD278E0255}"/>
    <cellStyle name="Calculation 16 6 2 3" xfId="24872" xr:uid="{38F6C036-3CF0-4415-BB23-CA9ECCC989FC}"/>
    <cellStyle name="Calculation 16 6 3" xfId="13019" xr:uid="{C6334111-4C59-461E-BF68-441986A9976E}"/>
    <cellStyle name="Calculation 16 6 3 2" xfId="22467" xr:uid="{9B651392-3F22-4E35-B8AD-AF4CBE2779D5}"/>
    <cellStyle name="Calculation 16 6 4" xfId="16737" xr:uid="{A711133A-C4B3-4FB9-8B9B-55803E2BE079}"/>
    <cellStyle name="Calculation 16 7" xfId="8912" xr:uid="{1BAC65CD-A0CC-4843-9432-0E5E5D2ABCE4}"/>
    <cellStyle name="Calculation 16 7 2" xfId="12371" xr:uid="{7ECD974A-5FEC-48B5-B192-9393C8E8BB7F}"/>
    <cellStyle name="Calculation 16 7 2 2" xfId="21819" xr:uid="{62A1BE91-7874-4D11-BFAB-6D73EF35C36F}"/>
    <cellStyle name="Calculation 16 7 2 3" xfId="26209" xr:uid="{05A7DC6E-042D-4F7B-AB58-598DF6D44D55}"/>
    <cellStyle name="Calculation 16 7 3" xfId="14613" xr:uid="{08782863-55F9-4F99-92D3-85493991E4CB}"/>
    <cellStyle name="Calculation 16 7 3 2" xfId="24061" xr:uid="{BD1B93BE-9F34-4DA3-A9F8-DDABA8C527ED}"/>
    <cellStyle name="Calculation 16 7 4" xfId="18360" xr:uid="{00E81914-1E30-4118-A3BD-052B8EE2B68D}"/>
    <cellStyle name="Calculation 16 8" xfId="7340" xr:uid="{951FC2B4-F09E-4119-9FE8-CAD2968CE801}"/>
    <cellStyle name="Calculation 16 8 2" xfId="11051" xr:uid="{8E7E9253-69DB-48BF-9293-9FC6F461DACF}"/>
    <cellStyle name="Calculation 16 8 2 2" xfId="20499" xr:uid="{00E3A046-CBFA-43A3-9F6E-26C975AE83E8}"/>
    <cellStyle name="Calculation 16 8 2 3" xfId="24918" xr:uid="{580070EC-63A9-42FE-A1C3-96890C4BAC0A}"/>
    <cellStyle name="Calculation 16 8 3" xfId="13070" xr:uid="{46CD393A-EC63-4FCF-A5A6-355E6DFDA405}"/>
    <cellStyle name="Calculation 16 8 3 2" xfId="22518" xr:uid="{168DC053-E8B2-4735-8B07-733ABBF8DF18}"/>
    <cellStyle name="Calculation 16 8 4" xfId="16788" xr:uid="{1E6C1648-B684-43DE-B544-FEA83FB7E007}"/>
    <cellStyle name="Calculation 16 9" xfId="9137" xr:uid="{DAED8233-24BB-41E5-840D-1D25B5B83ECE}"/>
    <cellStyle name="Calculation 16 9 2" xfId="14838" xr:uid="{646FC20B-E45D-481A-BB3B-1DE2430F741E}"/>
    <cellStyle name="Calculation 16 9 2 2" xfId="24286" xr:uid="{DBFC2402-D166-4301-BE45-27B3D128E960}"/>
    <cellStyle name="Calculation 16 9 3" xfId="18585" xr:uid="{EF046E7C-8162-44EF-A06A-CFF5308554EB}"/>
    <cellStyle name="Calculation 17" xfId="1012" xr:uid="{521A7CD1-0C27-4603-BF02-BCD7E30DD2AC}"/>
    <cellStyle name="Calculation 17 10" xfId="26636" xr:uid="{69EF173E-8B78-4DE8-BEF3-5229028C9EF2}"/>
    <cellStyle name="Calculation 17 11" xfId="27299" xr:uid="{F4808178-EB37-4095-A078-0DC0A3306B7D}"/>
    <cellStyle name="Calculation 17 2" xfId="2721" xr:uid="{0ED38D2D-DC47-465D-8E1F-9B9F5D11C1A3}"/>
    <cellStyle name="Calculation 17 3" xfId="5539" xr:uid="{90278B9E-06E3-4A28-BDD5-F2C68A4D3352}"/>
    <cellStyle name="Calculation 17 3 2" xfId="6209" xr:uid="{A5145F96-ACC2-45EC-B56E-B5491C7201FD}"/>
    <cellStyle name="Calculation 17 3 2 2" xfId="9941" xr:uid="{E01BE0D6-1BC7-488E-B47D-D2A830AC5C9B}"/>
    <cellStyle name="Calculation 17 3 2 2 2" xfId="19389" xr:uid="{A0FE04A2-8403-483F-964B-DB7924F0359D}"/>
    <cellStyle name="Calculation 17 3 2 3" xfId="15660" xr:uid="{67E74ECB-5069-4667-83C2-9D598D74885E}"/>
    <cellStyle name="Calculation 17 3 3" xfId="9271" xr:uid="{7A3B9E9C-7FAE-4314-B328-0286BFD0F65E}"/>
    <cellStyle name="Calculation 17 3 3 2" xfId="18719" xr:uid="{A0D16156-EDF0-4C0F-B7CB-7962B6003541}"/>
    <cellStyle name="Calculation 17 3 4" xfId="14990" xr:uid="{7B02257B-3925-49B4-873F-C233234B2C46}"/>
    <cellStyle name="Calculation 17 3 5" xfId="27732" xr:uid="{F1D81AA3-BB12-4D65-BEAB-2355CF66B612}"/>
    <cellStyle name="Calculation 17 3 6" xfId="27715" xr:uid="{471446D4-BC1E-42C3-88F1-F2F6CFA4E678}"/>
    <cellStyle name="Calculation 17 3 7" xfId="26621" xr:uid="{5F2DFD4F-C6DC-41D5-8087-76845A6B154B}"/>
    <cellStyle name="Calculation 17 3 8" xfId="28267" xr:uid="{7DA17AE2-1774-4C6C-BFE3-D0B2582E47B1}"/>
    <cellStyle name="Calculation 17 4" xfId="7207" xr:uid="{EF351E70-4C3C-4DC0-A836-A328BC2AFDC8}"/>
    <cellStyle name="Calculation 17 4 2" xfId="10938" xr:uid="{91A1C8D4-ABB3-42F8-9257-07947B4FD653}"/>
    <cellStyle name="Calculation 17 4 2 2" xfId="20386" xr:uid="{8DFBA2B2-9A3F-442A-95F1-34273DE1EEED}"/>
    <cellStyle name="Calculation 17 4 2 3" xfId="24810" xr:uid="{AF39AAEA-31F0-43CB-BF98-7EB2E9F50671}"/>
    <cellStyle name="Calculation 17 4 3" xfId="12944" xr:uid="{581489BB-48C5-4E46-A9E8-913EE6469194}"/>
    <cellStyle name="Calculation 17 4 3 2" xfId="22392" xr:uid="{1A23E294-2819-4F76-B0A3-EA9F9192EF56}"/>
    <cellStyle name="Calculation 17 4 4" xfId="16657" xr:uid="{1F1A2DFD-0B1E-4480-96F0-2C3EB617F3D1}"/>
    <cellStyle name="Calculation 17 5" xfId="8357" xr:uid="{7CADEB60-A98F-4E5F-9102-94CDD9ADB0B3}"/>
    <cellStyle name="Calculation 17 5 2" xfId="11899" xr:uid="{F1A62033-940E-4FA8-A110-B2D9746BC495}"/>
    <cellStyle name="Calculation 17 5 2 2" xfId="21347" xr:uid="{EE1812D1-331E-4D6B-89CF-D273305A87DC}"/>
    <cellStyle name="Calculation 17 5 2 3" xfId="25741" xr:uid="{13E147D1-02A4-4C0D-8714-9AC7926BE298}"/>
    <cellStyle name="Calculation 17 5 3" xfId="14062" xr:uid="{52FADE5D-DBE9-4FB2-9CA1-509528DD6B35}"/>
    <cellStyle name="Calculation 17 5 3 2" xfId="23510" xr:uid="{0EBB45B7-1F87-4324-8390-09A0CB68D2AE}"/>
    <cellStyle name="Calculation 17 5 4" xfId="17805" xr:uid="{3CA11E87-A44E-4785-A9D0-4D8F7EB230ED}"/>
    <cellStyle name="Calculation 17 6" xfId="7438" xr:uid="{5A5CFFEA-AD38-4761-8D98-F6022C83CAFC}"/>
    <cellStyle name="Calculation 17 6 2" xfId="11117" xr:uid="{D4D83FBD-6E71-432C-ACF3-9701B190E1A4}"/>
    <cellStyle name="Calculation 17 6 2 2" xfId="20565" xr:uid="{51DD35FA-5B51-43A9-A4A4-304BE5806495}"/>
    <cellStyle name="Calculation 17 6 2 3" xfId="24984" xr:uid="{738A2916-289D-4D78-BD03-AB0E51065011}"/>
    <cellStyle name="Calculation 17 6 3" xfId="13168" xr:uid="{7682CAD2-AD8D-4FF3-9E92-B36E40F65DC1}"/>
    <cellStyle name="Calculation 17 6 3 2" xfId="22616" xr:uid="{E6E1B80F-635F-4310-9F20-1091E06EEFDC}"/>
    <cellStyle name="Calculation 17 6 4" xfId="16886" xr:uid="{190BEBAB-DED5-401B-AAE2-91FD03B00101}"/>
    <cellStyle name="Calculation 17 7" xfId="7597" xr:uid="{8A6EEB22-0969-4031-9EC8-53F623CD21C7}"/>
    <cellStyle name="Calculation 17 7 2" xfId="11260" xr:uid="{7815F28A-4997-4DEA-9DA5-AE07F3F7E395}"/>
    <cellStyle name="Calculation 17 7 2 2" xfId="20708" xr:uid="{96957294-56F7-4885-80A0-22C5E3F2F8D1}"/>
    <cellStyle name="Calculation 17 7 2 3" xfId="25126" xr:uid="{EC48BA61-11CC-4AF6-94B3-94415FDAFE23}"/>
    <cellStyle name="Calculation 17 7 3" xfId="13326" xr:uid="{AD734C0D-D46D-4792-BBA9-FCD22242DB63}"/>
    <cellStyle name="Calculation 17 7 3 2" xfId="22774" xr:uid="{9D64DFCB-6024-461D-9766-D47C65D933CE}"/>
    <cellStyle name="Calculation 17 7 4" xfId="17045" xr:uid="{E58B3F64-6298-4D00-8C9B-F0C3CB6CD7B6}"/>
    <cellStyle name="Calculation 17 8" xfId="7935" xr:uid="{56D71C8B-CE4B-4F23-B9CC-F4104C18DB23}"/>
    <cellStyle name="Calculation 17 8 2" xfId="11543" xr:uid="{D60CC7F4-C1E2-4AEB-B7C3-A5D22731C232}"/>
    <cellStyle name="Calculation 17 8 2 2" xfId="20991" xr:uid="{150F4621-C6B9-4C0C-B9BA-ABFB68DBAF30}"/>
    <cellStyle name="Calculation 17 8 2 3" xfId="25405" xr:uid="{9AA117F9-8BF5-465B-A120-96276D23C90A}"/>
    <cellStyle name="Calculation 17 8 3" xfId="13660" xr:uid="{1262613A-E882-490A-A9DE-7CB66691B08C}"/>
    <cellStyle name="Calculation 17 8 3 2" xfId="23108" xr:uid="{3898C69D-4158-48A9-BAC9-90E3698F733D}"/>
    <cellStyle name="Calculation 17 8 4" xfId="17383" xr:uid="{E57049B1-9CFC-4813-B30D-60FCA29007C1}"/>
    <cellStyle name="Calculation 17 9" xfId="7891" xr:uid="{56E61EB2-44F1-43EA-9EFC-0984F5A57A05}"/>
    <cellStyle name="Calculation 17 9 2" xfId="13616" xr:uid="{342367F5-8B3B-4A2B-B35B-C040FD8D2EBE}"/>
    <cellStyle name="Calculation 17 9 2 2" xfId="23064" xr:uid="{4F24E8C2-FB52-492E-9C6C-02F3E4DA3EAB}"/>
    <cellStyle name="Calculation 17 9 3" xfId="17339" xr:uid="{13F5AF58-91D7-47B0-9233-9F2AF5C79852}"/>
    <cellStyle name="Calculation 18" xfId="1013" xr:uid="{18A9878E-AA3A-40F0-BC67-31C9039AB5F7}"/>
    <cellStyle name="Calculation 18 10" xfId="26637" xr:uid="{5EE9A087-DC93-463C-9570-D6345B89927C}"/>
    <cellStyle name="Calculation 18 11" xfId="27614" xr:uid="{BC8CCCFF-526D-427C-A70A-384E03727BCF}"/>
    <cellStyle name="Calculation 18 2" xfId="2722" xr:uid="{B3D7D950-9A7E-4D52-A465-7E6406EE3454}"/>
    <cellStyle name="Calculation 18 3" xfId="5540" xr:uid="{3A942758-6EE6-4DBA-9759-730C2D9292F1}"/>
    <cellStyle name="Calculation 18 3 2" xfId="6210" xr:uid="{5D607D88-7106-4D7E-9815-BA4E2274ACAC}"/>
    <cellStyle name="Calculation 18 3 2 2" xfId="9942" xr:uid="{2F57E81F-8C03-4667-99FA-08728F48E4B8}"/>
    <cellStyle name="Calculation 18 3 2 2 2" xfId="19390" xr:uid="{49E33619-0367-4D4E-B45A-799E5A18AFC2}"/>
    <cellStyle name="Calculation 18 3 2 3" xfId="15661" xr:uid="{67130883-CCE2-4394-B411-BEC51B13358F}"/>
    <cellStyle name="Calculation 18 3 3" xfId="9272" xr:uid="{79FBC3B8-36EB-421D-A8D0-6DC4E3AD1B5D}"/>
    <cellStyle name="Calculation 18 3 3 2" xfId="18720" xr:uid="{530B3A71-625A-4378-B49A-C4503572FE02}"/>
    <cellStyle name="Calculation 18 3 4" xfId="14991" xr:uid="{A0EA1020-4A3E-4D11-B0D5-9927626BCD8F}"/>
    <cellStyle name="Calculation 18 3 5" xfId="27733" xr:uid="{F2A769F3-5EA7-4E76-96F4-01783F0F72AD}"/>
    <cellStyle name="Calculation 18 3 6" xfId="27488" xr:uid="{54BEE317-068E-4919-BE7C-8A58DE1ABD0F}"/>
    <cellStyle name="Calculation 18 3 7" xfId="27383" xr:uid="{66230DC9-078A-4935-843B-3D4A2F4E03B2}"/>
    <cellStyle name="Calculation 18 3 8" xfId="28268" xr:uid="{93158A25-DB4C-4D02-835B-26C5352F8127}"/>
    <cellStyle name="Calculation 18 4" xfId="7118" xr:uid="{CE0FF6E7-9364-475A-94ED-240F3D6D3B3E}"/>
    <cellStyle name="Calculation 18 4 2" xfId="10849" xr:uid="{FFE96BC6-0C3C-4AB4-834D-D3CAD24B1ED1}"/>
    <cellStyle name="Calculation 18 4 2 2" xfId="20297" xr:uid="{0E874B19-E3A4-4706-A1CC-F5E0FB77E873}"/>
    <cellStyle name="Calculation 18 4 2 3" xfId="24721" xr:uid="{CA0DCDF3-F1EC-4766-9391-5AE58E28E42D}"/>
    <cellStyle name="Calculation 18 4 3" xfId="12855" xr:uid="{AA7E0100-7CE9-49BE-947C-3C6AD641E030}"/>
    <cellStyle name="Calculation 18 4 3 2" xfId="22303" xr:uid="{C1C5B8B9-CFC5-4F7A-BB3E-CB8792826A83}"/>
    <cellStyle name="Calculation 18 4 4" xfId="16568" xr:uid="{73BA0A75-F749-4195-9A41-286154B952CB}"/>
    <cellStyle name="Calculation 18 5" xfId="8356" xr:uid="{A2A5D8A7-D3B3-4D75-8D55-34668AC520E3}"/>
    <cellStyle name="Calculation 18 5 2" xfId="11898" xr:uid="{ADFA85B2-F099-4BF6-A84D-93AE796944E4}"/>
    <cellStyle name="Calculation 18 5 2 2" xfId="21346" xr:uid="{ED74F178-306A-4E82-84FF-AFCAABD9AB62}"/>
    <cellStyle name="Calculation 18 5 2 3" xfId="25740" xr:uid="{6C7B59F5-C2F5-41E2-B548-E809FAD53CBE}"/>
    <cellStyle name="Calculation 18 5 3" xfId="14061" xr:uid="{F381BCA5-F289-4DBF-B6E7-2AF862CBD461}"/>
    <cellStyle name="Calculation 18 5 3 2" xfId="23509" xr:uid="{92BDB0B9-D33C-41B4-B0D5-D20247872A56}"/>
    <cellStyle name="Calculation 18 5 4" xfId="17804" xr:uid="{54EC24B2-D393-4581-A065-A35239861E31}"/>
    <cellStyle name="Calculation 18 6" xfId="7796" xr:uid="{83F60C5C-7527-46C3-98DB-2070986B8EF2}"/>
    <cellStyle name="Calculation 18 6 2" xfId="11433" xr:uid="{0C1F210C-7A9D-451F-8BDF-177D264660C8}"/>
    <cellStyle name="Calculation 18 6 2 2" xfId="20881" xr:uid="{D0EC156D-6679-4803-9E6E-E3BD03B88EAC}"/>
    <cellStyle name="Calculation 18 6 2 3" xfId="25297" xr:uid="{6093A29D-3696-44D8-8768-BA26ABECABE3}"/>
    <cellStyle name="Calculation 18 6 3" xfId="13523" xr:uid="{87AD65C0-1A5A-4DCC-A878-B26547745D42}"/>
    <cellStyle name="Calculation 18 6 3 2" xfId="22971" xr:uid="{0E37A288-A395-492A-88F7-2218A3A81534}"/>
    <cellStyle name="Calculation 18 6 4" xfId="17244" xr:uid="{9A33C775-B3A2-4CAC-9681-E34D47D0C101}"/>
    <cellStyle name="Calculation 18 7" xfId="8469" xr:uid="{B0A67239-70C6-496C-9A4B-1110F4036648}"/>
    <cellStyle name="Calculation 18 7 2" xfId="11988" xr:uid="{BDD261FB-EC58-4E1C-9F84-39E6C68EBACC}"/>
    <cellStyle name="Calculation 18 7 2 2" xfId="21436" xr:uid="{1E42FF39-5219-4EF0-A923-AE0DA9E04F66}"/>
    <cellStyle name="Calculation 18 7 2 3" xfId="25829" xr:uid="{B7649614-D9BD-42E3-A49B-050A31F286F2}"/>
    <cellStyle name="Calculation 18 7 3" xfId="14173" xr:uid="{1E42F7AC-6CDA-4E74-B0B1-63890612621D}"/>
    <cellStyle name="Calculation 18 7 3 2" xfId="23621" xr:uid="{87A0E1B0-19C7-45D8-8185-7221907021F5}"/>
    <cellStyle name="Calculation 18 7 4" xfId="17917" xr:uid="{E20A79DD-0FF5-400E-B587-9045C05F5915}"/>
    <cellStyle name="Calculation 18 8" xfId="8087" xr:uid="{313B7FD9-E647-46E2-A3D1-9B14E5D9CF2B}"/>
    <cellStyle name="Calculation 18 8 2" xfId="11670" xr:uid="{48AEAE8E-1D0B-44D0-B56C-83889B9969A3}"/>
    <cellStyle name="Calculation 18 8 2 2" xfId="21118" xr:uid="{DAA0630E-BDBE-4B59-BC6C-EA68BC6DD064}"/>
    <cellStyle name="Calculation 18 8 2 3" xfId="25531" xr:uid="{2595E242-E2E5-4474-992F-68E495C297CC}"/>
    <cellStyle name="Calculation 18 8 3" xfId="13811" xr:uid="{DAB1ECAF-8314-410A-843E-BE81631FF889}"/>
    <cellStyle name="Calculation 18 8 3 2" xfId="23259" xr:uid="{F75D8E6C-4021-421C-A14A-49BABC5C9215}"/>
    <cellStyle name="Calculation 18 8 4" xfId="17535" xr:uid="{9CB961CD-09C6-4FC9-BA2E-292A24E5FBEA}"/>
    <cellStyle name="Calculation 18 9" xfId="8145" xr:uid="{FB815A04-5906-454A-9ABC-86C4F2C86226}"/>
    <cellStyle name="Calculation 18 9 2" xfId="13851" xr:uid="{9F0ED8D2-4833-40D3-84DE-0C52BD8C9961}"/>
    <cellStyle name="Calculation 18 9 2 2" xfId="23299" xr:uid="{403A1BB2-5060-4AAC-8E66-B254637219D9}"/>
    <cellStyle name="Calculation 18 9 3" xfId="17593" xr:uid="{A548A473-8510-46D3-ABD0-CA46A9585E1E}"/>
    <cellStyle name="Calculation 19" xfId="2723" xr:uid="{FB5C5495-8AFB-4C2E-B4A2-A3A09146D5C5}"/>
    <cellStyle name="Calculation 2" xfId="1014" xr:uid="{95EB286E-B4C0-4423-ABBF-CC2C0AE101B2}"/>
    <cellStyle name="Calculation 2 10" xfId="1015" xr:uid="{4E9FA1AC-5978-4184-8811-3AA4EDCE7182}"/>
    <cellStyle name="Calculation 2 10 10" xfId="27613" xr:uid="{5ACF74B5-0938-4E6A-8F0B-C80AF11ED868}"/>
    <cellStyle name="Calculation 2 10 2" xfId="5542" xr:uid="{5ADAF390-E1C2-47B6-8BD5-3EC6D7620820}"/>
    <cellStyle name="Calculation 2 10 2 2" xfId="6212" xr:uid="{4D009857-AB98-4F66-A1D9-0DF837A50AF4}"/>
    <cellStyle name="Calculation 2 10 2 2 2" xfId="9944" xr:uid="{80102407-25C0-4575-8479-D76A2147AA18}"/>
    <cellStyle name="Calculation 2 10 2 2 2 2" xfId="19392" xr:uid="{26DE53E8-2E45-4876-9D1F-1D319513E337}"/>
    <cellStyle name="Calculation 2 10 2 2 3" xfId="15663" xr:uid="{2E695AA7-B235-4451-A931-4E17F75243F1}"/>
    <cellStyle name="Calculation 2 10 2 3" xfId="9274" xr:uid="{4BB58E35-EC2D-41EF-A78D-8C8ED3369073}"/>
    <cellStyle name="Calculation 2 10 2 3 2" xfId="18722" xr:uid="{323EAC6D-2C56-41FC-8F01-C7A1F8EB1F16}"/>
    <cellStyle name="Calculation 2 10 2 4" xfId="14993" xr:uid="{8345C07D-65E2-46DC-9F11-E47DA6E76114}"/>
    <cellStyle name="Calculation 2 10 2 5" xfId="27735" xr:uid="{AC4528B4-A262-44F8-9C2E-682F496970F6}"/>
    <cellStyle name="Calculation 2 10 2 6" xfId="27397" xr:uid="{653FDEED-8ECF-4DA8-A19A-3CB773EAE0EE}"/>
    <cellStyle name="Calculation 2 10 2 7" xfId="27066" xr:uid="{108619A5-CA9A-454D-8E14-74B24C911FEE}"/>
    <cellStyle name="Calculation 2 10 2 8" xfId="28270" xr:uid="{9B6E4A16-BD26-4E76-A032-1507C2721FC0}"/>
    <cellStyle name="Calculation 2 10 3" xfId="7117" xr:uid="{D67372EF-EDC3-4433-8701-C5B4EC728473}"/>
    <cellStyle name="Calculation 2 10 3 2" xfId="10848" xr:uid="{7E789407-1F1A-4F0D-9128-B8878A41F6C2}"/>
    <cellStyle name="Calculation 2 10 3 2 2" xfId="20296" xr:uid="{571AE421-E8FF-4363-B764-D46527C96AB2}"/>
    <cellStyle name="Calculation 2 10 3 2 3" xfId="24720" xr:uid="{A2D6D2AA-24BF-497E-B048-0C6F65A9870C}"/>
    <cellStyle name="Calculation 2 10 3 3" xfId="12854" xr:uid="{12CFFBA4-2B33-4ACB-9DE9-D0BBDEC6222F}"/>
    <cellStyle name="Calculation 2 10 3 3 2" xfId="22302" xr:uid="{CEA6F9FB-0472-45F6-91E9-8CDFF06EAF25}"/>
    <cellStyle name="Calculation 2 10 3 4" xfId="16567" xr:uid="{58D66400-E4C9-4146-97CB-B3C226785776}"/>
    <cellStyle name="Calculation 2 10 4" xfId="8355" xr:uid="{17D4CF83-1AFB-46B5-B04E-CBB4F16F65E5}"/>
    <cellStyle name="Calculation 2 10 4 2" xfId="11897" xr:uid="{2AC058AF-1877-4AD6-B0F9-1E87F2006166}"/>
    <cellStyle name="Calculation 2 10 4 2 2" xfId="21345" xr:uid="{271F2971-99D1-4A92-B4AF-8018C8BAAF74}"/>
    <cellStyle name="Calculation 2 10 4 2 3" xfId="25739" xr:uid="{1363EB8E-294B-4F09-BF67-173FC95E31FF}"/>
    <cellStyle name="Calculation 2 10 4 3" xfId="14060" xr:uid="{C3AA0194-70F5-44C5-9908-88DE235A8E46}"/>
    <cellStyle name="Calculation 2 10 4 3 2" xfId="23508" xr:uid="{BC860B59-FC23-4576-9C5A-7280AF3B8604}"/>
    <cellStyle name="Calculation 2 10 4 4" xfId="17803" xr:uid="{423191A5-73B1-474D-9D4D-8B2B1309E461}"/>
    <cellStyle name="Calculation 2 10 5" xfId="8540" xr:uid="{146B9A92-FB84-4CED-B535-5BCDBE5A4881}"/>
    <cellStyle name="Calculation 2 10 5 2" xfId="12049" xr:uid="{C764509E-01DC-4F16-9D30-46495C63825D}"/>
    <cellStyle name="Calculation 2 10 5 2 2" xfId="21497" xr:uid="{4694CFE8-C0B2-4668-AAE2-21CD680FB9D5}"/>
    <cellStyle name="Calculation 2 10 5 2 3" xfId="25889" xr:uid="{5BA9007C-1400-46F3-B45D-E1BDE42ACFF3}"/>
    <cellStyle name="Calculation 2 10 5 3" xfId="14243" xr:uid="{2055B56A-987E-4CA0-879D-BDA938C3E89D}"/>
    <cellStyle name="Calculation 2 10 5 3 2" xfId="23691" xr:uid="{1D903D00-6789-4FBC-AF52-0BBD1E844FE5}"/>
    <cellStyle name="Calculation 2 10 5 4" xfId="17988" xr:uid="{0B7E8EC3-8336-4029-AF75-F87311E1BCF2}"/>
    <cellStyle name="Calculation 2 10 6" xfId="8235" xr:uid="{53272DD5-273E-4614-AD28-48CC27F9F31C}"/>
    <cellStyle name="Calculation 2 10 6 2" xfId="11791" xr:uid="{52D36A5A-1A77-4958-A152-AF7DC372AE78}"/>
    <cellStyle name="Calculation 2 10 6 2 2" xfId="21239" xr:uid="{1BBDDB91-668D-4142-A80D-F5D8FF58F0F8}"/>
    <cellStyle name="Calculation 2 10 6 2 3" xfId="25634" xr:uid="{55CFBDEF-DC53-4265-99A3-E74F2A533C8F}"/>
    <cellStyle name="Calculation 2 10 6 3" xfId="13941" xr:uid="{F38B532B-84C8-41D8-B94C-614F1DD6B3DA}"/>
    <cellStyle name="Calculation 2 10 6 3 2" xfId="23389" xr:uid="{E6393F4D-BC85-45AE-9BC4-DFDDC6E53BD9}"/>
    <cellStyle name="Calculation 2 10 6 4" xfId="17683" xr:uid="{44F23597-49EB-4C9C-82FE-E4D1A852E17E}"/>
    <cellStyle name="Calculation 2 10 7" xfId="9079" xr:uid="{CDF5485F-D18A-46CD-8D90-C8DFF9BA49C7}"/>
    <cellStyle name="Calculation 2 10 7 2" xfId="12509" xr:uid="{B8EFAF7A-2C77-4610-AC66-82CC73B3FC62}"/>
    <cellStyle name="Calculation 2 10 7 2 2" xfId="21957" xr:uid="{A54CF0BB-C062-4D45-94FF-D254B55E8F16}"/>
    <cellStyle name="Calculation 2 10 7 2 3" xfId="26347" xr:uid="{74B097EB-F2DB-41F7-B3A0-E62213BE8927}"/>
    <cellStyle name="Calculation 2 10 7 3" xfId="14780" xr:uid="{7EE96A67-A87A-4046-AFAD-27C5F9BC2A98}"/>
    <cellStyle name="Calculation 2 10 7 3 2" xfId="24228" xr:uid="{1346FC25-364A-4386-9D05-795CDD3BEA72}"/>
    <cellStyle name="Calculation 2 10 7 4" xfId="18527" xr:uid="{ADD3C13A-D8B4-4A5A-971C-66ECD3505AF9}"/>
    <cellStyle name="Calculation 2 10 8" xfId="8150" xr:uid="{668317B5-0CA1-4C11-A4F4-BC232F37E32E}"/>
    <cellStyle name="Calculation 2 10 8 2" xfId="13856" xr:uid="{F1707E8A-C082-4CA7-9034-079E5BBCC23C}"/>
    <cellStyle name="Calculation 2 10 8 2 2" xfId="23304" xr:uid="{C38139CD-84C2-474E-8C31-BE9F67D60C07}"/>
    <cellStyle name="Calculation 2 10 8 3" xfId="17598" xr:uid="{BF5CE663-D2A9-4FB7-A4A4-DDE641CEDE9E}"/>
    <cellStyle name="Calculation 2 10 9" xfId="26639" xr:uid="{9181C417-236F-47D0-99C8-7518F43064EE}"/>
    <cellStyle name="Calculation 2 11" xfId="1016" xr:uid="{3321CC31-7170-478D-92D3-4AD5CE7486CB}"/>
    <cellStyle name="Calculation 2 11 10" xfId="27297" xr:uid="{D057E231-3D03-4866-A182-CA89C467D3E3}"/>
    <cellStyle name="Calculation 2 11 2" xfId="5543" xr:uid="{117DC576-5968-4C44-9C6D-ADD1E02CAE7E}"/>
    <cellStyle name="Calculation 2 11 2 2" xfId="6213" xr:uid="{89FECDAE-4EA2-448E-87BF-9B93D01DAF03}"/>
    <cellStyle name="Calculation 2 11 2 2 2" xfId="9945" xr:uid="{8DB4725D-0C40-472D-B9DC-82C746399FD7}"/>
    <cellStyle name="Calculation 2 11 2 2 2 2" xfId="19393" xr:uid="{F1DA2B4A-B956-4567-9F31-693474AEC9FD}"/>
    <cellStyle name="Calculation 2 11 2 2 3" xfId="15664" xr:uid="{E970201A-7F34-4D4C-B383-605119A0DCC3}"/>
    <cellStyle name="Calculation 2 11 2 3" xfId="9275" xr:uid="{B3617827-10CE-4C23-A1B7-27577D3A8020}"/>
    <cellStyle name="Calculation 2 11 2 3 2" xfId="18723" xr:uid="{8AF9C05B-D8E7-47E2-80FE-7272E047A0EE}"/>
    <cellStyle name="Calculation 2 11 2 4" xfId="14994" xr:uid="{0DC62B42-57EE-450A-A270-CFA54DCDB8D1}"/>
    <cellStyle name="Calculation 2 11 2 5" xfId="27736" xr:uid="{9315B8C9-FA50-49B0-8472-10F1A86BAAAA}"/>
    <cellStyle name="Calculation 2 11 2 6" xfId="26541" xr:uid="{0A085988-85EE-4289-AF43-3034D4C16D55}"/>
    <cellStyle name="Calculation 2 11 2 7" xfId="27283" xr:uid="{3CBD7016-C5E1-4A25-A37B-F79D6B8DAD31}"/>
    <cellStyle name="Calculation 2 11 2 8" xfId="28271" xr:uid="{9F14DBB5-56F2-4A1D-A16C-25E563E9B03B}"/>
    <cellStyle name="Calculation 2 11 3" xfId="7205" xr:uid="{CE2B5887-58C5-46C3-B834-A4965B83D45C}"/>
    <cellStyle name="Calculation 2 11 3 2" xfId="10936" xr:uid="{2DE1CB92-6D73-4807-83FE-FEB2B539D37F}"/>
    <cellStyle name="Calculation 2 11 3 2 2" xfId="20384" xr:uid="{F4C29D5E-89F1-4845-8F3B-42F6BD4BA8FB}"/>
    <cellStyle name="Calculation 2 11 3 2 3" xfId="24808" xr:uid="{E5D7E1C1-036E-4C4F-A627-6511895D31C3}"/>
    <cellStyle name="Calculation 2 11 3 3" xfId="12942" xr:uid="{A5BD4298-6536-4102-942B-C511D826860E}"/>
    <cellStyle name="Calculation 2 11 3 3 2" xfId="22390" xr:uid="{5A8D4DA7-9683-40E7-AA81-289E915BEB95}"/>
    <cellStyle name="Calculation 2 11 3 4" xfId="16655" xr:uid="{F3D217C3-CC51-4E06-9722-6C6DE578C9EB}"/>
    <cellStyle name="Calculation 2 11 4" xfId="8802" xr:uid="{98164178-2A9C-4181-B5B6-11B995523D35}"/>
    <cellStyle name="Calculation 2 11 4 2" xfId="12281" xr:uid="{87B8D63F-FDB2-4DC6-AF42-BA1B6969BE1F}"/>
    <cellStyle name="Calculation 2 11 4 2 2" xfId="21729" xr:uid="{ADAFCABF-F5F2-4498-AD28-F85E229C8614}"/>
    <cellStyle name="Calculation 2 11 4 2 3" xfId="26121" xr:uid="{F61EB7D3-5FBB-42BB-AEE5-EBFFF9DBCFD1}"/>
    <cellStyle name="Calculation 2 11 4 3" xfId="14505" xr:uid="{99527C89-BAD9-4689-AC43-5269D9FD6486}"/>
    <cellStyle name="Calculation 2 11 4 3 2" xfId="23953" xr:uid="{796DDBB0-DBC0-4F0C-AA48-1F320F175498}"/>
    <cellStyle name="Calculation 2 11 4 4" xfId="18250" xr:uid="{5C3EB287-2259-48B4-A476-E05C696D048F}"/>
    <cellStyle name="Calculation 2 11 5" xfId="8603" xr:uid="{68629821-40E1-4024-A2D2-07A625B285B8}"/>
    <cellStyle name="Calculation 2 11 5 2" xfId="12098" xr:uid="{795CF73C-4993-4745-B111-51620CDC4BF9}"/>
    <cellStyle name="Calculation 2 11 5 2 2" xfId="21546" xr:uid="{7E0D1C47-358D-4431-9B8A-043CB1C7CFD5}"/>
    <cellStyle name="Calculation 2 11 5 2 3" xfId="25938" xr:uid="{6E680B0E-7484-4F10-BFA9-859CA58E833B}"/>
    <cellStyle name="Calculation 2 11 5 3" xfId="14306" xr:uid="{13FA54E4-00AE-4AC5-ABB2-B4084860A9CB}"/>
    <cellStyle name="Calculation 2 11 5 3 2" xfId="23754" xr:uid="{E5746D84-05D8-4C85-A0DD-DE21C90A81C6}"/>
    <cellStyle name="Calculation 2 11 5 4" xfId="18051" xr:uid="{ABE1F4ED-E718-4401-A638-C82F579FA330}"/>
    <cellStyle name="Calculation 2 11 6" xfId="7595" xr:uid="{657364A5-3732-43BB-9CB2-A90BC5C65A35}"/>
    <cellStyle name="Calculation 2 11 6 2" xfId="11258" xr:uid="{AD1CDAF4-90DA-4E7B-AD59-A1A420EF8533}"/>
    <cellStyle name="Calculation 2 11 6 2 2" xfId="20706" xr:uid="{3232E3A0-4609-43C1-8A47-723E7C1AFA84}"/>
    <cellStyle name="Calculation 2 11 6 2 3" xfId="25124" xr:uid="{CF5B6BF0-B163-4364-8E37-2F72450D25E0}"/>
    <cellStyle name="Calculation 2 11 6 3" xfId="13324" xr:uid="{238D0BE0-F096-4515-8D75-3806195AC23F}"/>
    <cellStyle name="Calculation 2 11 6 3 2" xfId="22772" xr:uid="{A4E0F663-67B3-4DEF-A3F1-D0AC45BBE7E0}"/>
    <cellStyle name="Calculation 2 11 6 4" xfId="17043" xr:uid="{624B2D02-5E97-46B2-8268-F331B65725C7}"/>
    <cellStyle name="Calculation 2 11 7" xfId="8585" xr:uid="{D130C574-AE3E-42B7-B823-7854ABFC8533}"/>
    <cellStyle name="Calculation 2 11 7 2" xfId="12083" xr:uid="{B8F17CFC-B83F-4DD0-999A-53E0C09D316E}"/>
    <cellStyle name="Calculation 2 11 7 2 2" xfId="21531" xr:uid="{5119B502-3373-44A5-AC90-7D0EFF2087D2}"/>
    <cellStyle name="Calculation 2 11 7 2 3" xfId="25923" xr:uid="{716068A5-4B40-4A2A-919B-597CD74EBF75}"/>
    <cellStyle name="Calculation 2 11 7 3" xfId="14288" xr:uid="{295E1907-2BA7-4E80-B732-6C6E7B7462B4}"/>
    <cellStyle name="Calculation 2 11 7 3 2" xfId="23736" xr:uid="{6E10A126-0A69-4106-A415-78CB421860D5}"/>
    <cellStyle name="Calculation 2 11 7 4" xfId="18033" xr:uid="{2C20FBF7-9E50-4BB2-B5AF-8B4A73063B5E}"/>
    <cellStyle name="Calculation 2 11 8" xfId="7800" xr:uid="{513681BF-3E14-423A-96BE-9634E6B5A010}"/>
    <cellStyle name="Calculation 2 11 8 2" xfId="13527" xr:uid="{D2142828-7519-4CAA-A01B-97B4B9CB7E7E}"/>
    <cellStyle name="Calculation 2 11 8 2 2" xfId="22975" xr:uid="{826792A3-88DF-473B-94BF-C5A0D28A2337}"/>
    <cellStyle name="Calculation 2 11 8 3" xfId="17248" xr:uid="{1FCD1173-4358-4EA8-9770-8ABFB6869B92}"/>
    <cellStyle name="Calculation 2 11 9" xfId="26640" xr:uid="{C1C07825-4F57-4EDE-97A2-D017DD1E8A31}"/>
    <cellStyle name="Calculation 2 12" xfId="2724" xr:uid="{847CC850-7C62-4E3A-BDC1-43F677802F59}"/>
    <cellStyle name="Calculation 2 12 10" xfId="27116" xr:uid="{73BF56E4-D985-4836-A538-785EAF641D98}"/>
    <cellStyle name="Calculation 2 12 2" xfId="5738" xr:uid="{060D0EAB-1A4C-48C2-BC61-5229069A0386}"/>
    <cellStyle name="Calculation 2 12 2 2" xfId="6408" xr:uid="{4D68006C-D32A-4102-B20C-4A65CE773B2B}"/>
    <cellStyle name="Calculation 2 12 2 2 2" xfId="10140" xr:uid="{C72A4042-A42F-46B8-BF79-A1A0B6C8768A}"/>
    <cellStyle name="Calculation 2 12 2 2 2 2" xfId="19588" xr:uid="{97185411-D62A-4F7C-9D07-6E861356153A}"/>
    <cellStyle name="Calculation 2 12 2 2 3" xfId="15859" xr:uid="{AFF0343A-6ECC-42C7-8217-B371235623FE}"/>
    <cellStyle name="Calculation 2 12 2 3" xfId="9470" xr:uid="{E584DCB5-7C15-43B7-A6C6-E2092E33977A}"/>
    <cellStyle name="Calculation 2 12 2 3 2" xfId="18918" xr:uid="{AD67E1C0-41BF-4255-9A5C-1D05DCC64BE5}"/>
    <cellStyle name="Calculation 2 12 2 4" xfId="15189" xr:uid="{E6D86192-E713-438E-ACB4-F3A9ECF8F14F}"/>
    <cellStyle name="Calculation 2 12 2 5" xfId="27917" xr:uid="{6E36F433-E6D5-4090-A983-94BDBF316482}"/>
    <cellStyle name="Calculation 2 12 2 6" xfId="27438" xr:uid="{139D4B91-FD96-4E07-95E2-7DECCEFDC1BF}"/>
    <cellStyle name="Calculation 2 12 2 7" xfId="27286" xr:uid="{2E350811-8B61-4536-B003-273527148E9E}"/>
    <cellStyle name="Calculation 2 12 2 8" xfId="28450" xr:uid="{46D01B8C-3362-4FAA-B08A-1ACA16960537}"/>
    <cellStyle name="Calculation 2 12 3" xfId="6842" xr:uid="{F72AEB9C-CDB4-43D5-98F0-8464191E7CA5}"/>
    <cellStyle name="Calculation 2 12 3 2" xfId="10573" xr:uid="{C92D4129-A464-4E8F-98F6-A2C8E9B6B5F2}"/>
    <cellStyle name="Calculation 2 12 3 2 2" xfId="20021" xr:uid="{11E6F04B-CF38-4D46-B48E-64031A532CF7}"/>
    <cellStyle name="Calculation 2 12 3 2 3" xfId="24445" xr:uid="{5463D9A3-1994-4F4C-B9BA-1B6DA33D2294}"/>
    <cellStyle name="Calculation 2 12 3 3" xfId="12579" xr:uid="{BEE1FF60-C941-4DEE-A68C-4515EC33EB67}"/>
    <cellStyle name="Calculation 2 12 3 3 2" xfId="22027" xr:uid="{690AFB67-D0F2-4BB8-93E7-7EEE37952A28}"/>
    <cellStyle name="Calculation 2 12 3 4" xfId="16292" xr:uid="{A5EBE630-7238-48EA-B285-2788A3257B42}"/>
    <cellStyle name="Calculation 2 12 4" xfId="8114" xr:uid="{DBF5B18B-C00E-4E1E-A4A3-9D8FF98B47AE}"/>
    <cellStyle name="Calculation 2 12 4 2" xfId="11691" xr:uid="{EBD01071-D94E-4407-ADF2-5E76FB540E91}"/>
    <cellStyle name="Calculation 2 12 4 2 2" xfId="21139" xr:uid="{77F07BA6-79DF-4F7B-9D12-E666DC71E8D4}"/>
    <cellStyle name="Calculation 2 12 4 2 3" xfId="25548" xr:uid="{92393E9A-3ECF-4968-868E-151AF95E2C29}"/>
    <cellStyle name="Calculation 2 12 4 3" xfId="13834" xr:uid="{3B00DE4C-6343-4A8D-B05D-9A87F7E7014A}"/>
    <cellStyle name="Calculation 2 12 4 3 2" xfId="23282" xr:uid="{682D0347-140C-4153-BB39-BF2221B588C2}"/>
    <cellStyle name="Calculation 2 12 4 4" xfId="17562" xr:uid="{9D4CBAA4-302D-4161-80E7-372763DDA793}"/>
    <cellStyle name="Calculation 2 12 5" xfId="7360" xr:uid="{DB9E345D-9EDE-4F5F-8F99-1DEA78775D94}"/>
    <cellStyle name="Calculation 2 12 5 2" xfId="11061" xr:uid="{25A7D17A-9955-4CB2-9287-86454B0A7E42}"/>
    <cellStyle name="Calculation 2 12 5 2 2" xfId="20509" xr:uid="{E177FD46-3B8F-4E62-BAE0-106DEF7A4763}"/>
    <cellStyle name="Calculation 2 12 5 2 3" xfId="24928" xr:uid="{C1F75930-8441-48B6-B5E4-ED296F7059CA}"/>
    <cellStyle name="Calculation 2 12 5 3" xfId="13090" xr:uid="{94F8C84A-8551-4E1E-9F3A-6CDED7C5533E}"/>
    <cellStyle name="Calculation 2 12 5 3 2" xfId="22538" xr:uid="{C0B36C75-6402-4934-8966-8DD403C55F7A}"/>
    <cellStyle name="Calculation 2 12 5 4" xfId="16808" xr:uid="{C003A81A-9C9F-4DE3-B6FC-2511B1DEA27F}"/>
    <cellStyle name="Calculation 2 12 6" xfId="8915" xr:uid="{BBAB2D82-D1D5-4F15-B017-3055F0757939}"/>
    <cellStyle name="Calculation 2 12 6 2" xfId="12374" xr:uid="{93F9CD50-4CF7-4578-AD95-7805840919A9}"/>
    <cellStyle name="Calculation 2 12 6 2 2" xfId="21822" xr:uid="{EBE0195E-07E6-4E7F-8D8E-085CD61F072D}"/>
    <cellStyle name="Calculation 2 12 6 2 3" xfId="26212" xr:uid="{0E5BE88C-AFD2-49F8-9207-169ED7CEF93C}"/>
    <cellStyle name="Calculation 2 12 6 3" xfId="14616" xr:uid="{F1B3BD51-CD9E-438B-8A2C-5744EEB1401C}"/>
    <cellStyle name="Calculation 2 12 6 3 2" xfId="24064" xr:uid="{412FFD78-5093-4AAA-94AA-B01DA7192D58}"/>
    <cellStyle name="Calculation 2 12 6 4" xfId="18363" xr:uid="{3AD928AA-D13D-4334-90D5-7DF5D4E641BA}"/>
    <cellStyle name="Calculation 2 12 7" xfId="7640" xr:uid="{1A97FE69-88CD-4121-B596-FE10350DC8C1}"/>
    <cellStyle name="Calculation 2 12 7 2" xfId="11295" xr:uid="{75C1987F-21CE-4FA3-A944-0269A6F427C9}"/>
    <cellStyle name="Calculation 2 12 7 2 2" xfId="20743" xr:uid="{2DEDA0B9-A840-415D-A7A1-80CB3B767F16}"/>
    <cellStyle name="Calculation 2 12 7 2 3" xfId="25161" xr:uid="{421F4BA6-342C-4703-9DF5-F3D75B9DFA6B}"/>
    <cellStyle name="Calculation 2 12 7 3" xfId="13369" xr:uid="{66EC481C-2659-4398-AFF1-07FCE0D89AEA}"/>
    <cellStyle name="Calculation 2 12 7 3 2" xfId="22817" xr:uid="{BC0160C9-9568-4327-AA56-EDDCBEAB46F8}"/>
    <cellStyle name="Calculation 2 12 7 4" xfId="17088" xr:uid="{EA47B14A-D876-471A-A173-F502A7E99B06}"/>
    <cellStyle name="Calculation 2 12 8" xfId="8079" xr:uid="{8DEC4B74-04F2-4B8A-B80C-27965A2529D7}"/>
    <cellStyle name="Calculation 2 12 8 2" xfId="13803" xr:uid="{B365B52D-CA33-401D-A7DC-6F7C59EB0DA6}"/>
    <cellStyle name="Calculation 2 12 8 2 2" xfId="23251" xr:uid="{82DFDF80-6F57-43EF-BA14-35F5CEF3AF97}"/>
    <cellStyle name="Calculation 2 12 8 3" xfId="17527" xr:uid="{884D4160-E4AF-4589-BD61-B72AD309B4C2}"/>
    <cellStyle name="Calculation 2 12 9" xfId="27101" xr:uid="{2A84845C-3833-432A-87DF-D93E60379F90}"/>
    <cellStyle name="Calculation 2 13" xfId="4124" xr:uid="{533D0382-786D-466A-B291-F1ED2FA48479}"/>
    <cellStyle name="Calculation 2 14" xfId="4669" xr:uid="{248DFD7C-E22D-4A80-86F6-B1A2EC59A36A}"/>
    <cellStyle name="Calculation 2 14 10" xfId="26988" xr:uid="{815EAAB6-73EC-4AC0-B90A-95EDD5FB482B}"/>
    <cellStyle name="Calculation 2 14 2" xfId="6054" xr:uid="{9A7D5213-CB94-400F-A7BE-C39B17F0F48D}"/>
    <cellStyle name="Calculation 2 14 2 2" xfId="6724" xr:uid="{7593E21D-A896-42C0-8F83-B50165093359}"/>
    <cellStyle name="Calculation 2 14 2 2 2" xfId="10456" xr:uid="{A402C025-0947-49BC-9665-1499B6706B57}"/>
    <cellStyle name="Calculation 2 14 2 2 2 2" xfId="19904" xr:uid="{F47EBBF9-AF90-4C39-9A75-1EAB4AB6919C}"/>
    <cellStyle name="Calculation 2 14 2 2 3" xfId="16175" xr:uid="{8DFF53B1-776C-42F5-B479-4AF67BD1625B}"/>
    <cellStyle name="Calculation 2 14 2 3" xfId="9786" xr:uid="{0D40ECF1-EE27-488C-8457-0DECF26AE63F}"/>
    <cellStyle name="Calculation 2 14 2 3 2" xfId="19234" xr:uid="{49EECDF0-9889-4C27-9651-19D28344AEC9}"/>
    <cellStyle name="Calculation 2 14 2 4" xfId="15505" xr:uid="{4992FDED-78D7-4693-AB0B-9CC90D5B9328}"/>
    <cellStyle name="Calculation 2 14 2 5" xfId="28055" xr:uid="{30822A75-8CEF-47DA-BBA2-C2319D23C710}"/>
    <cellStyle name="Calculation 2 14 2 6" xfId="28218" xr:uid="{F220BEEF-F8CA-40E9-8423-A3ABA68FAB91}"/>
    <cellStyle name="Calculation 2 14 2 7" xfId="26969" xr:uid="{2C827960-93C5-4056-B118-432F183E1B03}"/>
    <cellStyle name="Calculation 2 14 2 8" xfId="28563" xr:uid="{4019DAD0-BB2B-46DD-BEBB-09B73FF87FF3}"/>
    <cellStyle name="Calculation 2 14 3" xfId="6997" xr:uid="{A6501A12-EDB7-47CA-A125-7C87DC3D634F}"/>
    <cellStyle name="Calculation 2 14 3 2" xfId="10728" xr:uid="{98F7D82F-9C6C-41AD-94AE-21F62A546C06}"/>
    <cellStyle name="Calculation 2 14 3 2 2" xfId="20176" xr:uid="{32766881-F34E-467F-8B4D-3281A3CA4DDA}"/>
    <cellStyle name="Calculation 2 14 3 2 3" xfId="24600" xr:uid="{53AA5BC0-A36B-4726-9EA4-BDAABBBFC362}"/>
    <cellStyle name="Calculation 2 14 3 3" xfId="12734" xr:uid="{5454F7D3-10F2-4CDD-94B1-626DFF3A3BAA}"/>
    <cellStyle name="Calculation 2 14 3 3 2" xfId="22182" xr:uid="{66A2098A-8A9D-4017-B5CF-37778BC152AB}"/>
    <cellStyle name="Calculation 2 14 3 4" xfId="16447" xr:uid="{C44D6457-367B-47AE-980F-7115106422DA}"/>
    <cellStyle name="Calculation 2 14 4" xfId="7850" xr:uid="{DDA6D8DA-61C4-4FDA-A2A9-1FD6D795DB30}"/>
    <cellStyle name="Calculation 2 14 4 2" xfId="11480" xr:uid="{24BD7AB2-05CF-427F-8968-945DEBF2473C}"/>
    <cellStyle name="Calculation 2 14 4 2 2" xfId="20928" xr:uid="{3D3A40E3-FAEE-4476-84D1-64652C7DB264}"/>
    <cellStyle name="Calculation 2 14 4 2 3" xfId="25344" xr:uid="{78981A92-0C1D-4F32-B694-CFE4EA46B24C}"/>
    <cellStyle name="Calculation 2 14 4 3" xfId="13577" xr:uid="{88DC0FE0-471F-44D4-AE38-9C3654528151}"/>
    <cellStyle name="Calculation 2 14 4 3 2" xfId="23025" xr:uid="{125CA829-061F-47D9-911F-C62B8F632643}"/>
    <cellStyle name="Calculation 2 14 4 4" xfId="17298" xr:uid="{092A76AF-1941-4085-8D3C-25B6E41DAE5C}"/>
    <cellStyle name="Calculation 2 14 5" xfId="7723" xr:uid="{D8C31868-19DA-4B10-B3E7-FDB805A8A48C}"/>
    <cellStyle name="Calculation 2 14 5 2" xfId="11371" xr:uid="{FE075623-AE63-45C3-BFA4-0F3D47C986EE}"/>
    <cellStyle name="Calculation 2 14 5 2 2" xfId="20819" xr:uid="{6E0416AE-789F-4127-8EC7-5EF1C014A32B}"/>
    <cellStyle name="Calculation 2 14 5 2 3" xfId="25237" xr:uid="{D20FD737-63E3-4B54-90F4-77B75EF777D9}"/>
    <cellStyle name="Calculation 2 14 5 3" xfId="13452" xr:uid="{23DBC671-5326-4878-9534-25212117D22E}"/>
    <cellStyle name="Calculation 2 14 5 3 2" xfId="22900" xr:uid="{2ECE1990-C547-401F-B813-48AF59E7E0F0}"/>
    <cellStyle name="Calculation 2 14 5 4" xfId="17171" xr:uid="{5ED36A4C-D122-4593-961C-9E73FD7B44C0}"/>
    <cellStyle name="Calculation 2 14 6" xfId="7931" xr:uid="{DFC5CFEC-5AEF-4F47-8471-F272396042CE}"/>
    <cellStyle name="Calculation 2 14 6 2" xfId="11541" xr:uid="{97302611-0ADE-4E39-AD83-5D63CFD5B2B6}"/>
    <cellStyle name="Calculation 2 14 6 2 2" xfId="20989" xr:uid="{B5771929-4002-4FB0-9854-64BDE75B1E36}"/>
    <cellStyle name="Calculation 2 14 6 2 3" xfId="25403" xr:uid="{0969DF39-06A0-4B5C-926A-942F51A7547A}"/>
    <cellStyle name="Calculation 2 14 6 3" xfId="13656" xr:uid="{63FA33FC-1781-4F07-9F5E-92800A22914D}"/>
    <cellStyle name="Calculation 2 14 6 3 2" xfId="23104" xr:uid="{7C0D90E5-B787-4715-8634-A775C7FCCE4D}"/>
    <cellStyle name="Calculation 2 14 6 4" xfId="17379" xr:uid="{05757F36-6E24-425F-A6AB-75835C6C248C}"/>
    <cellStyle name="Calculation 2 14 7" xfId="8080" xr:uid="{8145903A-0F97-4F10-B571-F67DCCEC8737}"/>
    <cellStyle name="Calculation 2 14 7 2" xfId="11664" xr:uid="{D63E1C4E-9E97-4C64-8B28-047217EC9814}"/>
    <cellStyle name="Calculation 2 14 7 2 2" xfId="21112" xr:uid="{4FA813C8-CDB4-4CFF-9580-9BE0553333ED}"/>
    <cellStyle name="Calculation 2 14 7 2 3" xfId="25525" xr:uid="{7BF60D1F-E4AF-4C5E-9EEF-B31FE9B74BAD}"/>
    <cellStyle name="Calculation 2 14 7 3" xfId="13804" xr:uid="{F9048676-C726-40DB-BB2E-4B62B9E39FB6}"/>
    <cellStyle name="Calculation 2 14 7 3 2" xfId="23252" xr:uid="{DEC3183B-4C4C-4E3C-B6B3-961C15B1F2F1}"/>
    <cellStyle name="Calculation 2 14 7 4" xfId="17528" xr:uid="{AFBB91DB-6361-404E-BEBA-5FFECD2A8F13}"/>
    <cellStyle name="Calculation 2 14 8" xfId="9023" xr:uid="{C6D5911E-D2B3-4A5E-88C6-CD611E44BCA3}"/>
    <cellStyle name="Calculation 2 14 8 2" xfId="14724" xr:uid="{221490F0-0892-4FB5-8235-09D003EF8D8C}"/>
    <cellStyle name="Calculation 2 14 8 2 2" xfId="24172" xr:uid="{9D7895D7-4048-4F38-970A-38C1E4AC536D}"/>
    <cellStyle name="Calculation 2 14 8 3" xfId="18471" xr:uid="{B38D5B50-4661-4D9C-86BE-63CB09633EDB}"/>
    <cellStyle name="Calculation 2 14 9" xfId="27512" xr:uid="{0934C932-16F4-461D-8B6F-B93D075BF530}"/>
    <cellStyle name="Calculation 2 15" xfId="5541" xr:uid="{398DDC76-9BA0-4D8B-B6C0-84DEAA6F4951}"/>
    <cellStyle name="Calculation 2 15 2" xfId="6211" xr:uid="{66B8288B-2C08-4A10-B220-ADA44EF5220A}"/>
    <cellStyle name="Calculation 2 15 2 2" xfId="9943" xr:uid="{29E79D47-9B70-4B7B-BF6F-7EE3956145D7}"/>
    <cellStyle name="Calculation 2 15 2 2 2" xfId="19391" xr:uid="{8313AC28-1139-490E-B00C-8E6C511A90FD}"/>
    <cellStyle name="Calculation 2 15 2 3" xfId="15662" xr:uid="{D6909239-0448-4CB9-9B10-93DDA7FACF8A}"/>
    <cellStyle name="Calculation 2 15 3" xfId="9273" xr:uid="{5ED1627D-5E68-40D0-AEE4-21BA572805F1}"/>
    <cellStyle name="Calculation 2 15 3 2" xfId="18721" xr:uid="{A752B05E-AEE4-405D-A599-FE77D0F41C2B}"/>
    <cellStyle name="Calculation 2 15 4" xfId="14992" xr:uid="{4B471DB5-E25C-4610-BE5A-A96DED33363B}"/>
    <cellStyle name="Calculation 2 15 5" xfId="27734" xr:uid="{B1C51218-4729-4F8B-9E33-C21C7CF99894}"/>
    <cellStyle name="Calculation 2 15 6" xfId="26683" xr:uid="{AD10D5BA-FA49-457A-BA8F-5EC33589624A}"/>
    <cellStyle name="Calculation 2 15 7" xfId="27933" xr:uid="{167DDBC9-32B9-4221-8D75-8A468CEE4F5F}"/>
    <cellStyle name="Calculation 2 15 8" xfId="28269" xr:uid="{D17B10AB-59C0-4A2B-9CB6-17A0434E0AFE}"/>
    <cellStyle name="Calculation 2 16" xfId="7206" xr:uid="{23BC6479-B0B8-44B8-890B-D3EE5C729B86}"/>
    <cellStyle name="Calculation 2 16 2" xfId="10937" xr:uid="{FA0738A1-880F-4C75-8D25-88208B4FB2B1}"/>
    <cellStyle name="Calculation 2 16 2 2" xfId="20385" xr:uid="{4A603EFF-3E31-4BA3-8852-74EC7B0DBF15}"/>
    <cellStyle name="Calculation 2 16 2 3" xfId="24809" xr:uid="{A3F48644-A64E-4EDF-A9B3-444356AC5962}"/>
    <cellStyle name="Calculation 2 16 3" xfId="12943" xr:uid="{A4ECF5E3-CA1E-4561-AB71-87F7C54B5A23}"/>
    <cellStyle name="Calculation 2 16 3 2" xfId="22391" xr:uid="{2F4AB8FD-19B2-4C68-96D9-D0A33F9DDEFA}"/>
    <cellStyle name="Calculation 2 16 4" xfId="16656" xr:uid="{9239EC94-1596-425B-A76E-D59116F5E2B4}"/>
    <cellStyle name="Calculation 2 17" xfId="8803" xr:uid="{CAD05C14-9904-481C-B97B-C9C2E75ED076}"/>
    <cellStyle name="Calculation 2 17 2" xfId="12282" xr:uid="{30D38ADD-311E-45DC-963E-AA26FF18E876}"/>
    <cellStyle name="Calculation 2 17 2 2" xfId="21730" xr:uid="{B8E52EC9-16FB-4E6D-AE5F-9F1B76E87AAD}"/>
    <cellStyle name="Calculation 2 17 2 3" xfId="26122" xr:uid="{A415DF51-C83A-4405-9318-E3CB1041D5B2}"/>
    <cellStyle name="Calculation 2 17 3" xfId="14506" xr:uid="{B1844194-3B8E-4C7F-AE90-8076B8C3987C}"/>
    <cellStyle name="Calculation 2 17 3 2" xfId="23954" xr:uid="{58ABB312-E4A7-4669-BBD7-6C12A610C144}"/>
    <cellStyle name="Calculation 2 17 4" xfId="18251" xr:uid="{1404E1F6-A5EA-4680-9747-72FA9319847C}"/>
    <cellStyle name="Calculation 2 18" xfId="7982" xr:uid="{C812225F-C4C8-4F4A-BABF-E3E1CCE46DE7}"/>
    <cellStyle name="Calculation 2 18 2" xfId="11583" xr:uid="{B2B63AA5-77EC-46CD-9B2F-48471ED5C9FB}"/>
    <cellStyle name="Calculation 2 18 2 2" xfId="21031" xr:uid="{E0F217EC-2678-4524-B322-48758AEE847F}"/>
    <cellStyle name="Calculation 2 18 2 3" xfId="25445" xr:uid="{8915F80C-5EFD-45D3-ABC8-097BE3F19B5D}"/>
    <cellStyle name="Calculation 2 18 3" xfId="13707" xr:uid="{D43BA2E5-29AD-413F-9270-D5BC5DC6587D}"/>
    <cellStyle name="Calculation 2 18 3 2" xfId="23155" xr:uid="{4FE5FD97-0017-46A2-BD7F-199C15933CD5}"/>
    <cellStyle name="Calculation 2 18 4" xfId="17430" xr:uid="{92C64F7B-67BF-43A8-94D3-787D737353DF}"/>
    <cellStyle name="Calculation 2 19" xfId="8373" xr:uid="{F0041214-6F28-46C6-9105-A685914575B0}"/>
    <cellStyle name="Calculation 2 19 2" xfId="11909" xr:uid="{A31F64F8-1E6A-48BA-B293-6E4AC85F4D1C}"/>
    <cellStyle name="Calculation 2 19 2 2" xfId="21357" xr:uid="{3E6F52DA-FAC3-4C68-A9D4-B1F2D5B43D07}"/>
    <cellStyle name="Calculation 2 19 2 3" xfId="25751" xr:uid="{87F6D41A-C141-425B-B437-509DBC4DD420}"/>
    <cellStyle name="Calculation 2 19 3" xfId="14078" xr:uid="{BB879532-6E51-494A-A633-25FF548DA404}"/>
    <cellStyle name="Calculation 2 19 3 2" xfId="23526" xr:uid="{E41D471E-F433-48BF-816D-974CFD4B2265}"/>
    <cellStyle name="Calculation 2 19 4" xfId="17821" xr:uid="{28FBE81B-93D0-40EA-B9B6-607A4E7D2676}"/>
    <cellStyle name="Calculation 2 2" xfId="1017" xr:uid="{CFA40AC4-4DB2-4DB1-8F81-E43B25CA4A71}"/>
    <cellStyle name="Calculation 2 2 10" xfId="7385" xr:uid="{83392B8C-9CAC-4192-B144-496A823864F4}"/>
    <cellStyle name="Calculation 2 2 10 2" xfId="13115" xr:uid="{DB2FF57A-75BA-4751-8E05-4AD2212A1E6C}"/>
    <cellStyle name="Calculation 2 2 10 2 2" xfId="22563" xr:uid="{9EBAE463-A489-451E-9ABA-606D0364A5FE}"/>
    <cellStyle name="Calculation 2 2 10 3" xfId="16833" xr:uid="{7009CDE9-3077-42E6-B2C1-4B0A6E274BC1}"/>
    <cellStyle name="Calculation 2 2 11" xfId="26641" xr:uid="{3CB00D58-C352-47B2-8591-7DA88CB291BF}"/>
    <cellStyle name="Calculation 2 2 12" xfId="27612" xr:uid="{5AD263D0-CC56-468A-8758-B33438D821D3}"/>
    <cellStyle name="Calculation 2 2 2" xfId="2725" xr:uid="{DED1C916-6AEB-47FC-B40B-DC3AD1FA177E}"/>
    <cellStyle name="Calculation 2 2 2 10" xfId="27115" xr:uid="{5269EC07-4483-442A-B005-64594BDDDCA3}"/>
    <cellStyle name="Calculation 2 2 2 2" xfId="5739" xr:uid="{1988F987-57C5-44FB-94A8-818EB3815CB1}"/>
    <cellStyle name="Calculation 2 2 2 2 2" xfId="6409" xr:uid="{CFD24E3E-DC33-4503-9751-B48072BDF5A1}"/>
    <cellStyle name="Calculation 2 2 2 2 2 2" xfId="10141" xr:uid="{715EC3B7-F72F-4CAE-99C5-E404DD521408}"/>
    <cellStyle name="Calculation 2 2 2 2 2 2 2" xfId="19589" xr:uid="{2D9EDEE8-BE01-47AF-8756-3EABD3AB42B6}"/>
    <cellStyle name="Calculation 2 2 2 2 2 3" xfId="15860" xr:uid="{6981B191-4419-48E7-B64C-254EE69ECF6B}"/>
    <cellStyle name="Calculation 2 2 2 2 3" xfId="9471" xr:uid="{AEBCD047-D2CC-49BD-BBA8-FE1B988AC71E}"/>
    <cellStyle name="Calculation 2 2 2 2 3 2" xfId="18919" xr:uid="{7BCC8E13-77C6-4588-B9BA-1C2E6E14F3D9}"/>
    <cellStyle name="Calculation 2 2 2 2 4" xfId="15190" xr:uid="{A9F5BE78-72B4-4A72-BA9A-FA291C83D856}"/>
    <cellStyle name="Calculation 2 2 2 2 5" xfId="27918" xr:uid="{CA720032-B7DE-4062-B28A-5832F17FF89C}"/>
    <cellStyle name="Calculation 2 2 2 2 6" xfId="27015" xr:uid="{3F4D92A0-1A8C-4A5D-90E2-5284EA6F8540}"/>
    <cellStyle name="Calculation 2 2 2 2 7" xfId="27318" xr:uid="{195B829B-3549-406F-8CDC-824764952546}"/>
    <cellStyle name="Calculation 2 2 2 2 8" xfId="28451" xr:uid="{0B7BEE46-1D8C-4B41-BDF9-52B059D306D5}"/>
    <cellStyle name="Calculation 2 2 2 3" xfId="7152" xr:uid="{0E6C6D42-8F14-48E4-A938-1AB7A5E949C1}"/>
    <cellStyle name="Calculation 2 2 2 3 2" xfId="10883" xr:uid="{5394F66B-8EC2-4B58-AFAA-5F16FD1DA772}"/>
    <cellStyle name="Calculation 2 2 2 3 2 2" xfId="20331" xr:uid="{A2C5E522-03D3-49BE-8F36-32BA8AFC600E}"/>
    <cellStyle name="Calculation 2 2 2 3 2 3" xfId="24755" xr:uid="{AFE7454E-D9ED-4C2C-B90D-DBEF688CDE80}"/>
    <cellStyle name="Calculation 2 2 2 3 3" xfId="12889" xr:uid="{CAA34F14-AB7D-459C-AC9E-1CC1459EF5E9}"/>
    <cellStyle name="Calculation 2 2 2 3 3 2" xfId="22337" xr:uid="{947C39F8-C7F9-4CD2-B49F-915362E70D1A}"/>
    <cellStyle name="Calculation 2 2 2 3 4" xfId="16602" xr:uid="{21588C74-BB68-4FA6-A09F-5ABA7AB865DB}"/>
    <cellStyle name="Calculation 2 2 2 4" xfId="8113" xr:uid="{FF547D21-FDD4-4FBF-977D-CE21C1EE2531}"/>
    <cellStyle name="Calculation 2 2 2 4 2" xfId="11690" xr:uid="{0286A99E-5ED3-4189-A7F3-8042C28D92D7}"/>
    <cellStyle name="Calculation 2 2 2 4 2 2" xfId="21138" xr:uid="{E735DD8A-974B-4E9E-8839-56C183231BE0}"/>
    <cellStyle name="Calculation 2 2 2 4 2 3" xfId="25547" xr:uid="{DFE8D797-661A-4F9F-B7D8-03C539DC2BC2}"/>
    <cellStyle name="Calculation 2 2 2 4 3" xfId="13833" xr:uid="{66A7DE34-0EEA-4A9D-BED7-9850AE7B4D02}"/>
    <cellStyle name="Calculation 2 2 2 4 3 2" xfId="23281" xr:uid="{EDF2E29E-B755-4912-955F-F9EFCFB9848E}"/>
    <cellStyle name="Calculation 2 2 2 4 4" xfId="17561" xr:uid="{67DBAD5D-7724-4A9D-BAE7-36CE9A787CA8}"/>
    <cellStyle name="Calculation 2 2 2 5" xfId="7575" xr:uid="{3E3B3058-D60C-4598-AC62-3251D27F9BBF}"/>
    <cellStyle name="Calculation 2 2 2 5 2" xfId="11238" xr:uid="{D70CE2A8-C137-4CA8-B47C-87F318F7F5DD}"/>
    <cellStyle name="Calculation 2 2 2 5 2 2" xfId="20686" xr:uid="{FEE20760-E33E-45A6-BF9B-6EB6A2F38E11}"/>
    <cellStyle name="Calculation 2 2 2 5 2 3" xfId="25105" xr:uid="{F9FF0BAC-4F4C-43B5-B232-B4692A84B556}"/>
    <cellStyle name="Calculation 2 2 2 5 3" xfId="13305" xr:uid="{56549277-9ED7-4C54-9B5F-2802E59F1C60}"/>
    <cellStyle name="Calculation 2 2 2 5 3 2" xfId="22753" xr:uid="{24D483A3-346F-4A14-898C-5C149F7A28F1}"/>
    <cellStyle name="Calculation 2 2 2 5 4" xfId="17023" xr:uid="{C07D8EDD-C866-4BCB-9735-504EB7BD288F}"/>
    <cellStyle name="Calculation 2 2 2 6" xfId="8470" xr:uid="{85D4FCDB-491D-46F5-B2D7-507E718C50E5}"/>
    <cellStyle name="Calculation 2 2 2 6 2" xfId="11989" xr:uid="{5964BDFD-122F-4942-81CC-A9FC95D36BC1}"/>
    <cellStyle name="Calculation 2 2 2 6 2 2" xfId="21437" xr:uid="{AB25A3F4-CCFF-48B5-8F72-2A705E1C6756}"/>
    <cellStyle name="Calculation 2 2 2 6 2 3" xfId="25830" xr:uid="{5D4F4698-C609-4F24-86A4-13BA517E5016}"/>
    <cellStyle name="Calculation 2 2 2 6 3" xfId="14174" xr:uid="{41BA2A7C-32BB-4A71-B275-A8AFED0C9BC4}"/>
    <cellStyle name="Calculation 2 2 2 6 3 2" xfId="23622" xr:uid="{2B09E751-95E8-474F-86F4-AE9A6FCF3A2A}"/>
    <cellStyle name="Calculation 2 2 2 6 4" xfId="17918" xr:uid="{9768C990-002B-4611-8CA7-154A1AA60CCC}"/>
    <cellStyle name="Calculation 2 2 2 7" xfId="7613" xr:uid="{92F52731-54BF-4890-97E0-AA2DA111E0BC}"/>
    <cellStyle name="Calculation 2 2 2 7 2" xfId="11275" xr:uid="{7357777F-50C7-41A2-A6B9-308F1A291E18}"/>
    <cellStyle name="Calculation 2 2 2 7 2 2" xfId="20723" xr:uid="{9AF5BA81-9378-4890-9DFF-C204A47074AC}"/>
    <cellStyle name="Calculation 2 2 2 7 2 3" xfId="25141" xr:uid="{679ED8A0-E71F-48BE-BA2D-4B3E21E210BF}"/>
    <cellStyle name="Calculation 2 2 2 7 3" xfId="13342" xr:uid="{A83C4D12-7BBA-4392-B8C2-5553E302CD1D}"/>
    <cellStyle name="Calculation 2 2 2 7 3 2" xfId="22790" xr:uid="{F5562087-C9B5-43E8-88EB-DC82F6CE4247}"/>
    <cellStyle name="Calculation 2 2 2 7 4" xfId="17061" xr:uid="{C6F3A2DD-2E11-4E8D-811E-CA0F6BE739CE}"/>
    <cellStyle name="Calculation 2 2 2 8" xfId="8787" xr:uid="{2A56FCE7-DBE6-44F2-9467-3F75A8A90FB3}"/>
    <cellStyle name="Calculation 2 2 2 8 2" xfId="14490" xr:uid="{54CE5495-083B-4642-B47E-754CB2B9E721}"/>
    <cellStyle name="Calculation 2 2 2 8 2 2" xfId="23938" xr:uid="{8D25BC65-1919-4BE4-A236-AE96D82CD41A}"/>
    <cellStyle name="Calculation 2 2 2 8 3" xfId="18235" xr:uid="{A8854F0A-EC63-4F84-B519-D65215E9A4D4}"/>
    <cellStyle name="Calculation 2 2 2 9" xfId="27102" xr:uid="{0783C156-CDF4-48B2-A06D-6DCF7CF4EEB3}"/>
    <cellStyle name="Calculation 2 2 3" xfId="4670" xr:uid="{A9DAC833-4B32-4796-BC39-40EB7918DDFA}"/>
    <cellStyle name="Calculation 2 2 3 10" xfId="26527" xr:uid="{67AC6A41-0709-4509-A99B-49027B8E18A2}"/>
    <cellStyle name="Calculation 2 2 3 2" xfId="6055" xr:uid="{2334AD7E-6CFF-49FF-825D-3648CF12AD4B}"/>
    <cellStyle name="Calculation 2 2 3 2 2" xfId="6725" xr:uid="{BCBB716D-BA2E-4E3A-8748-4FCD4ED4F54A}"/>
    <cellStyle name="Calculation 2 2 3 2 2 2" xfId="10457" xr:uid="{119C8784-A8A0-41A0-B9A8-6EB672922F48}"/>
    <cellStyle name="Calculation 2 2 3 2 2 2 2" xfId="19905" xr:uid="{F25DBAA5-287A-4FB6-88A7-49E8D57D4C47}"/>
    <cellStyle name="Calculation 2 2 3 2 2 3" xfId="16176" xr:uid="{DE11FEAD-E4C5-4450-BEBB-E3591A778A68}"/>
    <cellStyle name="Calculation 2 2 3 2 3" xfId="9787" xr:uid="{DF30857A-EFA1-495C-83F3-BFC9BDC3B3C7}"/>
    <cellStyle name="Calculation 2 2 3 2 3 2" xfId="19235" xr:uid="{E2B6F5B8-B40C-4247-AD12-C7DC95C2C8A0}"/>
    <cellStyle name="Calculation 2 2 3 2 4" xfId="15506" xr:uid="{025B8DD5-12DA-4531-A32D-18341E6A4B89}"/>
    <cellStyle name="Calculation 2 2 3 2 5" xfId="28056" xr:uid="{A1B8420C-6E1E-4BCA-A435-928EAF5395BB}"/>
    <cellStyle name="Calculation 2 2 3 2 6" xfId="28219" xr:uid="{B389786F-1ED1-4F92-81C8-99757F36C883}"/>
    <cellStyle name="Calculation 2 2 3 2 7" xfId="26997" xr:uid="{11870863-9A94-4CCB-BDC2-7145399BB8C2}"/>
    <cellStyle name="Calculation 2 2 3 2 8" xfId="28564" xr:uid="{BB5A0F24-0771-4A05-A335-17C7D9DCBC87}"/>
    <cellStyle name="Calculation 2 2 3 3" xfId="6870" xr:uid="{40280AFF-FB1E-4878-A116-67762BE96775}"/>
    <cellStyle name="Calculation 2 2 3 3 2" xfId="10601" xr:uid="{585768BA-EA55-4ACB-ACD8-CC9A2FF193D8}"/>
    <cellStyle name="Calculation 2 2 3 3 2 2" xfId="20049" xr:uid="{8CD08DB1-A5DB-451A-9D0A-D0EDF0B042E7}"/>
    <cellStyle name="Calculation 2 2 3 3 2 3" xfId="24473" xr:uid="{3AA7BDF1-9313-406B-8C96-71AB4529A978}"/>
    <cellStyle name="Calculation 2 2 3 3 3" xfId="12607" xr:uid="{7B838866-4524-4C02-A155-127E8BEEAB7D}"/>
    <cellStyle name="Calculation 2 2 3 3 3 2" xfId="22055" xr:uid="{A2396EBC-BB47-4F35-BDDA-9D0AFD6CE43D}"/>
    <cellStyle name="Calculation 2 2 3 3 4" xfId="16320" xr:uid="{963E9DBC-B0BC-44B7-BCD3-D7E7820984D8}"/>
    <cellStyle name="Calculation 2 2 3 4" xfId="7849" xr:uid="{8E18B660-5C64-43A5-8EF4-F4BAAF1909E8}"/>
    <cellStyle name="Calculation 2 2 3 4 2" xfId="11479" xr:uid="{14FE4644-818A-41DC-8A1E-3E778A8B2EFA}"/>
    <cellStyle name="Calculation 2 2 3 4 2 2" xfId="20927" xr:uid="{7552A355-65EC-44DC-B00B-7F5E9B7DE243}"/>
    <cellStyle name="Calculation 2 2 3 4 2 3" xfId="25343" xr:uid="{1A5062BD-3307-4DC3-9093-F9A8F4CF5DA1}"/>
    <cellStyle name="Calculation 2 2 3 4 3" xfId="13576" xr:uid="{3D05609A-33E6-46FC-9827-55262A53F51E}"/>
    <cellStyle name="Calculation 2 2 3 4 3 2" xfId="23024" xr:uid="{810E34D2-98FE-4033-888D-C6A8ED6D6677}"/>
    <cellStyle name="Calculation 2 2 3 4 4" xfId="17297" xr:uid="{4CA38243-DD53-4E80-8C42-B2875E835806}"/>
    <cellStyle name="Calculation 2 2 3 5" xfId="7877" xr:uid="{1F076E1F-9D5A-40A3-BC80-C15BA97AC84B}"/>
    <cellStyle name="Calculation 2 2 3 5 2" xfId="11498" xr:uid="{DE99DC18-7CC3-4EE7-852D-1AA15C0608D4}"/>
    <cellStyle name="Calculation 2 2 3 5 2 2" xfId="20946" xr:uid="{E7FE20E6-61B3-4568-9E49-722E2D7123DC}"/>
    <cellStyle name="Calculation 2 2 3 5 2 3" xfId="25360" xr:uid="{A867044B-61FB-4FA5-A17A-44CD75F2E683}"/>
    <cellStyle name="Calculation 2 2 3 5 3" xfId="13602" xr:uid="{A5FF5B90-E758-4937-A611-BA382DB7886E}"/>
    <cellStyle name="Calculation 2 2 3 5 3 2" xfId="23050" xr:uid="{31A4F4C5-52F1-4F25-9EF9-F176A0EFE567}"/>
    <cellStyle name="Calculation 2 2 3 5 4" xfId="17325" xr:uid="{D951C02D-073B-4D26-B0E5-B6672E57C29B}"/>
    <cellStyle name="Calculation 2 2 3 6" xfId="8421" xr:uid="{C92FDB99-1E07-42FE-BEE2-D16F3FF67F70}"/>
    <cellStyle name="Calculation 2 2 3 6 2" xfId="11948" xr:uid="{8A4E04C3-1704-4EA4-B261-92DD0F219ED0}"/>
    <cellStyle name="Calculation 2 2 3 6 2 2" xfId="21396" xr:uid="{946AC621-986D-4095-82C2-0D0345014955}"/>
    <cellStyle name="Calculation 2 2 3 6 2 3" xfId="25790" xr:uid="{50135CFF-60A5-4F71-A75B-9F11CD08259A}"/>
    <cellStyle name="Calculation 2 2 3 6 3" xfId="14126" xr:uid="{1D79D181-AD94-4124-B161-ACF8CF421C22}"/>
    <cellStyle name="Calculation 2 2 3 6 3 2" xfId="23574" xr:uid="{B5ABB519-515F-49CD-9F9A-9F52C24A9173}"/>
    <cellStyle name="Calculation 2 2 3 6 4" xfId="17869" xr:uid="{DA2ABC96-D287-4356-9FA5-2B2DC2DA5BA4}"/>
    <cellStyle name="Calculation 2 2 3 7" xfId="8196" xr:uid="{C5D4A0A3-67BA-483C-8F24-061D61547C3B}"/>
    <cellStyle name="Calculation 2 2 3 7 2" xfId="11761" xr:uid="{0C67DA84-C042-49DA-8A8F-07496F10DB07}"/>
    <cellStyle name="Calculation 2 2 3 7 2 2" xfId="21209" xr:uid="{5C47C671-35CF-41D7-8F43-C92D1A441615}"/>
    <cellStyle name="Calculation 2 2 3 7 2 3" xfId="25604" xr:uid="{4EB13C7C-C5F8-402F-B6CD-997759EFDD7D}"/>
    <cellStyle name="Calculation 2 2 3 7 3" xfId="13902" xr:uid="{E1A9D7AC-167D-4807-BC89-08E3B16F141A}"/>
    <cellStyle name="Calculation 2 2 3 7 3 2" xfId="23350" xr:uid="{A8388E4D-DA81-44E9-BC59-44FD15E12088}"/>
    <cellStyle name="Calculation 2 2 3 7 4" xfId="17644" xr:uid="{E6A88C0A-5B96-48B7-B603-2EB4D4CD581D}"/>
    <cellStyle name="Calculation 2 2 3 8" xfId="8392" xr:uid="{CC4A6212-D09F-480C-B15E-F7AC33DB9EC9}"/>
    <cellStyle name="Calculation 2 2 3 8 2" xfId="14097" xr:uid="{BB28E47C-CAF1-4785-A8EB-006F5297F220}"/>
    <cellStyle name="Calculation 2 2 3 8 2 2" xfId="23545" xr:uid="{6728CF12-9C41-492E-A981-43B4D8017E30}"/>
    <cellStyle name="Calculation 2 2 3 8 3" xfId="17840" xr:uid="{16F8E695-9128-47A8-9814-A615ECCE65FC}"/>
    <cellStyle name="Calculation 2 2 3 9" xfId="27513" xr:uid="{AB2F89A9-8F78-4C8E-85B0-0B4B3F2217BE}"/>
    <cellStyle name="Calculation 2 2 4" xfId="5544" xr:uid="{77E5970B-75F8-4167-AFAB-929F0B644470}"/>
    <cellStyle name="Calculation 2 2 4 2" xfId="6214" xr:uid="{904DA7BB-C3B8-4FBC-AAAF-448A5F9A7374}"/>
    <cellStyle name="Calculation 2 2 4 2 2" xfId="9946" xr:uid="{733E502C-8612-42F5-BEB5-4B2791AD8B3D}"/>
    <cellStyle name="Calculation 2 2 4 2 2 2" xfId="19394" xr:uid="{4DD9EDF7-27DF-4435-84A5-0F028BC2B2B6}"/>
    <cellStyle name="Calculation 2 2 4 2 3" xfId="15665" xr:uid="{69C31216-6906-4277-9DBA-B3DD53DAB3D2}"/>
    <cellStyle name="Calculation 2 2 4 3" xfId="9276" xr:uid="{6214E082-B47D-4757-AAB9-7769C4DF6061}"/>
    <cellStyle name="Calculation 2 2 4 3 2" xfId="18724" xr:uid="{EA3D4B4B-19DD-4321-88CA-9C413F299FBD}"/>
    <cellStyle name="Calculation 2 2 4 4" xfId="14995" xr:uid="{F251E4DC-78B6-44D9-823B-388E90829795}"/>
    <cellStyle name="Calculation 2 2 4 5" xfId="27737" xr:uid="{11197187-94D3-470C-9A64-B6ABF640403E}"/>
    <cellStyle name="Calculation 2 2 4 6" xfId="27158" xr:uid="{A8122C99-7FA0-4625-A4C5-1D5BA51C2C60}"/>
    <cellStyle name="Calculation 2 2 4 7" xfId="27120" xr:uid="{DC0A059B-C825-4556-946C-806EC6EB19FD}"/>
    <cellStyle name="Calculation 2 2 4 8" xfId="28272" xr:uid="{6EA7D9C1-8DF1-4FA8-8190-21EC01FB05C0}"/>
    <cellStyle name="Calculation 2 2 5" xfId="7116" xr:uid="{3F4D9CCA-7C2F-44DF-974C-EEF26E9A0793}"/>
    <cellStyle name="Calculation 2 2 5 2" xfId="10847" xr:uid="{77E87799-1E96-4D1D-BBD8-673613A9462B}"/>
    <cellStyle name="Calculation 2 2 5 2 2" xfId="20295" xr:uid="{ED7008D4-CB82-459B-A286-3CEF0D933F26}"/>
    <cellStyle name="Calculation 2 2 5 2 3" xfId="24719" xr:uid="{6673BF5F-2D0A-4A83-9EF3-5C785A756519}"/>
    <cellStyle name="Calculation 2 2 5 3" xfId="12853" xr:uid="{ECECB569-BDE9-4ED1-9AD3-AB54E96AEE41}"/>
    <cellStyle name="Calculation 2 2 5 3 2" xfId="22301" xr:uid="{595D7AAB-BB4B-463E-A87E-E5D9657AA4B2}"/>
    <cellStyle name="Calculation 2 2 5 4" xfId="16566" xr:uid="{D6B10297-FE1F-4CE1-A25E-47102814BBA0}"/>
    <cellStyle name="Calculation 2 2 6" xfId="8354" xr:uid="{4879351A-D2CB-4BC7-9DBE-1CD2412E920C}"/>
    <cellStyle name="Calculation 2 2 6 2" xfId="11896" xr:uid="{3F64AE07-D9BC-4EF3-93C8-3E2FDF5436A3}"/>
    <cellStyle name="Calculation 2 2 6 2 2" xfId="21344" xr:uid="{92AFCC8B-3621-4A3C-9D4B-CBD5BEDF738B}"/>
    <cellStyle name="Calculation 2 2 6 2 3" xfId="25738" xr:uid="{D8BCA969-AB61-4A76-95F7-76AE9C3A72CA}"/>
    <cellStyle name="Calculation 2 2 6 3" xfId="14059" xr:uid="{0189A2CA-28D0-46A4-811D-D0FEEC292F55}"/>
    <cellStyle name="Calculation 2 2 6 3 2" xfId="23507" xr:uid="{8C2FE3E6-CC6B-4081-8E44-619C674E2F88}"/>
    <cellStyle name="Calculation 2 2 6 4" xfId="17802" xr:uid="{6589A6C8-C6B9-4FF7-B374-1DC196BA51B1}"/>
    <cellStyle name="Calculation 2 2 7" xfId="7290" xr:uid="{69D9D1E5-9AC5-4B7A-8F95-AAC1522C4781}"/>
    <cellStyle name="Calculation 2 2 7 2" xfId="11006" xr:uid="{FEB15082-94F7-4245-87FF-276430A9D4C2}"/>
    <cellStyle name="Calculation 2 2 7 2 2" xfId="20454" xr:uid="{3CD865C5-B2AB-4B84-861F-A868FDBD1F9F}"/>
    <cellStyle name="Calculation 2 2 7 2 3" xfId="24873" xr:uid="{D1B7A083-CE46-44C5-B975-3253669FBB7E}"/>
    <cellStyle name="Calculation 2 2 7 3" xfId="13020" xr:uid="{04CD576A-7814-4339-A7A6-9BD16D3D31C3}"/>
    <cellStyle name="Calculation 2 2 7 3 2" xfId="22468" xr:uid="{8338A53E-1E44-4622-B781-3EF5F4319EFC}"/>
    <cellStyle name="Calculation 2 2 7 4" xfId="16738" xr:uid="{A302EDFB-F518-4B21-852B-E40D1ED2CB37}"/>
    <cellStyle name="Calculation 2 2 8" xfId="7887" xr:uid="{0A3DF213-7F9A-47FF-9924-8DDB84AACE19}"/>
    <cellStyle name="Calculation 2 2 8 2" xfId="11507" xr:uid="{5F7265C1-E77E-4AEB-8742-DDD0BE1684BD}"/>
    <cellStyle name="Calculation 2 2 8 2 2" xfId="20955" xr:uid="{7778CEF7-29D4-448F-B98B-0A86C0AB86A4}"/>
    <cellStyle name="Calculation 2 2 8 2 3" xfId="25369" xr:uid="{00AC689B-3ABA-466D-8FE3-467679156D68}"/>
    <cellStyle name="Calculation 2 2 8 3" xfId="13612" xr:uid="{72070021-5E5A-4B4D-AC70-13F61C0B9D79}"/>
    <cellStyle name="Calculation 2 2 8 3 2" xfId="23060" xr:uid="{59D34F89-1744-41B2-85D4-526B88D1E062}"/>
    <cellStyle name="Calculation 2 2 8 4" xfId="17335" xr:uid="{A4DE55AD-C267-4359-8D50-B80CB3BFB49B}"/>
    <cellStyle name="Calculation 2 2 9" xfId="7734" xr:uid="{93D28332-0B6F-4D71-9EB5-AA6DFD0B3B2A}"/>
    <cellStyle name="Calculation 2 2 9 2" xfId="11381" xr:uid="{80AFF2C9-C513-450E-A900-12F3AD6B667D}"/>
    <cellStyle name="Calculation 2 2 9 2 2" xfId="20829" xr:uid="{437DE6D6-FB93-438D-B4F8-75AF85C8068A}"/>
    <cellStyle name="Calculation 2 2 9 2 3" xfId="25247" xr:uid="{1B9A0602-ED04-4680-AF56-F16EC860577A}"/>
    <cellStyle name="Calculation 2 2 9 3" xfId="13463" xr:uid="{4C4636AF-7BC3-4A65-8CDF-B9817B3CC092}"/>
    <cellStyle name="Calculation 2 2 9 3 2" xfId="22911" xr:uid="{2A81FD71-B780-4038-836D-571C4F7B4733}"/>
    <cellStyle name="Calculation 2 2 9 4" xfId="17182" xr:uid="{44BA2FA9-83BA-4A4D-9BAB-4D794B6DF963}"/>
    <cellStyle name="Calculation 2 20" xfId="8779" xr:uid="{F1C91517-E628-4DE2-ACB8-58B257050843}"/>
    <cellStyle name="Calculation 2 20 2" xfId="12263" xr:uid="{1AD0D0DC-2217-4968-B502-7AF7C4E1FBBD}"/>
    <cellStyle name="Calculation 2 20 2 2" xfId="21711" xr:uid="{323FD42B-141F-4F0F-AC9C-00AA9824450C}"/>
    <cellStyle name="Calculation 2 20 2 3" xfId="26103" xr:uid="{C152832A-BFF2-4DF0-9E52-153A8360C0FC}"/>
    <cellStyle name="Calculation 2 20 3" xfId="14482" xr:uid="{5DA1CF79-4D78-47E8-8C1E-830A91654A23}"/>
    <cellStyle name="Calculation 2 20 3 2" xfId="23930" xr:uid="{0E1316DC-D318-4085-9538-E010977CABE7}"/>
    <cellStyle name="Calculation 2 20 4" xfId="18227" xr:uid="{04745C2D-D909-42D6-864A-B70E3353B142}"/>
    <cellStyle name="Calculation 2 21" xfId="9103" xr:uid="{E9BE86A5-F851-4251-A514-7DAEF43F9489}"/>
    <cellStyle name="Calculation 2 21 2" xfId="14804" xr:uid="{7DAB697B-32EE-4185-A80A-8E2C1855CE38}"/>
    <cellStyle name="Calculation 2 21 2 2" xfId="24252" xr:uid="{F350B97F-449F-47FB-B02B-CB97DC53F44B}"/>
    <cellStyle name="Calculation 2 21 3" xfId="18551" xr:uid="{30907C2D-17FD-48C7-AD98-7CED4F7EC489}"/>
    <cellStyle name="Calculation 2 22" xfId="26638" xr:uid="{964C2099-7A55-4A79-8B5E-01BE0689E28A}"/>
    <cellStyle name="Calculation 2 23" xfId="27298" xr:uid="{F6475BB2-B649-4844-82C5-51B2147CB9FF}"/>
    <cellStyle name="Calculation 2 24" xfId="29380" xr:uid="{F04F2594-F7B5-4D60-9743-22D10DABDE0C}"/>
    <cellStyle name="Calculation 2 3" xfId="1018" xr:uid="{A99A7198-74AA-45F3-9E55-F6D8D9374B19}"/>
    <cellStyle name="Calculation 2 3 10" xfId="8932" xr:uid="{CF764A9D-F7C3-460D-A6D5-B5EEA35A83E6}"/>
    <cellStyle name="Calculation 2 3 10 2" xfId="14633" xr:uid="{F73C6EB8-FB83-4FC6-A873-45F240F65026}"/>
    <cellStyle name="Calculation 2 3 10 2 2" xfId="24081" xr:uid="{697558FE-3F6C-4F8E-AC47-B3300C8AF736}"/>
    <cellStyle name="Calculation 2 3 10 3" xfId="18380" xr:uid="{D175AD34-47F7-416C-8090-2CC6905E01FA}"/>
    <cellStyle name="Calculation 2 3 11" xfId="26642" xr:uid="{27BCD051-442C-4825-B049-5310F49511A0}"/>
    <cellStyle name="Calculation 2 3 12" xfId="27296" xr:uid="{EFEAFB0D-05A2-454F-AA04-97CD9804A3DD}"/>
    <cellStyle name="Calculation 2 3 2" xfId="2726" xr:uid="{E7D7EEB6-D46A-48C8-B958-01258CE048C6}"/>
    <cellStyle name="Calculation 2 3 2 10" xfId="27114" xr:uid="{93108736-D374-43AA-90BB-58C2E6939358}"/>
    <cellStyle name="Calculation 2 3 2 2" xfId="5740" xr:uid="{4AAC384E-6E9E-4250-B663-2BA608E0F82B}"/>
    <cellStyle name="Calculation 2 3 2 2 2" xfId="6410" xr:uid="{92A02358-7962-4F81-8294-351E8D1C1D57}"/>
    <cellStyle name="Calculation 2 3 2 2 2 2" xfId="10142" xr:uid="{5ECFC38E-8482-43F3-AA4B-0D714391C6A0}"/>
    <cellStyle name="Calculation 2 3 2 2 2 2 2" xfId="19590" xr:uid="{0AF68957-9DFE-4364-8013-10AA442C3F4E}"/>
    <cellStyle name="Calculation 2 3 2 2 2 3" xfId="15861" xr:uid="{FF1DE1EE-CF5C-4BC5-A9C9-591D252EF1E7}"/>
    <cellStyle name="Calculation 2 3 2 2 3" xfId="9472" xr:uid="{7F94C59C-0739-439E-9350-A0AD6AA927EA}"/>
    <cellStyle name="Calculation 2 3 2 2 3 2" xfId="18920" xr:uid="{06CF8D30-EB0E-473C-91D6-54DC92DE93C6}"/>
    <cellStyle name="Calculation 2 3 2 2 4" xfId="15191" xr:uid="{0B58D6DF-CE73-4E9E-A1EC-0B67E416C307}"/>
    <cellStyle name="Calculation 2 3 2 2 5" xfId="27919" xr:uid="{EF6355CB-575A-4572-85CC-C035C1677164}"/>
    <cellStyle name="Calculation 2 3 2 2 6" xfId="27181" xr:uid="{06DEB5D9-B1F6-4B1F-96AD-1AC3FC49EB4D}"/>
    <cellStyle name="Calculation 2 3 2 2 7" xfId="28135" xr:uid="{6FE2C023-B7B2-434B-AB4A-1ACCD02AD3C5}"/>
    <cellStyle name="Calculation 2 3 2 2 8" xfId="28452" xr:uid="{933C63DE-DFAF-4BAA-A86D-6F1CAA11D15E}"/>
    <cellStyle name="Calculation 2 3 2 3" xfId="7130" xr:uid="{AF2B7384-3516-4D26-A466-50899618D319}"/>
    <cellStyle name="Calculation 2 3 2 3 2" xfId="10861" xr:uid="{8D0178BC-5973-46DB-9266-DFCA01C453EA}"/>
    <cellStyle name="Calculation 2 3 2 3 2 2" xfId="20309" xr:uid="{9E614E69-FFA9-47F7-9464-37E810FA7A56}"/>
    <cellStyle name="Calculation 2 3 2 3 2 3" xfId="24733" xr:uid="{39120920-D31C-437E-8249-18F0A294D80B}"/>
    <cellStyle name="Calculation 2 3 2 3 3" xfId="12867" xr:uid="{E6A4F951-5C06-41F8-843B-CC58EBFD4DBC}"/>
    <cellStyle name="Calculation 2 3 2 3 3 2" xfId="22315" xr:uid="{E7602071-F5EF-493C-9C63-0B6756D8DE66}"/>
    <cellStyle name="Calculation 2 3 2 3 4" xfId="16580" xr:uid="{4644D4E7-64FE-4289-82FC-55BEDC746989}"/>
    <cellStyle name="Calculation 2 3 2 4" xfId="8112" xr:uid="{07483BD2-1518-4037-B2C3-CE50EB089E8B}"/>
    <cellStyle name="Calculation 2 3 2 4 2" xfId="11689" xr:uid="{F897A068-4DAE-498E-A45B-BE98FA7BF706}"/>
    <cellStyle name="Calculation 2 3 2 4 2 2" xfId="21137" xr:uid="{B98189C5-274A-4C2B-BECF-6BB8B000059D}"/>
    <cellStyle name="Calculation 2 3 2 4 2 3" xfId="25546" xr:uid="{38359895-5CD6-4319-AEBA-DE80204CC4D5}"/>
    <cellStyle name="Calculation 2 3 2 4 3" xfId="13832" xr:uid="{F1E30845-CBDD-4D20-BD8B-69CF36913C51}"/>
    <cellStyle name="Calculation 2 3 2 4 3 2" xfId="23280" xr:uid="{758C332C-E550-4161-AF66-7506CA2401C1}"/>
    <cellStyle name="Calculation 2 3 2 4 4" xfId="17560" xr:uid="{EA403011-6FC0-4CBB-80F8-15F2AE7B5196}"/>
    <cellStyle name="Calculation 2 3 2 5" xfId="8807" xr:uid="{922A3810-9264-4E81-94A1-6984EB8ADA9C}"/>
    <cellStyle name="Calculation 2 3 2 5 2" xfId="12286" xr:uid="{124AEDCB-78ED-4CD5-BB05-EF40B38A8261}"/>
    <cellStyle name="Calculation 2 3 2 5 2 2" xfId="21734" xr:uid="{CC67881B-E76C-45B0-ABFF-2B22CE5BEC47}"/>
    <cellStyle name="Calculation 2 3 2 5 2 3" xfId="26126" xr:uid="{C47D832B-335E-4199-981C-F03E3662D679}"/>
    <cellStyle name="Calculation 2 3 2 5 3" xfId="14510" xr:uid="{2B679D5F-40A0-4A37-B60D-B07C76A39945}"/>
    <cellStyle name="Calculation 2 3 2 5 3 2" xfId="23958" xr:uid="{96EC9F72-A840-4C17-82F0-BE9B315F3108}"/>
    <cellStyle name="Calculation 2 3 2 5 4" xfId="18255" xr:uid="{8B2D131B-64CE-44D3-A5AA-70BDEAEE1172}"/>
    <cellStyle name="Calculation 2 3 2 6" xfId="7979" xr:uid="{036679F9-F631-48A2-B2CF-132E0A5F1EA9}"/>
    <cellStyle name="Calculation 2 3 2 6 2" xfId="11581" xr:uid="{6CADB80E-5F0C-4847-8CC7-DB7D7E270D4F}"/>
    <cellStyle name="Calculation 2 3 2 6 2 2" xfId="21029" xr:uid="{29EA1ACE-5C66-4E37-85CF-9095B5A8A3F3}"/>
    <cellStyle name="Calculation 2 3 2 6 2 3" xfId="25443" xr:uid="{E652EC13-9D27-43B6-BF7A-F17236881D3B}"/>
    <cellStyle name="Calculation 2 3 2 6 3" xfId="13704" xr:uid="{7DE26021-BFF1-46B3-ABB7-A94D03282C1F}"/>
    <cellStyle name="Calculation 2 3 2 6 3 2" xfId="23152" xr:uid="{3F0D7435-8B47-43C8-BA61-AB97D46E7F43}"/>
    <cellStyle name="Calculation 2 3 2 6 4" xfId="17427" xr:uid="{EA0E28F6-C85F-46AF-8582-90E94278C3E9}"/>
    <cellStyle name="Calculation 2 3 2 7" xfId="7889" xr:uid="{1C2A4784-D18C-4464-84C6-8715D31D5A2A}"/>
    <cellStyle name="Calculation 2 3 2 7 2" xfId="11509" xr:uid="{0A85978E-CC0A-4AFB-B0EB-AD40D77FF25C}"/>
    <cellStyle name="Calculation 2 3 2 7 2 2" xfId="20957" xr:uid="{6D77E867-1938-4D83-BD5F-4E5C3C5752FD}"/>
    <cellStyle name="Calculation 2 3 2 7 2 3" xfId="25371" xr:uid="{D8527853-F0E9-46A0-BF33-72489FA99824}"/>
    <cellStyle name="Calculation 2 3 2 7 3" xfId="13614" xr:uid="{9C0AB5B3-CDDB-40A4-9821-E429BC7B342E}"/>
    <cellStyle name="Calculation 2 3 2 7 3 2" xfId="23062" xr:uid="{18A85F07-5102-495D-B135-7C8E420747D5}"/>
    <cellStyle name="Calculation 2 3 2 7 4" xfId="17337" xr:uid="{A32AC98A-3578-42C0-9F0D-4F025E20BCB2}"/>
    <cellStyle name="Calculation 2 3 2 8" xfId="8855" xr:uid="{4284D739-4F07-4D4B-B8FA-2BD492C4BFD2}"/>
    <cellStyle name="Calculation 2 3 2 8 2" xfId="14557" xr:uid="{2D4C8866-660C-4C14-9B6B-B1FE2BCD39B9}"/>
    <cellStyle name="Calculation 2 3 2 8 2 2" xfId="24005" xr:uid="{DDFA70DB-A3F6-4498-A581-B08A0AD9DE89}"/>
    <cellStyle name="Calculation 2 3 2 8 3" xfId="18303" xr:uid="{24A50B58-05C0-4702-AD91-8F7F4DD175EC}"/>
    <cellStyle name="Calculation 2 3 2 9" xfId="27103" xr:uid="{2F4F7182-95C4-4CEE-9441-F8756926B951}"/>
    <cellStyle name="Calculation 2 3 3" xfId="4671" xr:uid="{C5516E3A-CBBE-4F6F-AB4F-62558295AACB}"/>
    <cellStyle name="Calculation 2 3 3 10" xfId="26987" xr:uid="{1259F836-72B5-4034-A2B8-6C9A3EC9A85E}"/>
    <cellStyle name="Calculation 2 3 3 2" xfId="6056" xr:uid="{DA9623D5-2850-4AFA-9F64-17B139BF245A}"/>
    <cellStyle name="Calculation 2 3 3 2 2" xfId="6726" xr:uid="{3515D857-F46A-4B27-8948-DB513515303A}"/>
    <cellStyle name="Calculation 2 3 3 2 2 2" xfId="10458" xr:uid="{84E2DFF7-20A2-415B-ACFF-9C46BBC7C6D9}"/>
    <cellStyle name="Calculation 2 3 3 2 2 2 2" xfId="19906" xr:uid="{4FB7AB51-5478-4A32-B177-D2B9F26344D1}"/>
    <cellStyle name="Calculation 2 3 3 2 2 3" xfId="16177" xr:uid="{41324A70-A3F8-41D4-A87D-E6396165A431}"/>
    <cellStyle name="Calculation 2 3 3 2 3" xfId="9788" xr:uid="{3C8B499C-EFA3-4919-B01B-F2F3D3C40D1D}"/>
    <cellStyle name="Calculation 2 3 3 2 3 2" xfId="19236" xr:uid="{5E3BC12F-056B-4062-99B4-AF0BDE39E5E6}"/>
    <cellStyle name="Calculation 2 3 3 2 4" xfId="15507" xr:uid="{C0E98BD0-B58F-44A6-8AB4-075DD0299B64}"/>
    <cellStyle name="Calculation 2 3 3 2 5" xfId="28057" xr:uid="{AA38F9CE-4E75-4CAB-AB28-6E7E8F2CA42D}"/>
    <cellStyle name="Calculation 2 3 3 2 6" xfId="28220" xr:uid="{F47AA1AC-0B77-4E0C-B5B9-B344470719F3}"/>
    <cellStyle name="Calculation 2 3 3 2 7" xfId="27940" xr:uid="{BB6AE536-1A42-400F-9385-3703BF2F2A30}"/>
    <cellStyle name="Calculation 2 3 3 2 8" xfId="28565" xr:uid="{14691E61-99F2-4CF8-9D52-D0CA0D3BEF54}"/>
    <cellStyle name="Calculation 2 3 3 3" xfId="6996" xr:uid="{1105B8D9-0192-4980-9A9A-504279048A82}"/>
    <cellStyle name="Calculation 2 3 3 3 2" xfId="10727" xr:uid="{1F74105F-2EF7-42E0-A4DA-0341A1CD173C}"/>
    <cellStyle name="Calculation 2 3 3 3 2 2" xfId="20175" xr:uid="{BD8ACDDD-F3FE-44F7-A63B-43731ABDEC76}"/>
    <cellStyle name="Calculation 2 3 3 3 2 3" xfId="24599" xr:uid="{9861B781-B1B9-42A7-94E9-4F40AB387CCB}"/>
    <cellStyle name="Calculation 2 3 3 3 3" xfId="12733" xr:uid="{B9D8DE76-0021-44DE-9421-70FE006E85E5}"/>
    <cellStyle name="Calculation 2 3 3 3 3 2" xfId="22181" xr:uid="{E8D5F66F-D0EA-43D7-BB7D-BB95875BE863}"/>
    <cellStyle name="Calculation 2 3 3 3 4" xfId="16446" xr:uid="{CF099950-5D82-4231-A64C-B8E3C41511BE}"/>
    <cellStyle name="Calculation 2 3 3 4" xfId="7848" xr:uid="{95CBC469-D09A-448D-A721-34E4E13FB16E}"/>
    <cellStyle name="Calculation 2 3 3 4 2" xfId="11478" xr:uid="{F4211269-B69F-494D-BE54-37692636AE85}"/>
    <cellStyle name="Calculation 2 3 3 4 2 2" xfId="20926" xr:uid="{41ADB291-D96E-4F3F-83CB-DB148F6CCA95}"/>
    <cellStyle name="Calculation 2 3 3 4 2 3" xfId="25342" xr:uid="{D6D39B7D-3C78-4B5F-A94A-DCF19AAD5E41}"/>
    <cellStyle name="Calculation 2 3 3 4 3" xfId="13575" xr:uid="{8A9D874C-C4E6-426D-9ACC-5CB86E713085}"/>
    <cellStyle name="Calculation 2 3 3 4 3 2" xfId="23023" xr:uid="{861243E8-F1EC-44FD-A1F2-12141E5F8585}"/>
    <cellStyle name="Calculation 2 3 3 4 4" xfId="17296" xr:uid="{C978FCE1-FF28-46D0-B9E1-E8687514FE15}"/>
    <cellStyle name="Calculation 2 3 3 5" xfId="8687" xr:uid="{5FD42D0B-1905-45E6-981C-D96E474CDB78}"/>
    <cellStyle name="Calculation 2 3 3 5 2" xfId="12172" xr:uid="{0801A9B6-3F62-4D0F-86F2-7D9C7148E286}"/>
    <cellStyle name="Calculation 2 3 3 5 2 2" xfId="21620" xr:uid="{5E6D0918-C588-45C1-B41A-31F33FAD831E}"/>
    <cellStyle name="Calculation 2 3 3 5 2 3" xfId="26012" xr:uid="{0CB08D65-C8EC-4FEB-A048-DE7504DBDC15}"/>
    <cellStyle name="Calculation 2 3 3 5 3" xfId="14390" xr:uid="{BCFB026E-8B90-48A4-9438-28582C4AD47E}"/>
    <cellStyle name="Calculation 2 3 3 5 3 2" xfId="23838" xr:uid="{1AB3D278-67E2-4A50-BA25-F6BE1AF0CEB3}"/>
    <cellStyle name="Calculation 2 3 3 5 4" xfId="18135" xr:uid="{DE9C0F94-7AB4-4442-A4B7-6AEDC5F5E6A9}"/>
    <cellStyle name="Calculation 2 3 3 6" xfId="7836" xr:uid="{D60EB520-8AEF-492C-BFBD-2AA391A9C2C5}"/>
    <cellStyle name="Calculation 2 3 3 6 2" xfId="11468" xr:uid="{748E4C15-C282-4F61-BFD7-561D537D34E0}"/>
    <cellStyle name="Calculation 2 3 3 6 2 2" xfId="20916" xr:uid="{2E500641-A3D6-4A92-8913-EFC6116BDA6E}"/>
    <cellStyle name="Calculation 2 3 3 6 2 3" xfId="25332" xr:uid="{81F0EC91-6245-4BD4-9094-64E1B05ED8BC}"/>
    <cellStyle name="Calculation 2 3 3 6 3" xfId="13563" xr:uid="{517B6DA0-DEF2-4458-B0FB-F27407D1B7B3}"/>
    <cellStyle name="Calculation 2 3 3 6 3 2" xfId="23011" xr:uid="{5343EF66-EBE6-4D0B-A8F8-EC53C4FEA510}"/>
    <cellStyle name="Calculation 2 3 3 6 4" xfId="17284" xr:uid="{79F0F296-5C0C-4839-8C62-283DAA423ECF}"/>
    <cellStyle name="Calculation 2 3 3 7" xfId="8195" xr:uid="{112A03C0-7636-48FF-8143-5A62F49862B8}"/>
    <cellStyle name="Calculation 2 3 3 7 2" xfId="11760" xr:uid="{FC01474E-D471-4C9D-9749-430A436C2725}"/>
    <cellStyle name="Calculation 2 3 3 7 2 2" xfId="21208" xr:uid="{D4F298A0-B41D-48A4-933A-17F72A605BCF}"/>
    <cellStyle name="Calculation 2 3 3 7 2 3" xfId="25603" xr:uid="{68B63AB9-8B1A-4CF8-81AB-159E964FB3A2}"/>
    <cellStyle name="Calculation 2 3 3 7 3" xfId="13901" xr:uid="{781CEA76-C015-4DDF-AB51-F436606D9C2A}"/>
    <cellStyle name="Calculation 2 3 3 7 3 2" xfId="23349" xr:uid="{BF2135AA-17A5-4012-A8E2-EC70FC65E7C8}"/>
    <cellStyle name="Calculation 2 3 3 7 4" xfId="17643" xr:uid="{5691918F-CBDC-464F-9C29-AD5943A4D2F6}"/>
    <cellStyle name="Calculation 2 3 3 8" xfId="7422" xr:uid="{646BC104-1DB9-4459-B04D-4FD413BC28A7}"/>
    <cellStyle name="Calculation 2 3 3 8 2" xfId="13152" xr:uid="{03EFAD9D-C3E1-4E9A-B38F-ACA359918D71}"/>
    <cellStyle name="Calculation 2 3 3 8 2 2" xfId="22600" xr:uid="{C7C0DE5C-6179-4E08-87F9-1A20DE30C63F}"/>
    <cellStyle name="Calculation 2 3 3 8 3" xfId="16870" xr:uid="{64B73839-1877-4F89-8070-FC3F5E1D5D96}"/>
    <cellStyle name="Calculation 2 3 3 9" xfId="27514" xr:uid="{82CC57CC-306A-44AB-A1E7-F4359B878F1A}"/>
    <cellStyle name="Calculation 2 3 4" xfId="5545" xr:uid="{0A0E051D-BEDE-4D97-BC1C-EF13FD3889DC}"/>
    <cellStyle name="Calculation 2 3 4 2" xfId="6215" xr:uid="{8CEC73AC-4F22-4375-9762-B5E10A47360C}"/>
    <cellStyle name="Calculation 2 3 4 2 2" xfId="9947" xr:uid="{E7F221A0-8B4A-42A4-AC7B-8BBE04A0B780}"/>
    <cellStyle name="Calculation 2 3 4 2 2 2" xfId="19395" xr:uid="{AF0FF252-F378-4F5A-BB58-3930D85895DE}"/>
    <cellStyle name="Calculation 2 3 4 2 3" xfId="15666" xr:uid="{4BF785D2-CF55-489C-AB33-6CF8B83F5789}"/>
    <cellStyle name="Calculation 2 3 4 3" xfId="9277" xr:uid="{C73DFC39-4DE8-4296-B805-762705D1524D}"/>
    <cellStyle name="Calculation 2 3 4 3 2" xfId="18725" xr:uid="{31E9EFD2-E8C8-4697-ADED-1EA17702136C}"/>
    <cellStyle name="Calculation 2 3 4 4" xfId="14996" xr:uid="{BAB9DA8C-E1D0-42EE-B73F-44C62B506445}"/>
    <cellStyle name="Calculation 2 3 4 5" xfId="27738" xr:uid="{38B577CC-E4C1-411B-B1C3-3A808DCDD787}"/>
    <cellStyle name="Calculation 2 3 4 6" xfId="27398" xr:uid="{A2DC2E1A-AFAB-4A4F-8090-5960ACF53D0B}"/>
    <cellStyle name="Calculation 2 3 4 7" xfId="27454" xr:uid="{AD33C261-D5D2-44AC-9BBB-551935904AFD}"/>
    <cellStyle name="Calculation 2 3 4 8" xfId="28273" xr:uid="{42287678-F536-48F2-9172-06BF45D00B80}"/>
    <cellStyle name="Calculation 2 3 5" xfId="7204" xr:uid="{68D1AE73-075F-4A8E-AFF4-B0BCCF2BE145}"/>
    <cellStyle name="Calculation 2 3 5 2" xfId="10935" xr:uid="{4715E00F-FB1C-4CFF-BBBD-E7C09B1553F9}"/>
    <cellStyle name="Calculation 2 3 5 2 2" xfId="20383" xr:uid="{DBD67954-A080-4574-A02B-593D3D439F21}"/>
    <cellStyle name="Calculation 2 3 5 2 3" xfId="24807" xr:uid="{BE02AE23-2F4D-41D9-92DA-17BE7B4CB3FA}"/>
    <cellStyle name="Calculation 2 3 5 3" xfId="12941" xr:uid="{39114E11-A310-438A-B3E5-B29008D58DC0}"/>
    <cellStyle name="Calculation 2 3 5 3 2" xfId="22389" xr:uid="{71B6E1C1-7437-49B4-9D94-2EFCCBCAEDBD}"/>
    <cellStyle name="Calculation 2 3 5 4" xfId="16654" xr:uid="{676D0275-1368-45AA-8ED6-5A1BBFE453A9}"/>
    <cellStyle name="Calculation 2 3 6" xfId="8801" xr:uid="{F1EA589D-804B-47C7-A9C0-BBF535C56A5B}"/>
    <cellStyle name="Calculation 2 3 6 2" xfId="12280" xr:uid="{BEAD9CFE-F9F6-471F-819D-AA0F789C1B85}"/>
    <cellStyle name="Calculation 2 3 6 2 2" xfId="21728" xr:uid="{C8569C8E-09F7-43E8-A0C6-E51ADA843EBE}"/>
    <cellStyle name="Calculation 2 3 6 2 3" xfId="26120" xr:uid="{7B513C44-C255-4EB3-9608-89FB4CDB0B01}"/>
    <cellStyle name="Calculation 2 3 6 3" xfId="14504" xr:uid="{C92A7EFA-73F3-4092-ABA8-8FF474A5B1D8}"/>
    <cellStyle name="Calculation 2 3 6 3 2" xfId="23952" xr:uid="{BE23D0EA-F7DF-455A-BA9B-AEC3AF92BEB3}"/>
    <cellStyle name="Calculation 2 3 6 4" xfId="18249" xr:uid="{72A73C2D-4CA0-41EC-828E-7DE380E2CB5D}"/>
    <cellStyle name="Calculation 2 3 7" xfId="7439" xr:uid="{99B9F26A-2E93-47D8-9F20-8E5FA9A3E17B}"/>
    <cellStyle name="Calculation 2 3 7 2" xfId="11118" xr:uid="{12BABD20-89E2-4CEE-9D5E-3A6E76A09657}"/>
    <cellStyle name="Calculation 2 3 7 2 2" xfId="20566" xr:uid="{45BE13F7-E5CE-4632-9659-879699DDF061}"/>
    <cellStyle name="Calculation 2 3 7 2 3" xfId="24985" xr:uid="{EAA15EAA-719C-4022-8189-D0A592EDF620}"/>
    <cellStyle name="Calculation 2 3 7 3" xfId="13169" xr:uid="{24C7B5E4-D230-4EE8-B9C0-61DF3BA4DC3E}"/>
    <cellStyle name="Calculation 2 3 7 3 2" xfId="22617" xr:uid="{169CC7CD-4DE6-4BC4-9551-6061BDB2869B}"/>
    <cellStyle name="Calculation 2 3 7 4" xfId="16887" xr:uid="{E76FF87E-8772-45C4-980E-5C4282853A41}"/>
    <cellStyle name="Calculation 2 3 8" xfId="7707" xr:uid="{7F188A48-B9A0-46F4-B845-5EC711648387}"/>
    <cellStyle name="Calculation 2 3 8 2" xfId="11357" xr:uid="{C2CA752D-88D9-4413-B4DD-DBF70D20FDE1}"/>
    <cellStyle name="Calculation 2 3 8 2 2" xfId="20805" xr:uid="{3E501BD3-7B4B-4731-9DA1-C86A9A6E81EE}"/>
    <cellStyle name="Calculation 2 3 8 2 3" xfId="25223" xr:uid="{FC2B2582-F56B-40B7-81ED-9E1BDDAA81E7}"/>
    <cellStyle name="Calculation 2 3 8 3" xfId="13436" xr:uid="{4CDB6DA6-C96A-4D84-9558-E954E95F5146}"/>
    <cellStyle name="Calculation 2 3 8 3 2" xfId="22884" xr:uid="{0F2D2BA1-6A8D-47AB-8E2D-E7703528FFD0}"/>
    <cellStyle name="Calculation 2 3 8 4" xfId="17155" xr:uid="{8316661D-262F-435F-8AF8-94F422A3C15A}"/>
    <cellStyle name="Calculation 2 3 9" xfId="8538" xr:uid="{19C7356B-A0E3-4607-B06F-DB1A6E6BC343}"/>
    <cellStyle name="Calculation 2 3 9 2" xfId="12047" xr:uid="{68579F32-9E62-488D-8F42-AB31FB32C521}"/>
    <cellStyle name="Calculation 2 3 9 2 2" xfId="21495" xr:uid="{D06B8FCB-2CA8-4A5E-B315-79567CFEDCB1}"/>
    <cellStyle name="Calculation 2 3 9 2 3" xfId="25887" xr:uid="{8383A66D-8047-4522-BC02-F8F363513E5E}"/>
    <cellStyle name="Calculation 2 3 9 3" xfId="14241" xr:uid="{FDD84E40-2343-46A9-95B9-A1CDB0ECB7F6}"/>
    <cellStyle name="Calculation 2 3 9 3 2" xfId="23689" xr:uid="{C893CDDB-7813-4C84-A691-7B9D938D4CF0}"/>
    <cellStyle name="Calculation 2 3 9 4" xfId="17986" xr:uid="{43E4F345-B3DA-4016-8C12-AEBF1E015DBA}"/>
    <cellStyle name="Calculation 2 4" xfId="1019" xr:uid="{7D9D670E-56E2-4723-8FD6-3BFCAC3A4BCF}"/>
    <cellStyle name="Calculation 2 4 10" xfId="9136" xr:uid="{3316367E-FEBC-4F9D-A2BD-3DA479D8021E}"/>
    <cellStyle name="Calculation 2 4 10 2" xfId="14837" xr:uid="{B61F02A8-5FCF-4628-A33E-AE78158844B5}"/>
    <cellStyle name="Calculation 2 4 10 2 2" xfId="24285" xr:uid="{D69E9627-4BA5-44EE-BCD7-FB7FD95C54C4}"/>
    <cellStyle name="Calculation 2 4 10 3" xfId="18584" xr:uid="{3581B4E6-7442-49BA-BE04-1D39945EBB5D}"/>
    <cellStyle name="Calculation 2 4 11" xfId="26643" xr:uid="{92F205AC-8A5C-44F6-B2F7-962E45FD4436}"/>
    <cellStyle name="Calculation 2 4 12" xfId="27611" xr:uid="{86BA072A-6743-4661-AD60-1DAF61EA267F}"/>
    <cellStyle name="Calculation 2 4 2" xfId="2727" xr:uid="{281554C2-DB5A-44EF-B8BF-4DB875664263}"/>
    <cellStyle name="Calculation 2 4 2 10" xfId="27930" xr:uid="{82A1FC0F-5407-4EF3-97EE-CF8BC6E26999}"/>
    <cellStyle name="Calculation 2 4 2 2" xfId="5741" xr:uid="{E318A914-BD8D-40CD-AA64-D1D64D6A0924}"/>
    <cellStyle name="Calculation 2 4 2 2 2" xfId="6411" xr:uid="{03B1E7D9-4299-4DCD-95D5-26BAB462D19B}"/>
    <cellStyle name="Calculation 2 4 2 2 2 2" xfId="10143" xr:uid="{BAD7DB93-8919-4796-B37C-DA837E9AF18D}"/>
    <cellStyle name="Calculation 2 4 2 2 2 2 2" xfId="19591" xr:uid="{1C95B5F4-0D9A-455D-B490-9023C3131AE6}"/>
    <cellStyle name="Calculation 2 4 2 2 2 3" xfId="15862" xr:uid="{ED3AADF2-C30B-4152-B743-CB134F6A5A87}"/>
    <cellStyle name="Calculation 2 4 2 2 3" xfId="9473" xr:uid="{B549D9F1-9249-45F6-A8C9-F57F67958DA4}"/>
    <cellStyle name="Calculation 2 4 2 2 3 2" xfId="18921" xr:uid="{DA1BF8C8-9573-43C0-AE55-6CF4D070B518}"/>
    <cellStyle name="Calculation 2 4 2 2 4" xfId="15192" xr:uid="{0CAF4E23-320B-4732-9F28-9954E9FDAA64}"/>
    <cellStyle name="Calculation 2 4 2 2 5" xfId="27920" xr:uid="{2A166593-C57D-4B14-B2BE-73F861152476}"/>
    <cellStyle name="Calculation 2 4 2 2 6" xfId="27439" xr:uid="{017CDC4A-2444-41D0-B5BF-B23A7F48B539}"/>
    <cellStyle name="Calculation 2 4 2 2 7" xfId="27134" xr:uid="{88F02D5A-7F1F-4DD0-B50E-A741A90E82C9}"/>
    <cellStyle name="Calculation 2 4 2 2 8" xfId="28453" xr:uid="{622E5A1C-DBE3-4ED4-BAC7-8339D89EC68B}"/>
    <cellStyle name="Calculation 2 4 2 3" xfId="7047" xr:uid="{79DF675D-F04B-4565-97DF-46BB31E13146}"/>
    <cellStyle name="Calculation 2 4 2 3 2" xfId="10778" xr:uid="{CEE88826-C142-49C6-8170-B5802C5AF360}"/>
    <cellStyle name="Calculation 2 4 2 3 2 2" xfId="20226" xr:uid="{39D597C6-EE38-494F-BE70-D12862BCF882}"/>
    <cellStyle name="Calculation 2 4 2 3 2 3" xfId="24650" xr:uid="{036FCDF1-500A-4A30-B0C9-B4039C207BE3}"/>
    <cellStyle name="Calculation 2 4 2 3 3" xfId="12784" xr:uid="{F0F818A1-A644-4EA8-94FF-009BAA2993EB}"/>
    <cellStyle name="Calculation 2 4 2 3 3 2" xfId="22232" xr:uid="{A92B3C13-82A2-4144-9516-E223E6B3F993}"/>
    <cellStyle name="Calculation 2 4 2 3 4" xfId="16497" xr:uid="{ECDFA5FB-4ED5-4497-8592-915D704B9539}"/>
    <cellStyle name="Calculation 2 4 2 4" xfId="8111" xr:uid="{82D7B840-547B-4AA4-ACCC-CC363E286276}"/>
    <cellStyle name="Calculation 2 4 2 4 2" xfId="11688" xr:uid="{80F749B4-F1DA-40D9-9AAF-A06A5B67ED55}"/>
    <cellStyle name="Calculation 2 4 2 4 2 2" xfId="21136" xr:uid="{32D96A07-5F07-484F-AFBF-35AAC0DE8C3D}"/>
    <cellStyle name="Calculation 2 4 2 4 2 3" xfId="25545" xr:uid="{D30AE342-991E-442E-8BB0-C0DBFBAA2424}"/>
    <cellStyle name="Calculation 2 4 2 4 3" xfId="13831" xr:uid="{C3730879-EC02-46A6-9F99-358A74B49B69}"/>
    <cellStyle name="Calculation 2 4 2 4 3 2" xfId="23279" xr:uid="{8C7BB01D-FAF3-428A-AB39-3DA39883A27A}"/>
    <cellStyle name="Calculation 2 4 2 4 4" xfId="17559" xr:uid="{29BD3EF6-6A1E-4672-9A86-41C9CCBF397F}"/>
    <cellStyle name="Calculation 2 4 2 5" xfId="8361" xr:uid="{3EB7CC57-9B97-4B23-830D-F618F5A04643}"/>
    <cellStyle name="Calculation 2 4 2 5 2" xfId="11901" xr:uid="{97924FD9-FD7F-447D-949C-A4BCEBE9FFD4}"/>
    <cellStyle name="Calculation 2 4 2 5 2 2" xfId="21349" xr:uid="{41C1CE1B-74E9-43B2-94F7-B61F3E00A49D}"/>
    <cellStyle name="Calculation 2 4 2 5 2 3" xfId="25743" xr:uid="{43AA000F-B1D3-4B68-BF6B-17DF4AFED803}"/>
    <cellStyle name="Calculation 2 4 2 5 3" xfId="14066" xr:uid="{6EBB4C5C-AD06-44E8-98D7-930219920F26}"/>
    <cellStyle name="Calculation 2 4 2 5 3 2" xfId="23514" xr:uid="{B8A11BA5-17AD-4E2B-9682-B0AE8973A834}"/>
    <cellStyle name="Calculation 2 4 2 5 4" xfId="17809" xr:uid="{C82E69E5-4AA1-4103-B019-1019B23AA5D2}"/>
    <cellStyle name="Calculation 2 4 2 6" xfId="7287" xr:uid="{EF0FFD8A-D550-49C0-985F-57574FAB709F}"/>
    <cellStyle name="Calculation 2 4 2 6 2" xfId="11003" xr:uid="{3438AF23-BE8E-42E3-819E-C8964FBF2BD3}"/>
    <cellStyle name="Calculation 2 4 2 6 2 2" xfId="20451" xr:uid="{F8FB86D2-93EF-4FDF-8DAD-0F78F11D4603}"/>
    <cellStyle name="Calculation 2 4 2 6 2 3" xfId="24870" xr:uid="{885F1C57-409E-4489-9614-80F9B4CB3C65}"/>
    <cellStyle name="Calculation 2 4 2 6 3" xfId="13017" xr:uid="{6C1BC8C8-5A09-4A18-B8B2-E54A9ADE0CD4}"/>
    <cellStyle name="Calculation 2 4 2 6 3 2" xfId="22465" xr:uid="{FF2F3ED3-6E31-4352-A961-7DC43BCC23D4}"/>
    <cellStyle name="Calculation 2 4 2 6 4" xfId="16735" xr:uid="{B88BA591-ADE6-4854-8FD2-4B1C7942AA34}"/>
    <cellStyle name="Calculation 2 4 2 7" xfId="8294" xr:uid="{C3AA26CD-0D3A-42AD-BDF1-348A8BDCBFB8}"/>
    <cellStyle name="Calculation 2 4 2 7 2" xfId="11845" xr:uid="{7DA4522E-D265-43E1-8414-5F55998ECB25}"/>
    <cellStyle name="Calculation 2 4 2 7 2 2" xfId="21293" xr:uid="{3ED2F0B0-2234-4386-9E59-67A50272A694}"/>
    <cellStyle name="Calculation 2 4 2 7 2 3" xfId="25687" xr:uid="{565657AA-2CF0-4D4C-B754-77347872EE06}"/>
    <cellStyle name="Calculation 2 4 2 7 3" xfId="13999" xr:uid="{976B0DDD-905B-4335-AFC9-51950F3A1CAD}"/>
    <cellStyle name="Calculation 2 4 2 7 3 2" xfId="23447" xr:uid="{385D40F4-E573-43D2-82D0-F5E14D4AECC1}"/>
    <cellStyle name="Calculation 2 4 2 7 4" xfId="17742" xr:uid="{18E1B717-09C2-49FA-8204-B8E10A774516}"/>
    <cellStyle name="Calculation 2 4 2 8" xfId="7794" xr:uid="{891DB3DD-D534-40D0-A06F-7C81FDAE58CD}"/>
    <cellStyle name="Calculation 2 4 2 8 2" xfId="13521" xr:uid="{7B58A01F-E517-4A27-ACB5-DB10552A5F04}"/>
    <cellStyle name="Calculation 2 4 2 8 2 2" xfId="22969" xr:uid="{3E742108-3F03-4BE1-B0A6-495746FA496A}"/>
    <cellStyle name="Calculation 2 4 2 8 3" xfId="17242" xr:uid="{7821A443-546C-45D2-A392-5F0B3F19716B}"/>
    <cellStyle name="Calculation 2 4 2 9" xfId="27104" xr:uid="{BF218235-65B4-4EB0-AAD4-3490743492B9}"/>
    <cellStyle name="Calculation 2 4 3" xfId="4672" xr:uid="{C1CBEFF1-F833-4EC6-A945-8930919BBD6A}"/>
    <cellStyle name="Calculation 2 4 3 10" xfId="26526" xr:uid="{50CE1E16-5DF7-45CE-89C2-3F951B324A22}"/>
    <cellStyle name="Calculation 2 4 3 2" xfId="6057" xr:uid="{D1E51831-516A-4CDE-BB48-35C5AF4157B3}"/>
    <cellStyle name="Calculation 2 4 3 2 2" xfId="6727" xr:uid="{B4DE3028-3ADB-4681-8DCC-97D5E4CAD360}"/>
    <cellStyle name="Calculation 2 4 3 2 2 2" xfId="10459" xr:uid="{8CA05EF4-ADBC-470C-83AA-A64ACAE2EDA5}"/>
    <cellStyle name="Calculation 2 4 3 2 2 2 2" xfId="19907" xr:uid="{B9E90356-2097-4714-9F9E-351BA8656854}"/>
    <cellStyle name="Calculation 2 4 3 2 2 3" xfId="16178" xr:uid="{C0F96F3A-600A-4851-85BD-6FEA908BAACA}"/>
    <cellStyle name="Calculation 2 4 3 2 3" xfId="9789" xr:uid="{36408ED0-5A23-4742-9F9C-766776BA06D5}"/>
    <cellStyle name="Calculation 2 4 3 2 3 2" xfId="19237" xr:uid="{15A1D182-72C7-486A-95B2-E0E4C23D7119}"/>
    <cellStyle name="Calculation 2 4 3 2 4" xfId="15508" xr:uid="{5C72F41B-4CA5-444C-BEF9-EF945B91A3C9}"/>
    <cellStyle name="Calculation 2 4 3 2 5" xfId="28058" xr:uid="{9DFF9CC9-8345-4616-AFC1-F03CFA476035}"/>
    <cellStyle name="Calculation 2 4 3 2 6" xfId="28221" xr:uid="{363894F1-A46C-435D-A64F-26309DBE02F7}"/>
    <cellStyle name="Calculation 2 4 3 2 7" xfId="27508" xr:uid="{785404DA-46C6-46D9-93E8-391B58FC1003}"/>
    <cellStyle name="Calculation 2 4 3 2 8" xfId="28566" xr:uid="{83DFFB44-0EB9-4031-A2B0-9700245862FA}"/>
    <cellStyle name="Calculation 2 4 3 3" xfId="6869" xr:uid="{A2B273CB-DED1-40E8-B660-84607FB7B94A}"/>
    <cellStyle name="Calculation 2 4 3 3 2" xfId="10600" xr:uid="{559D8FE7-262E-4360-B660-3FDD3704D4ED}"/>
    <cellStyle name="Calculation 2 4 3 3 2 2" xfId="20048" xr:uid="{7AE62F6E-979C-4A76-8CFA-9E3F5014603D}"/>
    <cellStyle name="Calculation 2 4 3 3 2 3" xfId="24472" xr:uid="{820B8DC9-D82D-4B42-B2E2-53CE4DB91A4F}"/>
    <cellStyle name="Calculation 2 4 3 3 3" xfId="12606" xr:uid="{6186C73B-552D-49DF-A6B9-7E350DDD40A3}"/>
    <cellStyle name="Calculation 2 4 3 3 3 2" xfId="22054" xr:uid="{FE1FD5CF-B597-4865-9B07-C094A1EFB62D}"/>
    <cellStyle name="Calculation 2 4 3 3 4" xfId="16319" xr:uid="{0EEF2517-D926-4970-B1A8-B2D0E450E91A}"/>
    <cellStyle name="Calculation 2 4 3 4" xfId="7318" xr:uid="{99EFC5F2-0A64-400B-8C09-453FAD5F01F2}"/>
    <cellStyle name="Calculation 2 4 3 4 2" xfId="11031" xr:uid="{1BFC0C12-E410-4218-94D4-CE214B5D4053}"/>
    <cellStyle name="Calculation 2 4 3 4 2 2" xfId="20479" xr:uid="{8B1F91BC-405B-4FC3-A87F-548235AB21FB}"/>
    <cellStyle name="Calculation 2 4 3 4 2 3" xfId="24898" xr:uid="{DAB99388-7BBB-42EC-ABEA-AB51694BADA2}"/>
    <cellStyle name="Calculation 2 4 3 4 3" xfId="13048" xr:uid="{5F7B4E12-845C-4447-87BC-EE3CE7CFF766}"/>
    <cellStyle name="Calculation 2 4 3 4 3 2" xfId="22496" xr:uid="{1BBA0872-1C03-494C-B94B-2950DE5E9F5D}"/>
    <cellStyle name="Calculation 2 4 3 4 4" xfId="16766" xr:uid="{D52A9FB9-A753-489E-94DC-8C637571DF5E}"/>
    <cellStyle name="Calculation 2 4 3 5" xfId="8214" xr:uid="{D94548D9-F7D6-4039-84EC-E9D3B9CBD944}"/>
    <cellStyle name="Calculation 2 4 3 5 2" xfId="11772" xr:uid="{250A2617-0F72-48C7-B080-F8B904B01383}"/>
    <cellStyle name="Calculation 2 4 3 5 2 2" xfId="21220" xr:uid="{38FA08BE-AE9C-46C1-89AB-85B2A71CDC58}"/>
    <cellStyle name="Calculation 2 4 3 5 2 3" xfId="25615" xr:uid="{1F5311E2-3D58-42C5-A0FE-65668C95F74C}"/>
    <cellStyle name="Calculation 2 4 3 5 3" xfId="13920" xr:uid="{24281A50-735D-4735-AB6E-670B132C7A7B}"/>
    <cellStyle name="Calculation 2 4 3 5 3 2" xfId="23368" xr:uid="{8E1EFF69-9B20-4EFC-8A97-F5F43C25645B}"/>
    <cellStyle name="Calculation 2 4 3 5 4" xfId="17662" xr:uid="{83E65377-6457-477C-BBC6-6F1A0049B24D}"/>
    <cellStyle name="Calculation 2 4 3 6" xfId="7505" xr:uid="{0D3F64BF-14F0-43F2-86D9-E1136B332D88}"/>
    <cellStyle name="Calculation 2 4 3 6 2" xfId="11179" xr:uid="{F4B77DF4-FCA9-48AB-A214-3726AFFE50B3}"/>
    <cellStyle name="Calculation 2 4 3 6 2 2" xfId="20627" xr:uid="{1DD0C6C7-3625-4921-9F37-7D1B4F3EA5B8}"/>
    <cellStyle name="Calculation 2 4 3 6 2 3" xfId="25046" xr:uid="{E8C248B7-27A7-4B18-8AA4-B04F920B229D}"/>
    <cellStyle name="Calculation 2 4 3 6 3" xfId="13235" xr:uid="{2EB327F8-596E-4063-8BFC-B0976987DCCC}"/>
    <cellStyle name="Calculation 2 4 3 6 3 2" xfId="22683" xr:uid="{13966201-25CF-42B7-B419-7B5D7B54C964}"/>
    <cellStyle name="Calculation 2 4 3 6 4" xfId="16953" xr:uid="{183FCCBB-C14B-441B-B93D-8C296F518203}"/>
    <cellStyle name="Calculation 2 4 3 7" xfId="8599" xr:uid="{D57F597C-1991-4AC3-8A67-86C9911A6D74}"/>
    <cellStyle name="Calculation 2 4 3 7 2" xfId="12094" xr:uid="{DEBF6A84-75C6-49C9-90D0-CFF5D78E63AE}"/>
    <cellStyle name="Calculation 2 4 3 7 2 2" xfId="21542" xr:uid="{7EC0FE49-684C-4E96-88FB-52DE59BBBBBB}"/>
    <cellStyle name="Calculation 2 4 3 7 2 3" xfId="25934" xr:uid="{BF9D68E4-A559-47EE-896C-D07258A0FAC1}"/>
    <cellStyle name="Calculation 2 4 3 7 3" xfId="14302" xr:uid="{63E209EE-6949-4496-9684-586C152F8ADC}"/>
    <cellStyle name="Calculation 2 4 3 7 3 2" xfId="23750" xr:uid="{A94EF8A8-6013-4E5E-BF33-91D616458D88}"/>
    <cellStyle name="Calculation 2 4 3 7 4" xfId="18047" xr:uid="{1252ADD1-3B86-4E48-8432-1325C8330536}"/>
    <cellStyle name="Calculation 2 4 3 8" xfId="8536" xr:uid="{8267A79A-3AF4-4EA3-8AAE-16B985A956A3}"/>
    <cellStyle name="Calculation 2 4 3 8 2" xfId="14239" xr:uid="{ACA2958A-F654-4E65-A856-DE725914EBE3}"/>
    <cellStyle name="Calculation 2 4 3 8 2 2" xfId="23687" xr:uid="{5006774E-4D4E-4302-AB98-E9CBBAD53F01}"/>
    <cellStyle name="Calculation 2 4 3 8 3" xfId="17984" xr:uid="{041C8B36-CDAC-44D1-9000-08B6B050F73E}"/>
    <cellStyle name="Calculation 2 4 3 9" xfId="27515" xr:uid="{17ED2660-B41B-4D9D-9F74-D4B6B071CDD4}"/>
    <cellStyle name="Calculation 2 4 4" xfId="5546" xr:uid="{E36F64B6-981D-4391-AAA0-47E46E950AAF}"/>
    <cellStyle name="Calculation 2 4 4 2" xfId="6216" xr:uid="{B31E909C-EEFE-494C-9E2A-B6C7AD6E965C}"/>
    <cellStyle name="Calculation 2 4 4 2 2" xfId="9948" xr:uid="{B1EC7A9A-393D-4935-BF8E-A18B5C2E905A}"/>
    <cellStyle name="Calculation 2 4 4 2 2 2" xfId="19396" xr:uid="{31CA16A2-785B-46F0-AE1E-5380790E6E80}"/>
    <cellStyle name="Calculation 2 4 4 2 3" xfId="15667" xr:uid="{D86ABF53-0811-4F2B-9BA7-047E1E732775}"/>
    <cellStyle name="Calculation 2 4 4 3" xfId="9278" xr:uid="{DD06CD19-4775-419A-9CE2-983E21671368}"/>
    <cellStyle name="Calculation 2 4 4 3 2" xfId="18726" xr:uid="{8222BF47-0598-4C1E-B609-9F12EC3EC814}"/>
    <cellStyle name="Calculation 2 4 4 4" xfId="14997" xr:uid="{533A1A65-C2F6-4A90-8DEA-EDBB119E6DE2}"/>
    <cellStyle name="Calculation 2 4 4 5" xfId="27739" xr:uid="{8F2E28A4-0B36-4725-9346-B2D1251B843E}"/>
    <cellStyle name="Calculation 2 4 4 6" xfId="26542" xr:uid="{7E8A98AD-2E6E-4959-8E09-050352768E5A}"/>
    <cellStyle name="Calculation 2 4 4 7" xfId="26982" xr:uid="{D63C1B8C-4B75-4BD4-A029-C8C355C09674}"/>
    <cellStyle name="Calculation 2 4 4 8" xfId="28274" xr:uid="{AAD2ACE6-4768-48ED-84D1-14F7366A5A73}"/>
    <cellStyle name="Calculation 2 4 5" xfId="7115" xr:uid="{C1C43723-003C-470F-A292-3009C0F7FBB9}"/>
    <cellStyle name="Calculation 2 4 5 2" xfId="10846" xr:uid="{0C5FB2FC-2C2D-451F-AFF5-38CD3068D0F2}"/>
    <cellStyle name="Calculation 2 4 5 2 2" xfId="20294" xr:uid="{E9EE3762-FF11-40DA-89ED-4EF1E0A4A700}"/>
    <cellStyle name="Calculation 2 4 5 2 3" xfId="24718" xr:uid="{830F1C6E-7251-4E05-BE40-81621F405229}"/>
    <cellStyle name="Calculation 2 4 5 3" xfId="12852" xr:uid="{21207D0D-46BB-4D35-8715-7D2529EE3EAB}"/>
    <cellStyle name="Calculation 2 4 5 3 2" xfId="22300" xr:uid="{E03911B3-31B8-4C97-BFC0-85F131A68975}"/>
    <cellStyle name="Calculation 2 4 5 4" xfId="16565" xr:uid="{5B259E61-F179-4453-B14B-A90D6E400EE6}"/>
    <cellStyle name="Calculation 2 4 6" xfId="8353" xr:uid="{AF6A1CA9-A969-482E-816A-BAD2ABED8317}"/>
    <cellStyle name="Calculation 2 4 6 2" xfId="11895" xr:uid="{00589D10-546F-4E14-B669-71334A1F3512}"/>
    <cellStyle name="Calculation 2 4 6 2 2" xfId="21343" xr:uid="{B73A9901-F641-4698-991F-4CE6DB69061D}"/>
    <cellStyle name="Calculation 2 4 6 2 3" xfId="25737" xr:uid="{F764E992-ABE5-43F5-8D15-40E340C77BEC}"/>
    <cellStyle name="Calculation 2 4 6 3" xfId="14058" xr:uid="{ED3ADBE9-9199-4A59-BB6B-5D21E0B25583}"/>
    <cellStyle name="Calculation 2 4 6 3 2" xfId="23506" xr:uid="{0712CD11-FE28-4E1D-ABEB-58DE24632193}"/>
    <cellStyle name="Calculation 2 4 6 4" xfId="17801" xr:uid="{BF2EAD7A-F9EA-4D46-BC77-E2969F1A014C}"/>
    <cellStyle name="Calculation 2 4 7" xfId="7797" xr:uid="{E98B8894-0FBD-4A7B-936E-5E0585A3D0F5}"/>
    <cellStyle name="Calculation 2 4 7 2" xfId="11434" xr:uid="{B5D7FFB7-2CBB-4109-BC48-014C78531322}"/>
    <cellStyle name="Calculation 2 4 7 2 2" xfId="20882" xr:uid="{91EBF370-2A20-441F-A69F-F93938A0788E}"/>
    <cellStyle name="Calculation 2 4 7 2 3" xfId="25298" xr:uid="{8760DCD1-AF22-4B14-A0F8-1312F38E3E34}"/>
    <cellStyle name="Calculation 2 4 7 3" xfId="13524" xr:uid="{85572F55-876C-471A-94D8-E37AB105D27D}"/>
    <cellStyle name="Calculation 2 4 7 3 2" xfId="22972" xr:uid="{46B2A8E6-AE73-4C55-B5E8-73A980EBF597}"/>
    <cellStyle name="Calculation 2 4 7 4" xfId="17245" xr:uid="{F0057CAD-BB84-4B2C-A24D-41EEA4D37833}"/>
    <cellStyle name="Calculation 2 4 8" xfId="7739" xr:uid="{ADB4274A-D124-4E9E-9BE5-87E2CC4FA8D5}"/>
    <cellStyle name="Calculation 2 4 8 2" xfId="11385" xr:uid="{2FACCBF5-FA0D-4527-8713-2D33D3694A31}"/>
    <cellStyle name="Calculation 2 4 8 2 2" xfId="20833" xr:uid="{2992ED2B-B238-49DF-932F-2AFF5873B18F}"/>
    <cellStyle name="Calculation 2 4 8 2 3" xfId="25251" xr:uid="{DE63E925-B71D-40DE-95EA-66979B2812D3}"/>
    <cellStyle name="Calculation 2 4 8 3" xfId="13468" xr:uid="{772737DA-B301-4198-8E93-24FB19746F7B}"/>
    <cellStyle name="Calculation 2 4 8 3 2" xfId="22916" xr:uid="{EC50408E-BF53-4A6F-8BE0-835B749733C1}"/>
    <cellStyle name="Calculation 2 4 8 4" xfId="17187" xr:uid="{13133C19-25E1-4B28-83E7-5135825C2218}"/>
    <cellStyle name="Calculation 2 4 9" xfId="7780" xr:uid="{CE2FDBA9-2EE3-4EE1-AF2A-97A394D2D6B4}"/>
    <cellStyle name="Calculation 2 4 9 2" xfId="11421" xr:uid="{E18B0FB6-5D66-482C-9F57-4ACABD237421}"/>
    <cellStyle name="Calculation 2 4 9 2 2" xfId="20869" xr:uid="{8D38F451-9B57-48A8-871D-9C3BAC642CF9}"/>
    <cellStyle name="Calculation 2 4 9 2 3" xfId="25285" xr:uid="{2465D62E-DFF8-421B-BC3F-FE61A1F4E265}"/>
    <cellStyle name="Calculation 2 4 9 3" xfId="13507" xr:uid="{D5E2C18A-28D9-404D-8E5D-E6A973547201}"/>
    <cellStyle name="Calculation 2 4 9 3 2" xfId="22955" xr:uid="{97D80B62-402C-4EEC-94FC-844625BB4000}"/>
    <cellStyle name="Calculation 2 4 9 4" xfId="17228" xr:uid="{214625B1-25B1-42AC-973E-B7E7B27C0F0D}"/>
    <cellStyle name="Calculation 2 5" xfId="1020" xr:uid="{84A108DB-E7AE-4F0E-B012-B8972E31A9F0}"/>
    <cellStyle name="Calculation 2 5 10" xfId="8979" xr:uid="{136BA7E0-D581-4E00-96E5-77D856E57D8C}"/>
    <cellStyle name="Calculation 2 5 10 2" xfId="14680" xr:uid="{4AA91AC2-D345-464A-BA7C-627323BE04A8}"/>
    <cellStyle name="Calculation 2 5 10 2 2" xfId="24128" xr:uid="{97DF013E-27D8-481B-A9E7-F5A53DBEA5A7}"/>
    <cellStyle name="Calculation 2 5 10 3" xfId="18427" xr:uid="{B8F09D16-35D2-4F32-876F-A6FBC0857AF9}"/>
    <cellStyle name="Calculation 2 5 11" xfId="26644" xr:uid="{01153EF0-F755-44CB-A524-5900A2BC05B6}"/>
    <cellStyle name="Calculation 2 5 12" xfId="27295" xr:uid="{6302066C-0AE7-49DB-92DF-814FC79D4BDD}"/>
    <cellStyle name="Calculation 2 5 2" xfId="2728" xr:uid="{36200C9E-5BB2-48D2-A87B-0BC274DFF2E3}"/>
    <cellStyle name="Calculation 2 5 2 10" xfId="28062" xr:uid="{67BC3857-899C-4091-B7D4-1C9850862579}"/>
    <cellStyle name="Calculation 2 5 2 2" xfId="5742" xr:uid="{2F934035-40EF-4183-BDD6-1D3FCDDEC08C}"/>
    <cellStyle name="Calculation 2 5 2 2 2" xfId="6412" xr:uid="{B16A16CE-2471-4071-BA7A-FBDCCA13A643}"/>
    <cellStyle name="Calculation 2 5 2 2 2 2" xfId="10144" xr:uid="{CED4640A-51EF-4DA4-AF68-38D5B04C299D}"/>
    <cellStyle name="Calculation 2 5 2 2 2 2 2" xfId="19592" xr:uid="{252B9215-C370-4EA1-9D02-C8D59AECBA74}"/>
    <cellStyle name="Calculation 2 5 2 2 2 3" xfId="15863" xr:uid="{DBB41BCB-079E-47C3-9AC5-6E711BA56EE8}"/>
    <cellStyle name="Calculation 2 5 2 2 3" xfId="9474" xr:uid="{AE004DE3-DE0B-4BC0-BB7F-2F1373A45A58}"/>
    <cellStyle name="Calculation 2 5 2 2 3 2" xfId="18922" xr:uid="{48FC79AC-D004-4766-BEC8-D30B763C3A47}"/>
    <cellStyle name="Calculation 2 5 2 2 4" xfId="15193" xr:uid="{89E59450-F50B-4FFD-AEC0-ABD4235DB057}"/>
    <cellStyle name="Calculation 2 5 2 2 5" xfId="27921" xr:uid="{2EF748A8-E252-4B16-95FA-F10DEF1CA1FE}"/>
    <cellStyle name="Calculation 2 5 2 2 6" xfId="27014" xr:uid="{24906C85-CCD6-4B9D-9E34-6E8DF4F63DB8}"/>
    <cellStyle name="Calculation 2 5 2 2 7" xfId="27389" xr:uid="{535F6021-B411-4B6A-80D0-BB1B6496C3D6}"/>
    <cellStyle name="Calculation 2 5 2 2 8" xfId="28454" xr:uid="{53339D1D-ED81-48F5-B8B1-9A5BB88CDFAB}"/>
    <cellStyle name="Calculation 2 5 2 3" xfId="7046" xr:uid="{867202AB-3539-4E7B-9D45-3F4039157172}"/>
    <cellStyle name="Calculation 2 5 2 3 2" xfId="10777" xr:uid="{B77E52FC-1FCC-4A0F-8353-6661D0E34FB7}"/>
    <cellStyle name="Calculation 2 5 2 3 2 2" xfId="20225" xr:uid="{3C6A1EDE-E8E6-41A2-8777-CD90AF0849EF}"/>
    <cellStyle name="Calculation 2 5 2 3 2 3" xfId="24649" xr:uid="{6B08C36C-E565-4F79-882C-6D1685C1DF9E}"/>
    <cellStyle name="Calculation 2 5 2 3 3" xfId="12783" xr:uid="{5497B3FC-5967-4E2B-987C-6BDDE5CA7B60}"/>
    <cellStyle name="Calculation 2 5 2 3 3 2" xfId="22231" xr:uid="{7AD0320B-0E7C-4ED3-8B70-AF1ABDFEC242}"/>
    <cellStyle name="Calculation 2 5 2 3 4" xfId="16496" xr:uid="{005D4445-E564-46B1-86B3-D8EEB82F009A}"/>
    <cellStyle name="Calculation 2 5 2 4" xfId="8110" xr:uid="{F9C2A8E4-F177-4B42-9D9E-169F156FC074}"/>
    <cellStyle name="Calculation 2 5 2 4 2" xfId="11687" xr:uid="{335C5298-6AD7-4789-8F08-6947D2FA9599}"/>
    <cellStyle name="Calculation 2 5 2 4 2 2" xfId="21135" xr:uid="{4B943F2B-E93F-418A-AEE5-70E41E6A57F5}"/>
    <cellStyle name="Calculation 2 5 2 4 2 3" xfId="25544" xr:uid="{596D3DB0-A824-40B0-9FC7-2CFCAD015121}"/>
    <cellStyle name="Calculation 2 5 2 4 3" xfId="13830" xr:uid="{3794DA01-C1C1-4D1E-BC9F-84A81567D9C6}"/>
    <cellStyle name="Calculation 2 5 2 4 3 2" xfId="23278" xr:uid="{860F6489-BC0B-4C54-B458-EDE9F53EE76A}"/>
    <cellStyle name="Calculation 2 5 2 4 4" xfId="17558" xr:uid="{5D662792-D049-4923-BEE7-75F01A9BEC2D}"/>
    <cellStyle name="Calculation 2 5 2 5" xfId="8808" xr:uid="{BC387981-AE15-4A6A-AE6F-2E8721DC5C0D}"/>
    <cellStyle name="Calculation 2 5 2 5 2" xfId="12287" xr:uid="{95EAC1E8-73EC-45C1-86F4-EC5B9F219C2D}"/>
    <cellStyle name="Calculation 2 5 2 5 2 2" xfId="21735" xr:uid="{04CDAFD6-582B-4EC1-A251-3396723382C7}"/>
    <cellStyle name="Calculation 2 5 2 5 2 3" xfId="26127" xr:uid="{8C3E5CA8-AC99-447A-BD03-AD999B50D8B3}"/>
    <cellStyle name="Calculation 2 5 2 5 3" xfId="14511" xr:uid="{7F27DC6A-4964-4FDD-990F-DDE8C292F64A}"/>
    <cellStyle name="Calculation 2 5 2 5 3 2" xfId="23959" xr:uid="{4BCA6E7E-B082-4E14-B8B5-A93DBBA49BC4}"/>
    <cellStyle name="Calculation 2 5 2 5 4" xfId="18256" xr:uid="{05D31499-91AF-467B-914B-9EB603E5C75F}"/>
    <cellStyle name="Calculation 2 5 2 6" xfId="7435" xr:uid="{2CF1CE2C-5AC0-41CC-B535-3D7CF152DC5F}"/>
    <cellStyle name="Calculation 2 5 2 6 2" xfId="11115" xr:uid="{DF4569E3-DE1F-4D5F-AFA6-410856F16D74}"/>
    <cellStyle name="Calculation 2 5 2 6 2 2" xfId="20563" xr:uid="{D5BD91B1-CBE2-4CE4-B76A-9666FF9F41E1}"/>
    <cellStyle name="Calculation 2 5 2 6 2 3" xfId="24982" xr:uid="{59B15EF0-FD04-4939-A484-1A4FAC5BFF71}"/>
    <cellStyle name="Calculation 2 5 2 6 3" xfId="13165" xr:uid="{021A3C67-7873-4274-8DB4-F4B584F3DF0E}"/>
    <cellStyle name="Calculation 2 5 2 6 3 2" xfId="22613" xr:uid="{E6BC49CB-B8D1-4886-8E9A-10E329937A3C}"/>
    <cellStyle name="Calculation 2 5 2 6 4" xfId="16883" xr:uid="{A9F788AF-1A92-4575-927B-902F6A50AC00}"/>
    <cellStyle name="Calculation 2 5 2 7" xfId="8849" xr:uid="{F467B093-D303-4512-8086-A88DAE092960}"/>
    <cellStyle name="Calculation 2 5 2 7 2" xfId="12316" xr:uid="{84D59D49-DAB4-4E33-8723-D903F5385D73}"/>
    <cellStyle name="Calculation 2 5 2 7 2 2" xfId="21764" xr:uid="{AC70F968-9B4B-43D5-9E67-B6320B57D541}"/>
    <cellStyle name="Calculation 2 5 2 7 2 3" xfId="26155" xr:uid="{6337A988-F22F-49C7-A383-647777F82FC5}"/>
    <cellStyle name="Calculation 2 5 2 7 3" xfId="14551" xr:uid="{E22F79C0-1C0B-4B36-9363-224CD5B19B64}"/>
    <cellStyle name="Calculation 2 5 2 7 3 2" xfId="23999" xr:uid="{D6C26109-6AED-4AAA-83CE-D364F27B4813}"/>
    <cellStyle name="Calculation 2 5 2 7 4" xfId="18297" xr:uid="{A75056A4-152F-49E0-B05B-D079D619925F}"/>
    <cellStyle name="Calculation 2 5 2 8" xfId="8818" xr:uid="{BC6E6C9A-DAA1-4423-971C-001F77DB4DE5}"/>
    <cellStyle name="Calculation 2 5 2 8 2" xfId="14521" xr:uid="{A7667756-30BD-4788-97AC-8C80B761CB6A}"/>
    <cellStyle name="Calculation 2 5 2 8 2 2" xfId="23969" xr:uid="{8065DF60-61ED-492A-A908-916509E2A979}"/>
    <cellStyle name="Calculation 2 5 2 8 3" xfId="18266" xr:uid="{EBDBF03E-BCD5-4F32-BB33-0C79E53270DC}"/>
    <cellStyle name="Calculation 2 5 2 9" xfId="27105" xr:uid="{816F5372-68D6-40AA-A030-C0514449D10C}"/>
    <cellStyle name="Calculation 2 5 3" xfId="4673" xr:uid="{29A39996-6104-4730-95D3-C8333EC1B825}"/>
    <cellStyle name="Calculation 2 5 3 10" xfId="26986" xr:uid="{E0193675-926F-49D0-A118-B5D130511CC6}"/>
    <cellStyle name="Calculation 2 5 3 2" xfId="6058" xr:uid="{4A789D73-2D60-4E3E-AAB4-D8F5CEC3A936}"/>
    <cellStyle name="Calculation 2 5 3 2 2" xfId="6728" xr:uid="{F2A3F710-074C-420D-87E0-1BF3B62B9DF5}"/>
    <cellStyle name="Calculation 2 5 3 2 2 2" xfId="10460" xr:uid="{5AB979CF-7650-49DF-A810-A46C02D1C4F4}"/>
    <cellStyle name="Calculation 2 5 3 2 2 2 2" xfId="19908" xr:uid="{EC90A887-6409-49CD-BA47-1E6F93F7BEB3}"/>
    <cellStyle name="Calculation 2 5 3 2 2 3" xfId="16179" xr:uid="{D50C8C52-4388-40CE-B00D-BDAA8919C831}"/>
    <cellStyle name="Calculation 2 5 3 2 3" xfId="9790" xr:uid="{2E843207-054B-408B-8D20-EC9F16D9ED39}"/>
    <cellStyle name="Calculation 2 5 3 2 3 2" xfId="19238" xr:uid="{16F357E9-A8B8-4DBF-BA7A-ABCB54B9DE68}"/>
    <cellStyle name="Calculation 2 5 3 2 4" xfId="15509" xr:uid="{8F09F44B-E9AB-4788-9B50-E98909CE2CEC}"/>
    <cellStyle name="Calculation 2 5 3 2 5" xfId="28059" xr:uid="{C32A72F2-8EAC-422C-9FB7-F73AF14DA573}"/>
    <cellStyle name="Calculation 2 5 3 2 6" xfId="28222" xr:uid="{384AAA79-3D7E-4613-936A-A0B6D858A9E8}"/>
    <cellStyle name="Calculation 2 5 3 2 7" xfId="27149" xr:uid="{6F80EB00-2C19-4FF2-B0B7-ECD33CF2497F}"/>
    <cellStyle name="Calculation 2 5 3 2 8" xfId="28567" xr:uid="{E72DF68F-0901-4103-ABEC-F15EC5F5EAC3}"/>
    <cellStyle name="Calculation 2 5 3 3" xfId="6995" xr:uid="{6C03D71D-D920-4830-A1C6-E003A99769FE}"/>
    <cellStyle name="Calculation 2 5 3 3 2" xfId="10726" xr:uid="{04580132-FFAD-4D10-B207-FBA03CFE0551}"/>
    <cellStyle name="Calculation 2 5 3 3 2 2" xfId="20174" xr:uid="{A61537D6-FC4A-437B-8F78-33E561449119}"/>
    <cellStyle name="Calculation 2 5 3 3 2 3" xfId="24598" xr:uid="{7D2814C5-11F7-4100-949C-FA6E4CB5F2BD}"/>
    <cellStyle name="Calculation 2 5 3 3 3" xfId="12732" xr:uid="{C7E2ACC7-55FC-4185-A55A-4B800A4548BF}"/>
    <cellStyle name="Calculation 2 5 3 3 3 2" xfId="22180" xr:uid="{5BB21F3C-78D1-4070-8649-C9E90EE90E29}"/>
    <cellStyle name="Calculation 2 5 3 3 4" xfId="16445" xr:uid="{06BA330C-FD04-432B-A45A-48ACDFD3A171}"/>
    <cellStyle name="Calculation 2 5 3 4" xfId="7317" xr:uid="{92493276-0129-4E0D-A882-6A901E4895F1}"/>
    <cellStyle name="Calculation 2 5 3 4 2" xfId="11030" xr:uid="{6666384F-5B8D-4573-8B7E-847CCA3AE288}"/>
    <cellStyle name="Calculation 2 5 3 4 2 2" xfId="20478" xr:uid="{08D2B8F7-5661-4C97-AB11-045799CA2B56}"/>
    <cellStyle name="Calculation 2 5 3 4 2 3" xfId="24897" xr:uid="{EC9A4994-2BE4-4317-A860-66C478A0ACE7}"/>
    <cellStyle name="Calculation 2 5 3 4 3" xfId="13047" xr:uid="{29843E67-3B80-480D-8AB4-0687060B9A44}"/>
    <cellStyle name="Calculation 2 5 3 4 3 2" xfId="22495" xr:uid="{028D02D1-04F8-4CF9-B517-10C1BD423DD8}"/>
    <cellStyle name="Calculation 2 5 3 4 4" xfId="16765" xr:uid="{F1952116-FD80-45A5-B1DC-E055417D7414}"/>
    <cellStyle name="Calculation 2 5 3 5" xfId="8429" xr:uid="{8ADF793C-D532-4B07-8716-4565D1E05596}"/>
    <cellStyle name="Calculation 2 5 3 5 2" xfId="11954" xr:uid="{54DEFA77-F878-4FAB-BC0B-588CD3DF7996}"/>
    <cellStyle name="Calculation 2 5 3 5 2 2" xfId="21402" xr:uid="{BB4063F4-AC2A-4A1C-AD40-158F78B99F3F}"/>
    <cellStyle name="Calculation 2 5 3 5 2 3" xfId="25796" xr:uid="{19862B91-A37A-46AC-875B-90D55878576F}"/>
    <cellStyle name="Calculation 2 5 3 5 3" xfId="14134" xr:uid="{3934D718-D564-4197-916F-5AC74CFFD407}"/>
    <cellStyle name="Calculation 2 5 3 5 3 2" xfId="23582" xr:uid="{42171C48-A57C-434C-892A-EA8B1C6F67BD}"/>
    <cellStyle name="Calculation 2 5 3 5 4" xfId="17877" xr:uid="{AC87619F-EBDF-4303-B06D-ED2829AC215E}"/>
    <cellStyle name="Calculation 2 5 3 6" xfId="7757" xr:uid="{67B912DF-C3EF-40AB-9296-3C145E79830B}"/>
    <cellStyle name="Calculation 2 5 3 6 2" xfId="11400" xr:uid="{DF18091A-417B-4AE8-96E0-2D99D5AF73F1}"/>
    <cellStyle name="Calculation 2 5 3 6 2 2" xfId="20848" xr:uid="{F7693B14-E1E3-445B-9B35-18CC5905EFFC}"/>
    <cellStyle name="Calculation 2 5 3 6 2 3" xfId="25264" xr:uid="{CB9C7678-B772-4B8C-88BA-212303E89EE2}"/>
    <cellStyle name="Calculation 2 5 3 6 3" xfId="13484" xr:uid="{79BC679B-115B-417F-A286-45DB3C726BF4}"/>
    <cellStyle name="Calculation 2 5 3 6 3 2" xfId="22932" xr:uid="{5FD5DD98-A796-41D9-9690-D1115FF24A97}"/>
    <cellStyle name="Calculation 2 5 3 6 4" xfId="17205" xr:uid="{76F0D3E9-F560-457B-B00D-9CB056A248FF}"/>
    <cellStyle name="Calculation 2 5 3 7" xfId="8559" xr:uid="{72E4C389-F74B-49FF-ADBF-DCBAF94D8C4E}"/>
    <cellStyle name="Calculation 2 5 3 7 2" xfId="12066" xr:uid="{FAE3C4CE-6E94-4A32-BA77-3C0F684FD180}"/>
    <cellStyle name="Calculation 2 5 3 7 2 2" xfId="21514" xr:uid="{2B921502-C02A-45BD-BA44-8A5A20BF1D27}"/>
    <cellStyle name="Calculation 2 5 3 7 2 3" xfId="25906" xr:uid="{9817D4D1-F907-4D9C-9317-66FDBF53D479}"/>
    <cellStyle name="Calculation 2 5 3 7 3" xfId="14262" xr:uid="{E8994763-E299-49AB-AA79-3D6521A79BA5}"/>
    <cellStyle name="Calculation 2 5 3 7 3 2" xfId="23710" xr:uid="{5C1154E3-98FD-4058-BA28-B98BD3471B4D}"/>
    <cellStyle name="Calculation 2 5 3 7 4" xfId="18007" xr:uid="{FA137430-BD21-464B-97D0-1736E5E1415F}"/>
    <cellStyle name="Calculation 2 5 3 8" xfId="9090" xr:uid="{53E06AEF-EB0D-4565-A5A5-7B11DC719C80}"/>
    <cellStyle name="Calculation 2 5 3 8 2" xfId="14791" xr:uid="{2964E019-B70B-4A9E-B959-688E49A1A347}"/>
    <cellStyle name="Calculation 2 5 3 8 2 2" xfId="24239" xr:uid="{3E4C30D2-CC6A-4D73-8705-EC7CAFC58896}"/>
    <cellStyle name="Calculation 2 5 3 8 3" xfId="18538" xr:uid="{9E483176-104F-4608-82AC-E9995974C09E}"/>
    <cellStyle name="Calculation 2 5 3 9" xfId="27516" xr:uid="{3B8BDA87-4973-4F45-94BE-8B0348F90FB6}"/>
    <cellStyle name="Calculation 2 5 4" xfId="5547" xr:uid="{DF97ACFC-BAC3-4F9E-A811-D0127932996D}"/>
    <cellStyle name="Calculation 2 5 4 2" xfId="6217" xr:uid="{E79401A8-9DC0-42E0-BF44-B22420C71169}"/>
    <cellStyle name="Calculation 2 5 4 2 2" xfId="9949" xr:uid="{BA54654F-F913-4E44-8CF3-3806E4344A07}"/>
    <cellStyle name="Calculation 2 5 4 2 2 2" xfId="19397" xr:uid="{878B71F9-E015-427C-8586-DB0C3C7BADC7}"/>
    <cellStyle name="Calculation 2 5 4 2 3" xfId="15668" xr:uid="{75CAB588-E84E-493A-97DE-A3F92B67910D}"/>
    <cellStyle name="Calculation 2 5 4 3" xfId="9279" xr:uid="{766D411F-4A5D-4B04-91E9-2AA9FCFC2E9B}"/>
    <cellStyle name="Calculation 2 5 4 3 2" xfId="18727" xr:uid="{11066D63-EB90-413F-B551-4EA3F8116CE6}"/>
    <cellStyle name="Calculation 2 5 4 4" xfId="14998" xr:uid="{EE33BECC-4688-4D16-BC73-4E7DEF38D769}"/>
    <cellStyle name="Calculation 2 5 4 5" xfId="27740" xr:uid="{4D1ED963-9162-4DDE-9610-C6E3A894D763}"/>
    <cellStyle name="Calculation 2 5 4 6" xfId="26684" xr:uid="{A39CDCC6-96D3-4157-AE8F-8837F4C14C5F}"/>
    <cellStyle name="Calculation 2 5 4 7" xfId="26588" xr:uid="{88F3B2B3-B439-4BA8-AA99-6137A9D32A1F}"/>
    <cellStyle name="Calculation 2 5 4 8" xfId="28275" xr:uid="{2F5A739B-F3EB-4580-85F3-D65DE704E67A}"/>
    <cellStyle name="Calculation 2 5 5" xfId="7203" xr:uid="{487D0C84-2F10-44DD-A666-92658DFAC843}"/>
    <cellStyle name="Calculation 2 5 5 2" xfId="10934" xr:uid="{D00BEF4F-28E9-4A94-A61D-5E8C6243B327}"/>
    <cellStyle name="Calculation 2 5 5 2 2" xfId="20382" xr:uid="{310DA3D0-7F99-444F-BE68-87D3F7C38FFD}"/>
    <cellStyle name="Calculation 2 5 5 2 3" xfId="24806" xr:uid="{C01C0014-FAF7-4A65-9361-25C9366C01BC}"/>
    <cellStyle name="Calculation 2 5 5 3" xfId="12940" xr:uid="{51BE738E-8D59-4EC2-87C1-E5F38C30ADD4}"/>
    <cellStyle name="Calculation 2 5 5 3 2" xfId="22388" xr:uid="{5B726327-FCA5-413E-997F-E832E56ECDDF}"/>
    <cellStyle name="Calculation 2 5 5 4" xfId="16653" xr:uid="{AD28806D-1BED-498E-A659-E85A777A4702}"/>
    <cellStyle name="Calculation 2 5 6" xfId="8800" xr:uid="{37E7D9B7-71DE-4ECE-93AB-EA74B9045F81}"/>
    <cellStyle name="Calculation 2 5 6 2" xfId="12279" xr:uid="{C8906298-7B73-4319-90C9-F8999B38D575}"/>
    <cellStyle name="Calculation 2 5 6 2 2" xfId="21727" xr:uid="{8DD58977-9A5F-48C2-B870-420DE452C915}"/>
    <cellStyle name="Calculation 2 5 6 2 3" xfId="26119" xr:uid="{24DDDEEE-3505-45DB-B18A-5B5E6F27042E}"/>
    <cellStyle name="Calculation 2 5 6 3" xfId="14503" xr:uid="{6627F278-59D6-4461-B4B9-50CAA7970C0B}"/>
    <cellStyle name="Calculation 2 5 6 3 2" xfId="23951" xr:uid="{77A5D6ED-3D73-42EB-90E6-FC50E44593ED}"/>
    <cellStyle name="Calculation 2 5 6 4" xfId="18248" xr:uid="{763100E2-C667-4EA0-8AF5-441954AD28BA}"/>
    <cellStyle name="Calculation 2 5 7" xfId="7984" xr:uid="{BCBD139E-5565-49E9-AECF-52DD1B144EB7}"/>
    <cellStyle name="Calculation 2 5 7 2" xfId="11585" xr:uid="{CC773B32-7F90-4EDF-A523-E8DB7DE0722E}"/>
    <cellStyle name="Calculation 2 5 7 2 2" xfId="21033" xr:uid="{C68F2A41-3AB0-4DFC-99ED-BD9FC67BB979}"/>
    <cellStyle name="Calculation 2 5 7 2 3" xfId="25447" xr:uid="{3AB7E73A-5C85-4BA6-82DC-80B8E3D0381E}"/>
    <cellStyle name="Calculation 2 5 7 3" xfId="13709" xr:uid="{4DD55166-A804-4C2A-BF1E-BA396292C941}"/>
    <cellStyle name="Calculation 2 5 7 3 2" xfId="23157" xr:uid="{AA0B6FC3-8222-4666-9B61-CA17CD23312D}"/>
    <cellStyle name="Calculation 2 5 7 4" xfId="17432" xr:uid="{52E47B7C-BF61-4B1E-B79F-EDC025B8430B}"/>
    <cellStyle name="Calculation 2 5 8" xfId="8172" xr:uid="{B71F0D3A-E262-4141-9268-719B3DA69846}"/>
    <cellStyle name="Calculation 2 5 8 2" xfId="11740" xr:uid="{AB058586-E840-47C3-A3F8-88103C61572F}"/>
    <cellStyle name="Calculation 2 5 8 2 2" xfId="21188" xr:uid="{8C6CF58E-AD84-43C8-B2B5-939477B2EC75}"/>
    <cellStyle name="Calculation 2 5 8 2 3" xfId="25583" xr:uid="{043975AB-7C20-4E8F-95E2-2303F6E35118}"/>
    <cellStyle name="Calculation 2 5 8 3" xfId="13878" xr:uid="{5D1CC8BC-ED54-4B04-BF38-A7103673372C}"/>
    <cellStyle name="Calculation 2 5 8 3 2" xfId="23326" xr:uid="{AAA27416-DAD2-4F77-B555-D77DB462E65C}"/>
    <cellStyle name="Calculation 2 5 8 4" xfId="17620" xr:uid="{488F8F92-9393-41A2-8912-06CC6FFD903B}"/>
    <cellStyle name="Calculation 2 5 9" xfId="7911" xr:uid="{CDE7174A-38E8-4A6F-9E33-DA441B04A4CA}"/>
    <cellStyle name="Calculation 2 5 9 2" xfId="11523" xr:uid="{58BCE84C-53E1-4CB5-A370-7059444685D8}"/>
    <cellStyle name="Calculation 2 5 9 2 2" xfId="20971" xr:uid="{77220CA8-D5C8-44DE-8F89-C14FF2618642}"/>
    <cellStyle name="Calculation 2 5 9 2 3" xfId="25385" xr:uid="{1520C693-E88B-4E4D-8285-FD52E67D2907}"/>
    <cellStyle name="Calculation 2 5 9 3" xfId="13636" xr:uid="{299C0500-2CE7-49CD-AF77-9AD41A127781}"/>
    <cellStyle name="Calculation 2 5 9 3 2" xfId="23084" xr:uid="{098A0A50-C4F0-4855-BF5B-7A0964D50F86}"/>
    <cellStyle name="Calculation 2 5 9 4" xfId="17359" xr:uid="{2BF35EEA-46F2-4E69-8F51-5B0102131736}"/>
    <cellStyle name="Calculation 2 6" xfId="1021" xr:uid="{9EFCE3FC-1FDB-4BBA-BBCD-81F7E7700594}"/>
    <cellStyle name="Calculation 2 6 10" xfId="8882" xr:uid="{1E63FE40-7659-426D-B30E-3912EC10BDC9}"/>
    <cellStyle name="Calculation 2 6 10 2" xfId="14584" xr:uid="{3E31C895-88BB-4F4D-AB45-F62E045679F4}"/>
    <cellStyle name="Calculation 2 6 10 2 2" xfId="24032" xr:uid="{6333DD0F-E0DD-4F5C-8EA1-454D59ACB82C}"/>
    <cellStyle name="Calculation 2 6 10 3" xfId="18330" xr:uid="{FC9C662F-12CE-4C41-A9A3-CBBA845F23C1}"/>
    <cellStyle name="Calculation 2 6 11" xfId="26645" xr:uid="{4B7677E1-DF95-441C-A06D-540C8EA44A37}"/>
    <cellStyle name="Calculation 2 6 12" xfId="27610" xr:uid="{FDD6A5A4-93EC-4118-BCC7-783F8B743E60}"/>
    <cellStyle name="Calculation 2 6 2" xfId="2729" xr:uid="{92BF0A33-84A6-4E60-8597-5667F31A9D57}"/>
    <cellStyle name="Calculation 2 6 2 10" xfId="27519" xr:uid="{B494072C-38AD-49FE-86D6-5FB9DF4CDD3B}"/>
    <cellStyle name="Calculation 2 6 2 2" xfId="5743" xr:uid="{642987BB-F18F-4B58-AB3B-4A179BBFB049}"/>
    <cellStyle name="Calculation 2 6 2 2 2" xfId="6413" xr:uid="{6FEA77A0-50DA-48A9-B901-D49DE4008B1B}"/>
    <cellStyle name="Calculation 2 6 2 2 2 2" xfId="10145" xr:uid="{ED67A671-584F-477D-BE70-0135BF4C050A}"/>
    <cellStyle name="Calculation 2 6 2 2 2 2 2" xfId="19593" xr:uid="{06EBF3B1-FEAC-46AA-942A-5FF643778995}"/>
    <cellStyle name="Calculation 2 6 2 2 2 3" xfId="15864" xr:uid="{6902EA7C-2A62-4572-9613-1D243C35EF60}"/>
    <cellStyle name="Calculation 2 6 2 2 3" xfId="9475" xr:uid="{68D6AE60-0F74-4726-8853-F414E933C4FF}"/>
    <cellStyle name="Calculation 2 6 2 2 3 2" xfId="18923" xr:uid="{48B35FB1-C73B-46FD-A940-9F0D0CF9A4DB}"/>
    <cellStyle name="Calculation 2 6 2 2 4" xfId="15194" xr:uid="{269193BB-ABB5-4450-8E9F-A6458D1B2039}"/>
    <cellStyle name="Calculation 2 6 2 2 5" xfId="27922" xr:uid="{A1B714C0-7152-48CD-8DA3-8E2C020EB48D}"/>
    <cellStyle name="Calculation 2 6 2 2 6" xfId="26701" xr:uid="{C07A67A4-E5BA-4F67-A429-1C3E442AD5B3}"/>
    <cellStyle name="Calculation 2 6 2 2 7" xfId="27126" xr:uid="{A8FEDB13-2E2C-4EE0-9842-DF91BB44069D}"/>
    <cellStyle name="Calculation 2 6 2 2 8" xfId="28455" xr:uid="{31D4E4C1-332E-4ED8-9630-C1E8F9434DF1}"/>
    <cellStyle name="Calculation 2 6 2 3" xfId="7045" xr:uid="{DA07EF51-AE3F-4389-B148-C2F453AB2474}"/>
    <cellStyle name="Calculation 2 6 2 3 2" xfId="10776" xr:uid="{B867D7BD-E853-48FB-B7D9-D5927D1AC2FA}"/>
    <cellStyle name="Calculation 2 6 2 3 2 2" xfId="20224" xr:uid="{0ED9DDFB-3BFB-4D41-87F1-733A53493F36}"/>
    <cellStyle name="Calculation 2 6 2 3 2 3" xfId="24648" xr:uid="{22DE1087-7769-445B-9BDE-C6340FB06708}"/>
    <cellStyle name="Calculation 2 6 2 3 3" xfId="12782" xr:uid="{ACB94F9D-0000-446B-A20E-637FD6717AB3}"/>
    <cellStyle name="Calculation 2 6 2 3 3 2" xfId="22230" xr:uid="{3AEBEA2B-9994-45A4-A699-CA19F27F04C3}"/>
    <cellStyle name="Calculation 2 6 2 3 4" xfId="16495" xr:uid="{34C9F4AB-9502-4E06-84A4-3A3606E7ECBF}"/>
    <cellStyle name="Calculation 2 6 2 4" xfId="8109" xr:uid="{A87353E8-F0E9-4826-AEFE-FB753AC95CDD}"/>
    <cellStyle name="Calculation 2 6 2 4 2" xfId="11686" xr:uid="{63A4C465-1A1E-43E4-8AAC-E396444DF633}"/>
    <cellStyle name="Calculation 2 6 2 4 2 2" xfId="21134" xr:uid="{D485346E-7CA6-46C0-A6E0-EDB3CE5F4CDF}"/>
    <cellStyle name="Calculation 2 6 2 4 2 3" xfId="25543" xr:uid="{F23C5CBF-0AAD-4F00-928A-F68B50905235}"/>
    <cellStyle name="Calculation 2 6 2 4 3" xfId="13829" xr:uid="{51980D2C-7BB5-4025-9806-AFE250E1B0AC}"/>
    <cellStyle name="Calculation 2 6 2 4 3 2" xfId="23277" xr:uid="{B81B513D-6003-40D5-A510-77C02FCC7666}"/>
    <cellStyle name="Calculation 2 6 2 4 4" xfId="17557" xr:uid="{D9EB8A00-A6A5-4092-AA2B-91CC7914C138}"/>
    <cellStyle name="Calculation 2 6 2 5" xfId="7576" xr:uid="{6B0D85A2-D437-4692-BAB2-77F8D43C03C0}"/>
    <cellStyle name="Calculation 2 6 2 5 2" xfId="11239" xr:uid="{81E51E4D-D845-443E-B776-BB2401DD577D}"/>
    <cellStyle name="Calculation 2 6 2 5 2 2" xfId="20687" xr:uid="{B47BFD1B-D1FD-48F4-8278-139A7BC8D3FE}"/>
    <cellStyle name="Calculation 2 6 2 5 2 3" xfId="25106" xr:uid="{40468193-873B-43A5-B04F-976B2436768A}"/>
    <cellStyle name="Calculation 2 6 2 5 3" xfId="13306" xr:uid="{73BDB3CF-5EB7-4540-B7AE-34CAFD5EED28}"/>
    <cellStyle name="Calculation 2 6 2 5 3 2" xfId="22754" xr:uid="{3A849D6E-0BF1-4D6A-8E24-7C8D03FFC519}"/>
    <cellStyle name="Calculation 2 6 2 5 4" xfId="17024" xr:uid="{B81AEEFA-7E1A-4EA9-A70C-DF6A2549412A}"/>
    <cellStyle name="Calculation 2 6 2 6" xfId="8806" xr:uid="{7D8BB75E-00A3-4A1E-8F0D-58B5CF318263}"/>
    <cellStyle name="Calculation 2 6 2 6 2" xfId="12285" xr:uid="{F24BEAC5-06B3-4055-97B7-A94754398D84}"/>
    <cellStyle name="Calculation 2 6 2 6 2 2" xfId="21733" xr:uid="{6BEC0EF4-B256-4F71-8431-9DFA8D8F24F3}"/>
    <cellStyle name="Calculation 2 6 2 6 2 3" xfId="26125" xr:uid="{EC59C2E9-9234-44D8-8829-EE2E292763A0}"/>
    <cellStyle name="Calculation 2 6 2 6 3" xfId="14509" xr:uid="{2D9D06C0-29E2-4438-8BD7-78ADCEB0FED1}"/>
    <cellStyle name="Calculation 2 6 2 6 3 2" xfId="23957" xr:uid="{7CD44306-6001-48B7-9245-7F08EDBBA11B}"/>
    <cellStyle name="Calculation 2 6 2 6 4" xfId="18254" xr:uid="{B8A8158A-6597-40A3-819F-08A2FC0B91C0}"/>
    <cellStyle name="Calculation 2 6 2 7" xfId="8674" xr:uid="{53ABE6D7-DF04-4CCD-A0FA-EB7F33B5B6CC}"/>
    <cellStyle name="Calculation 2 6 2 7 2" xfId="12161" xr:uid="{DA11816D-0554-4B8C-AEC7-BCFF97644D52}"/>
    <cellStyle name="Calculation 2 6 2 7 2 2" xfId="21609" xr:uid="{AB476162-500B-4A8A-9CD9-57E1C62A746E}"/>
    <cellStyle name="Calculation 2 6 2 7 2 3" xfId="26001" xr:uid="{7BD96279-EC92-4799-A455-57E96872BD53}"/>
    <cellStyle name="Calculation 2 6 2 7 3" xfId="14377" xr:uid="{FAEE10FA-AF17-43CB-BC29-594AB1753DD8}"/>
    <cellStyle name="Calculation 2 6 2 7 3 2" xfId="23825" xr:uid="{6650FD18-8CBC-429E-8956-7A2F37D3D976}"/>
    <cellStyle name="Calculation 2 6 2 7 4" xfId="18122" xr:uid="{03B84F40-BEF4-4DAA-B234-BAA112A83739}"/>
    <cellStyle name="Calculation 2 6 2 8" xfId="7716" xr:uid="{85B83B8E-9D34-4A71-BFD9-6ADD40161036}"/>
    <cellStyle name="Calculation 2 6 2 8 2" xfId="13445" xr:uid="{FF5AF1A3-090D-446F-AA42-73ECD4B2A2AF}"/>
    <cellStyle name="Calculation 2 6 2 8 2 2" xfId="22893" xr:uid="{2EBBCDFB-3DB5-45EC-918A-81D5E0FFFB94}"/>
    <cellStyle name="Calculation 2 6 2 8 3" xfId="17164" xr:uid="{A436E24B-DB03-4A6F-A207-B7B0497C1FE9}"/>
    <cellStyle name="Calculation 2 6 2 9" xfId="27106" xr:uid="{6A4881F4-9B9F-4F7F-99C8-BC5255CDD2EC}"/>
    <cellStyle name="Calculation 2 6 3" xfId="4674" xr:uid="{7CDE4814-101C-47BB-A8BE-F015D6574854}"/>
    <cellStyle name="Calculation 2 6 3 10" xfId="26525" xr:uid="{76D42E12-95A7-47DA-86B4-6318F91D8C38}"/>
    <cellStyle name="Calculation 2 6 3 2" xfId="6059" xr:uid="{A05F70C6-59A0-4671-BCAF-7CCA4A827474}"/>
    <cellStyle name="Calculation 2 6 3 2 2" xfId="6729" xr:uid="{0202FA98-B651-49AE-ABEC-7D0D12FE5D20}"/>
    <cellStyle name="Calculation 2 6 3 2 2 2" xfId="10461" xr:uid="{86201322-49D2-4CE4-ABC3-D1F2A666DD8F}"/>
    <cellStyle name="Calculation 2 6 3 2 2 2 2" xfId="19909" xr:uid="{5D55B0CE-9BDA-499C-BBC2-0AD53D3D63DB}"/>
    <cellStyle name="Calculation 2 6 3 2 2 3" xfId="16180" xr:uid="{16D9010F-9558-406C-A14B-8685D0772608}"/>
    <cellStyle name="Calculation 2 6 3 2 3" xfId="9791" xr:uid="{EA478744-8C51-48A1-BF84-60DABC9108BE}"/>
    <cellStyle name="Calculation 2 6 3 2 3 2" xfId="19239" xr:uid="{5F2ECD5C-DDE5-479C-AB9E-A56DAD2C4A83}"/>
    <cellStyle name="Calculation 2 6 3 2 4" xfId="15510" xr:uid="{28FE73C4-7416-47DB-9F50-CEEE46E8A972}"/>
    <cellStyle name="Calculation 2 6 3 2 5" xfId="28060" xr:uid="{6FA9D878-AD08-4354-9CFF-F7348E31EB69}"/>
    <cellStyle name="Calculation 2 6 3 2 6" xfId="28223" xr:uid="{5A7070A4-6AFF-4991-9FD1-BD15769DEBF6}"/>
    <cellStyle name="Calculation 2 6 3 2 7" xfId="26604" xr:uid="{061C99A1-B145-4FE8-AB87-B0CE031860C9}"/>
    <cellStyle name="Calculation 2 6 3 2 8" xfId="28568" xr:uid="{8A931749-24C5-4349-B7F8-2E48409A57A3}"/>
    <cellStyle name="Calculation 2 6 3 3" xfId="6868" xr:uid="{28950469-ADC5-42FA-8A2A-62FB1FB0F4EC}"/>
    <cellStyle name="Calculation 2 6 3 3 2" xfId="10599" xr:uid="{E89B9A5B-7CC7-4746-9CC2-851994F2C599}"/>
    <cellStyle name="Calculation 2 6 3 3 2 2" xfId="20047" xr:uid="{DF4BE659-8E7E-4AFC-93C4-D0566A76B8CE}"/>
    <cellStyle name="Calculation 2 6 3 3 2 3" xfId="24471" xr:uid="{560A7B0D-5B12-4146-8FCA-060347FE53B3}"/>
    <cellStyle name="Calculation 2 6 3 3 3" xfId="12605" xr:uid="{8DA3F9A6-8371-4756-8AB7-116785CD159B}"/>
    <cellStyle name="Calculation 2 6 3 3 3 2" xfId="22053" xr:uid="{73CCDF33-C5AC-4ED9-AA65-3538666DAF84}"/>
    <cellStyle name="Calculation 2 6 3 3 4" xfId="16318" xr:uid="{27E18449-93DA-47A2-BC58-D03B1AA21B26}"/>
    <cellStyle name="Calculation 2 6 3 4" xfId="8569" xr:uid="{7E0C8FE6-FF5C-4A96-8679-352A0EE5BF0B}"/>
    <cellStyle name="Calculation 2 6 3 4 2" xfId="12070" xr:uid="{2D298758-F005-4858-B7DC-3F850D5CA8AD}"/>
    <cellStyle name="Calculation 2 6 3 4 2 2" xfId="21518" xr:uid="{840DE82F-A0CA-49D6-B79B-9174DC34F11D}"/>
    <cellStyle name="Calculation 2 6 3 4 2 3" xfId="25910" xr:uid="{B573D943-F858-4043-8BC7-6B6F39C80F40}"/>
    <cellStyle name="Calculation 2 6 3 4 3" xfId="14272" xr:uid="{22544C45-B3B2-4443-B832-376A929D1FA8}"/>
    <cellStyle name="Calculation 2 6 3 4 3 2" xfId="23720" xr:uid="{11EDABD3-7ECD-43AF-A5D6-AC8498600C21}"/>
    <cellStyle name="Calculation 2 6 3 4 4" xfId="18017" xr:uid="{2ABFAAFD-4E60-42D5-BEE7-9ACBEE05CCCA}"/>
    <cellStyle name="Calculation 2 6 3 5" xfId="7878" xr:uid="{53E2B4E7-CCFB-4AF2-9422-E4A8A66F4D1B}"/>
    <cellStyle name="Calculation 2 6 3 5 2" xfId="11499" xr:uid="{5C4CF0B7-2608-4AA2-BA39-138EE98A6C85}"/>
    <cellStyle name="Calculation 2 6 3 5 2 2" xfId="20947" xr:uid="{BEE9BC23-6675-4E04-AD4B-DBF9DEA1FD18}"/>
    <cellStyle name="Calculation 2 6 3 5 2 3" xfId="25361" xr:uid="{E39F3E4D-507C-405A-A5CD-653FA92F69B4}"/>
    <cellStyle name="Calculation 2 6 3 5 3" xfId="13603" xr:uid="{1667E108-98F3-477A-BD06-80623CEA640B}"/>
    <cellStyle name="Calculation 2 6 3 5 3 2" xfId="23051" xr:uid="{BFA174F1-65B8-4FCB-8798-704A3DF55B3F}"/>
    <cellStyle name="Calculation 2 6 3 5 4" xfId="17326" xr:uid="{D963E339-59F0-4B41-9678-BF27E6E9D954}"/>
    <cellStyle name="Calculation 2 6 3 6" xfId="8676" xr:uid="{FB361096-0EB9-4571-8835-0F87399FBE18}"/>
    <cellStyle name="Calculation 2 6 3 6 2" xfId="12163" xr:uid="{CECE501B-5BC8-4556-A046-9438A9CFF3AD}"/>
    <cellStyle name="Calculation 2 6 3 6 2 2" xfId="21611" xr:uid="{BFBE1C8D-404A-490A-BD43-D18BB24E9FD8}"/>
    <cellStyle name="Calculation 2 6 3 6 2 3" xfId="26003" xr:uid="{A9051C2B-F5A2-46D5-BB1F-40A8B54A6073}"/>
    <cellStyle name="Calculation 2 6 3 6 3" xfId="14379" xr:uid="{9C2C23B3-8075-4338-979E-13F72CD1734C}"/>
    <cellStyle name="Calculation 2 6 3 6 3 2" xfId="23827" xr:uid="{8FD65F87-DF7D-4D5E-BA98-6B9AE2E2B56F}"/>
    <cellStyle name="Calculation 2 6 3 6 4" xfId="18124" xr:uid="{9BA996F1-2E69-484F-A0EC-286AD96438D5}"/>
    <cellStyle name="Calculation 2 6 3 7" xfId="8679" xr:uid="{C8DA33FF-3C85-4071-B2B2-46F5E8A8BB52}"/>
    <cellStyle name="Calculation 2 6 3 7 2" xfId="12165" xr:uid="{5BE8FA15-38E0-44BD-B567-A810DF8FE9A0}"/>
    <cellStyle name="Calculation 2 6 3 7 2 2" xfId="21613" xr:uid="{FE06B899-0D9F-4D65-BE5E-EC9931F9C661}"/>
    <cellStyle name="Calculation 2 6 3 7 2 3" xfId="26005" xr:uid="{27211D6C-1E0F-4AAE-9660-710E71411897}"/>
    <cellStyle name="Calculation 2 6 3 7 3" xfId="14382" xr:uid="{EFA05A3F-A709-4FC4-8773-80485BE16A50}"/>
    <cellStyle name="Calculation 2 6 3 7 3 2" xfId="23830" xr:uid="{F360D591-28B2-4F0B-A4F1-4D73BDBB4390}"/>
    <cellStyle name="Calculation 2 6 3 7 4" xfId="18127" xr:uid="{AF9C1A52-D56B-4440-AFBD-27002E03E50D}"/>
    <cellStyle name="Calculation 2 6 3 8" xfId="7871" xr:uid="{62436FE4-6DD4-48AB-898F-3F08A14147D2}"/>
    <cellStyle name="Calculation 2 6 3 8 2" xfId="13596" xr:uid="{18681B60-6191-45C9-80DE-063DE8D2DBC2}"/>
    <cellStyle name="Calculation 2 6 3 8 2 2" xfId="23044" xr:uid="{243DA994-5817-43C8-B3CC-BB9A792CDB57}"/>
    <cellStyle name="Calculation 2 6 3 8 3" xfId="17319" xr:uid="{E39D80E2-FF85-4C78-ACD6-F75A9DE7A87E}"/>
    <cellStyle name="Calculation 2 6 3 9" xfId="27517" xr:uid="{E52453E9-BADA-4AC1-81C7-54661E2F8342}"/>
    <cellStyle name="Calculation 2 6 4" xfId="5548" xr:uid="{A00092F9-E93D-4864-B435-8460E87F61A6}"/>
    <cellStyle name="Calculation 2 6 4 2" xfId="6218" xr:uid="{6C4B36AC-AA21-440B-ADD7-698B2655689A}"/>
    <cellStyle name="Calculation 2 6 4 2 2" xfId="9950" xr:uid="{4E2A421A-B359-4BCF-AE7F-AA737E589E7B}"/>
    <cellStyle name="Calculation 2 6 4 2 2 2" xfId="19398" xr:uid="{391A3F97-4FF5-4768-AF0C-3CA30389EAC6}"/>
    <cellStyle name="Calculation 2 6 4 2 3" xfId="15669" xr:uid="{166C4228-C8FE-420F-9302-FAADFB3AB41B}"/>
    <cellStyle name="Calculation 2 6 4 3" xfId="9280" xr:uid="{1B6D8EFC-7140-4DA1-9C9E-9709F58B01C6}"/>
    <cellStyle name="Calculation 2 6 4 3 2" xfId="18728" xr:uid="{45A9023C-1806-401D-BB6C-1921122D75BD}"/>
    <cellStyle name="Calculation 2 6 4 4" xfId="14999" xr:uid="{7BAFD855-AD0D-408E-9F2E-EA3EA6CBE5A5}"/>
    <cellStyle name="Calculation 2 6 4 5" xfId="27741" xr:uid="{2435FD74-2441-4A4D-9D8F-5C4D2FA569D4}"/>
    <cellStyle name="Calculation 2 6 4 6" xfId="27525" xr:uid="{E8AE72A7-1767-4DDE-A134-B4322BA97DCC}"/>
    <cellStyle name="Calculation 2 6 4 7" xfId="28147" xr:uid="{D0333A15-B31E-4394-9F62-4CF088E69D05}"/>
    <cellStyle name="Calculation 2 6 4 8" xfId="28276" xr:uid="{B54BFAE2-4013-4521-900F-D937C8495807}"/>
    <cellStyle name="Calculation 2 6 5" xfId="7114" xr:uid="{A45711EF-8F0E-4019-B1A2-63E446A251C9}"/>
    <cellStyle name="Calculation 2 6 5 2" xfId="10845" xr:uid="{59A7E036-88BA-4991-8864-AD0559A309F9}"/>
    <cellStyle name="Calculation 2 6 5 2 2" xfId="20293" xr:uid="{DEF53CDC-28B6-4800-829B-E57550B0E123}"/>
    <cellStyle name="Calculation 2 6 5 2 3" xfId="24717" xr:uid="{9FA6FB5B-30BB-4D8F-BCB0-12DFA8E531EA}"/>
    <cellStyle name="Calculation 2 6 5 3" xfId="12851" xr:uid="{30D45F8E-AD32-4A48-90BE-C1624384ACCB}"/>
    <cellStyle name="Calculation 2 6 5 3 2" xfId="22299" xr:uid="{C244D3A3-56B5-42C9-AC16-21DAB6CEC50C}"/>
    <cellStyle name="Calculation 2 6 5 4" xfId="16564" xr:uid="{E857A7F5-2F45-49D5-8D6A-76B510EE9ABD}"/>
    <cellStyle name="Calculation 2 6 6" xfId="8352" xr:uid="{30276B1E-0197-477F-B40C-72FE4475F10F}"/>
    <cellStyle name="Calculation 2 6 6 2" xfId="11894" xr:uid="{A15EB3AB-37D8-45F5-965A-32E5DCC03D0E}"/>
    <cellStyle name="Calculation 2 6 6 2 2" xfId="21342" xr:uid="{EC08C414-878C-4614-8AF2-EE14F6ED5A5C}"/>
    <cellStyle name="Calculation 2 6 6 2 3" xfId="25736" xr:uid="{50C83311-DB82-41AD-8C4B-1AAA84D688D4}"/>
    <cellStyle name="Calculation 2 6 6 3" xfId="14057" xr:uid="{FA86E843-C5E0-4A75-AAAC-104F9DE9667E}"/>
    <cellStyle name="Calculation 2 6 6 3 2" xfId="23505" xr:uid="{0F02063A-0112-4D33-9F09-14E6C9403B25}"/>
    <cellStyle name="Calculation 2 6 6 4" xfId="17800" xr:uid="{98115C96-43BE-417D-9C56-9AA114FCC953}"/>
    <cellStyle name="Calculation 2 6 7" xfId="7291" xr:uid="{F7AE1596-7321-4ED2-AB7E-D9C6BA21CB6B}"/>
    <cellStyle name="Calculation 2 6 7 2" xfId="11007" xr:uid="{D2ACFB1D-8B66-4A85-9A02-0DA252DE4A5B}"/>
    <cellStyle name="Calculation 2 6 7 2 2" xfId="20455" xr:uid="{945B2EAD-C7A4-4B8E-A5B6-2A58FB46867A}"/>
    <cellStyle name="Calculation 2 6 7 2 3" xfId="24874" xr:uid="{5801617F-8BFA-4108-B6A3-880342CD7E07}"/>
    <cellStyle name="Calculation 2 6 7 3" xfId="13021" xr:uid="{A9A75020-C622-4F54-879D-5C81F10664C2}"/>
    <cellStyle name="Calculation 2 6 7 3 2" xfId="22469" xr:uid="{0F09866B-DFD7-4325-A3F7-C4E28D10B2E2}"/>
    <cellStyle name="Calculation 2 6 7 4" xfId="16739" xr:uid="{C3A03AD7-B6DD-4FDD-AFB6-A2AB3C19D878}"/>
    <cellStyle name="Calculation 2 6 8" xfId="8234" xr:uid="{A31B6576-A25E-4DE2-93E6-9ECA96019A8E}"/>
    <cellStyle name="Calculation 2 6 8 2" xfId="11790" xr:uid="{72A7F512-F56E-414E-9E66-5E34C269ACC3}"/>
    <cellStyle name="Calculation 2 6 8 2 2" xfId="21238" xr:uid="{F357606D-7FBB-4D36-8AB0-36A99051C660}"/>
    <cellStyle name="Calculation 2 6 8 2 3" xfId="25633" xr:uid="{8DB2BA81-3907-4349-B375-F2380FF03D2C}"/>
    <cellStyle name="Calculation 2 6 8 3" xfId="13940" xr:uid="{4C2958F3-A0F9-4A1B-9AE2-E45C53DD68EB}"/>
    <cellStyle name="Calculation 2 6 8 3 2" xfId="23388" xr:uid="{239D18BC-39BC-4A91-9DBB-02241D84AEC3}"/>
    <cellStyle name="Calculation 2 6 8 4" xfId="17682" xr:uid="{60882B52-5ECB-46F6-96E7-50C84B8C16BD}"/>
    <cellStyle name="Calculation 2 6 9" xfId="7782" xr:uid="{E403FEED-1437-477F-B9AD-4DDBA6EEB13B}"/>
    <cellStyle name="Calculation 2 6 9 2" xfId="11422" xr:uid="{73955262-75CA-4ABE-AD9F-72DBEC46AD2B}"/>
    <cellStyle name="Calculation 2 6 9 2 2" xfId="20870" xr:uid="{DC8105C9-EEB9-4D57-BC8F-3083BD8007A8}"/>
    <cellStyle name="Calculation 2 6 9 2 3" xfId="25286" xr:uid="{879090ED-B9FE-4AC5-8545-ADA765975BD4}"/>
    <cellStyle name="Calculation 2 6 9 3" xfId="13509" xr:uid="{597883C4-B63A-4010-8D91-7B8E60672FE0}"/>
    <cellStyle name="Calculation 2 6 9 3 2" xfId="22957" xr:uid="{BEE9B1FD-4089-4562-8D10-9BFF925DF4C2}"/>
    <cellStyle name="Calculation 2 6 9 4" xfId="17230" xr:uid="{618E1F47-5F2F-47CB-8994-FAC8E33F9A9A}"/>
    <cellStyle name="Calculation 2 7" xfId="1022" xr:uid="{00BB2569-F8D6-41E3-82C2-8E0C0508F0F6}"/>
    <cellStyle name="Calculation 2 7 10" xfId="8428" xr:uid="{FC58B515-C8C6-4E84-8B73-A91D8FD6A5E6}"/>
    <cellStyle name="Calculation 2 7 10 2" xfId="14133" xr:uid="{BACB2748-6F76-439B-B0A1-EE761444F47E}"/>
    <cellStyle name="Calculation 2 7 10 2 2" xfId="23581" xr:uid="{55ABF9A5-4B60-4A7E-ABF5-2F6EB2212C63}"/>
    <cellStyle name="Calculation 2 7 10 3" xfId="17876" xr:uid="{9A3C14D6-75AE-4D49-9F82-D2FDBE69EF32}"/>
    <cellStyle name="Calculation 2 7 11" xfId="26646" xr:uid="{F96D2092-952A-43F1-B78F-CE2CEEAA1103}"/>
    <cellStyle name="Calculation 2 7 12" xfId="27294" xr:uid="{61AD7F61-78C0-452B-BCB5-C72A9F0C62B6}"/>
    <cellStyle name="Calculation 2 7 2" xfId="2730" xr:uid="{44488F7E-9364-4B12-8BB3-62D6571C7C23}"/>
    <cellStyle name="Calculation 2 7 2 10" xfId="27931" xr:uid="{AF028FAC-6A55-4D87-AB20-00E61DFF26DC}"/>
    <cellStyle name="Calculation 2 7 2 2" xfId="5744" xr:uid="{DDFD1321-8F33-4037-A387-23582B298C66}"/>
    <cellStyle name="Calculation 2 7 2 2 2" xfId="6414" xr:uid="{BFBA4852-011D-4A3D-A76E-DF7915E7CD30}"/>
    <cellStyle name="Calculation 2 7 2 2 2 2" xfId="10146" xr:uid="{A2953DA0-79D7-43F9-85D2-9A8533F1CF80}"/>
    <cellStyle name="Calculation 2 7 2 2 2 2 2" xfId="19594" xr:uid="{7C888F10-0313-48BE-AC8E-C498594D6AE0}"/>
    <cellStyle name="Calculation 2 7 2 2 2 3" xfId="15865" xr:uid="{E7C01B50-7A84-4CF2-87CD-1C306407CEB9}"/>
    <cellStyle name="Calculation 2 7 2 2 3" xfId="9476" xr:uid="{65DE9614-DA68-4800-BE85-88FC769E9980}"/>
    <cellStyle name="Calculation 2 7 2 2 3 2" xfId="18924" xr:uid="{B6706852-97C7-4EBF-8B0D-3B13AD16D0AE}"/>
    <cellStyle name="Calculation 2 7 2 2 4" xfId="15195" xr:uid="{CF4C43B0-E32E-4A2E-885C-C60D800408BE}"/>
    <cellStyle name="Calculation 2 7 2 2 5" xfId="27923" xr:uid="{66E96A5D-6DA1-4383-8CF7-763742E89706}"/>
    <cellStyle name="Calculation 2 7 2 2 6" xfId="27440" xr:uid="{E938DA69-EB80-40E2-81BD-33A15B792472}"/>
    <cellStyle name="Calculation 2 7 2 2 7" xfId="27630" xr:uid="{9AE183D4-69F6-4E7A-9C86-717DFBD0D4FB}"/>
    <cellStyle name="Calculation 2 7 2 2 8" xfId="28456" xr:uid="{117FA622-6E5F-48C5-A54E-DEA728FBC420}"/>
    <cellStyle name="Calculation 2 7 2 3" xfId="7044" xr:uid="{6F4B6ECD-20AE-4648-8D58-B3F9EE1FF9E7}"/>
    <cellStyle name="Calculation 2 7 2 3 2" xfId="10775" xr:uid="{13BCD0ED-E0EF-450A-9AC4-A99B6CD52186}"/>
    <cellStyle name="Calculation 2 7 2 3 2 2" xfId="20223" xr:uid="{B5BC754F-F15E-4DDA-9F0C-C05DA875FB0B}"/>
    <cellStyle name="Calculation 2 7 2 3 2 3" xfId="24647" xr:uid="{61D6602F-E142-4100-B973-43FCF6A4C140}"/>
    <cellStyle name="Calculation 2 7 2 3 3" xfId="12781" xr:uid="{03F0AF10-3E2B-4366-855B-C92158133B22}"/>
    <cellStyle name="Calculation 2 7 2 3 3 2" xfId="22229" xr:uid="{B5F6433E-2542-4664-882C-A3A5824447EF}"/>
    <cellStyle name="Calculation 2 7 2 3 4" xfId="16494" xr:uid="{E857B229-0F05-4546-8BE9-3532DDCDD117}"/>
    <cellStyle name="Calculation 2 7 2 4" xfId="8108" xr:uid="{39562E71-42D2-43DA-BF64-68480854FD59}"/>
    <cellStyle name="Calculation 2 7 2 4 2" xfId="11685" xr:uid="{E35071F6-CF47-49E9-B97B-9880A1108676}"/>
    <cellStyle name="Calculation 2 7 2 4 2 2" xfId="21133" xr:uid="{F0A91FCA-1BDF-4E13-A2D0-F6FE9D055DC1}"/>
    <cellStyle name="Calculation 2 7 2 4 2 3" xfId="25542" xr:uid="{0E61EC1B-C066-469E-A39B-6AF541B6F8B7}"/>
    <cellStyle name="Calculation 2 7 2 4 3" xfId="13828" xr:uid="{4E7F70EF-2C02-4907-A14A-056E46DCB80C}"/>
    <cellStyle name="Calculation 2 7 2 4 3 2" xfId="23276" xr:uid="{FFDB1516-4E50-469A-8A61-BB86851D7FCE}"/>
    <cellStyle name="Calculation 2 7 2 4 4" xfId="17556" xr:uid="{376AE71E-415D-4C14-B50E-C5E2D12D3433}"/>
    <cellStyle name="Calculation 2 7 2 5" xfId="7577" xr:uid="{FFBF1AB5-401D-438E-94EC-EDA126D579F5}"/>
    <cellStyle name="Calculation 2 7 2 5 2" xfId="11240" xr:uid="{DE2A4808-57C5-40B6-9811-F5591A78F2C8}"/>
    <cellStyle name="Calculation 2 7 2 5 2 2" xfId="20688" xr:uid="{F98D6A8B-0DAD-44D4-B462-2E7C2FD9D412}"/>
    <cellStyle name="Calculation 2 7 2 5 2 3" xfId="25107" xr:uid="{150C7C31-4452-4512-9A20-8B1E684ADBBD}"/>
    <cellStyle name="Calculation 2 7 2 5 3" xfId="13307" xr:uid="{AA799E0C-EED0-4527-AEE0-244568FCD8FB}"/>
    <cellStyle name="Calculation 2 7 2 5 3 2" xfId="22755" xr:uid="{B2793477-A3AA-4A32-859B-F1DD0DE15037}"/>
    <cellStyle name="Calculation 2 7 2 5 4" xfId="17025" xr:uid="{5C930EAD-64B0-40BF-AFF1-F6E27242AA9F}"/>
    <cellStyle name="Calculation 2 7 2 6" xfId="8358" xr:uid="{2B52EA67-2BBC-4741-A28A-AC94B38369C7}"/>
    <cellStyle name="Calculation 2 7 2 6 2" xfId="11900" xr:uid="{C3A0AFD6-43ED-4D11-B20B-AE1D5B42B17B}"/>
    <cellStyle name="Calculation 2 7 2 6 2 2" xfId="21348" xr:uid="{6BD79005-0DD5-4EF0-929D-32CA442FDB1C}"/>
    <cellStyle name="Calculation 2 7 2 6 2 3" xfId="25742" xr:uid="{2837B8E0-2529-4300-9B1C-7E93E60681E5}"/>
    <cellStyle name="Calculation 2 7 2 6 3" xfId="14063" xr:uid="{0282F055-4C52-465F-BFE8-FE2B1DFAFC90}"/>
    <cellStyle name="Calculation 2 7 2 6 3 2" xfId="23511" xr:uid="{FB5E471F-CFD9-4DE4-8F6D-29B0CB41D1C3}"/>
    <cellStyle name="Calculation 2 7 2 6 4" xfId="17806" xr:uid="{9A5D5A24-A65E-4188-A55D-5174A52C55E1}"/>
    <cellStyle name="Calculation 2 7 2 7" xfId="8836" xr:uid="{A2ADCC44-7165-459A-97A5-D5DBB1FB6C61}"/>
    <cellStyle name="Calculation 2 7 2 7 2" xfId="12309" xr:uid="{BEE21246-7753-4398-A200-E1F5F420F0C6}"/>
    <cellStyle name="Calculation 2 7 2 7 2 2" xfId="21757" xr:uid="{6DA717E1-2BD8-4E7B-B0BA-11804D5213EF}"/>
    <cellStyle name="Calculation 2 7 2 7 2 3" xfId="26148" xr:uid="{E7EB23D3-B13D-442A-B1EF-46771DEC269F}"/>
    <cellStyle name="Calculation 2 7 2 7 3" xfId="14538" xr:uid="{0B05A57E-3B35-4DF8-9CAF-978FED19A02E}"/>
    <cellStyle name="Calculation 2 7 2 7 3 2" xfId="23986" xr:uid="{9867BFAD-DDAA-480D-8C8C-785732338BAC}"/>
    <cellStyle name="Calculation 2 7 2 7 4" xfId="18284" xr:uid="{19C8F558-4175-4799-ACF7-E337AC6276CE}"/>
    <cellStyle name="Calculation 2 7 2 8" xfId="7388" xr:uid="{8A74608D-20C8-41AF-8FE4-15724205EB60}"/>
    <cellStyle name="Calculation 2 7 2 8 2" xfId="13118" xr:uid="{AB1EA2FD-1F95-4655-9F9E-C618DAC5824D}"/>
    <cellStyle name="Calculation 2 7 2 8 2 2" xfId="22566" xr:uid="{55E9366B-589D-496C-9DD4-E45B7696F9A3}"/>
    <cellStyle name="Calculation 2 7 2 8 3" xfId="16836" xr:uid="{8445013D-E052-4462-8FDA-9FF3C240D182}"/>
    <cellStyle name="Calculation 2 7 2 9" xfId="27107" xr:uid="{B2038B55-3434-400F-9E54-F611210650F1}"/>
    <cellStyle name="Calculation 2 7 3" xfId="4675" xr:uid="{2E2D270B-FEB5-40B0-83E4-68048057073E}"/>
    <cellStyle name="Calculation 2 7 3 10" xfId="26985" xr:uid="{5E90DC82-A8AD-47A6-91A3-99572CD10FFF}"/>
    <cellStyle name="Calculation 2 7 3 2" xfId="6060" xr:uid="{2C5155AB-EBE9-4398-BD1D-C7685C8C376D}"/>
    <cellStyle name="Calculation 2 7 3 2 2" xfId="6730" xr:uid="{0FC2310B-A2D4-499F-BE78-6716545B04CC}"/>
    <cellStyle name="Calculation 2 7 3 2 2 2" xfId="10462" xr:uid="{565FDCD9-EE21-4AB4-A7B0-ACC1968B907C}"/>
    <cellStyle name="Calculation 2 7 3 2 2 2 2" xfId="19910" xr:uid="{99EE2476-E430-4321-BA59-35D2D2519FF6}"/>
    <cellStyle name="Calculation 2 7 3 2 2 3" xfId="16181" xr:uid="{599D8160-6C5E-463C-9EED-37BD739B87D8}"/>
    <cellStyle name="Calculation 2 7 3 2 3" xfId="9792" xr:uid="{D4EB0637-8D66-456A-8AF8-CD9BAECE4086}"/>
    <cellStyle name="Calculation 2 7 3 2 3 2" xfId="19240" xr:uid="{8EE861E8-411F-4C69-9F08-EF865351CD4D}"/>
    <cellStyle name="Calculation 2 7 3 2 4" xfId="15511" xr:uid="{0C6985FF-B3DB-4EE0-BD09-71053D401AB4}"/>
    <cellStyle name="Calculation 2 7 3 2 5" xfId="28061" xr:uid="{5A4ED177-3EFB-4E3C-9B31-C37BF024F27E}"/>
    <cellStyle name="Calculation 2 7 3 2 6" xfId="28224" xr:uid="{0B94B16E-A94E-4A42-A8F8-895770C89ABE}"/>
    <cellStyle name="Calculation 2 7 3 2 7" xfId="26594" xr:uid="{6708B6BD-8FE7-4132-ABBB-8FC46155EBF4}"/>
    <cellStyle name="Calculation 2 7 3 2 8" xfId="28569" xr:uid="{FC181C75-4CA2-4900-A338-63BE3649C1D3}"/>
    <cellStyle name="Calculation 2 7 3 3" xfId="6994" xr:uid="{D52BAF75-FAFC-4B36-8810-E3BAB42F835B}"/>
    <cellStyle name="Calculation 2 7 3 3 2" xfId="10725" xr:uid="{E482991C-7248-494C-8D2C-AA6F40EBCE21}"/>
    <cellStyle name="Calculation 2 7 3 3 2 2" xfId="20173" xr:uid="{78DD9682-8896-458B-8038-AFB0615913EE}"/>
    <cellStyle name="Calculation 2 7 3 3 2 3" xfId="24597" xr:uid="{418AFEC5-DEB6-4353-9FD8-8C5FCAD3780A}"/>
    <cellStyle name="Calculation 2 7 3 3 3" xfId="12731" xr:uid="{F6D161A7-8A3A-4A33-85CE-73D9F3575A44}"/>
    <cellStyle name="Calculation 2 7 3 3 3 2" xfId="22179" xr:uid="{C1107064-A22F-4B7D-ACF4-781D84E1E5E7}"/>
    <cellStyle name="Calculation 2 7 3 3 4" xfId="16444" xr:uid="{23CABD8D-C90A-427A-836E-FE1D3A388044}"/>
    <cellStyle name="Calculation 2 7 3 4" xfId="7847" xr:uid="{9017B827-5583-4286-AE91-0748FE62AF83}"/>
    <cellStyle name="Calculation 2 7 3 4 2" xfId="11477" xr:uid="{83EBA853-89EA-4C99-A4C0-910AD0EB9257}"/>
    <cellStyle name="Calculation 2 7 3 4 2 2" xfId="20925" xr:uid="{63E0AF05-B741-4D2D-953F-CDE8D97A894D}"/>
    <cellStyle name="Calculation 2 7 3 4 2 3" xfId="25341" xr:uid="{5992EE1A-70D6-43AE-8F8A-007CBAE6DBE7}"/>
    <cellStyle name="Calculation 2 7 3 4 3" xfId="13574" xr:uid="{EFC0485A-4BDB-4250-91FF-4ECF4904A0F6}"/>
    <cellStyle name="Calculation 2 7 3 4 3 2" xfId="23022" xr:uid="{8A0AC6A9-B994-4512-9AAF-7BA1E5E98E80}"/>
    <cellStyle name="Calculation 2 7 3 4 4" xfId="17295" xr:uid="{A1AF385C-9B67-4E93-8095-209F6A2DD896}"/>
    <cellStyle name="Calculation 2 7 3 5" xfId="8215" xr:uid="{7DDBC853-2680-4029-8714-64B621F85FA8}"/>
    <cellStyle name="Calculation 2 7 3 5 2" xfId="11773" xr:uid="{E155A86A-8FA2-4E8E-82EF-BCE78FE63246}"/>
    <cellStyle name="Calculation 2 7 3 5 2 2" xfId="21221" xr:uid="{8CEABC42-439A-4CD2-9A61-5CAE9D00A983}"/>
    <cellStyle name="Calculation 2 7 3 5 2 3" xfId="25616" xr:uid="{9B814525-A5C1-4FE8-811E-2436058409DA}"/>
    <cellStyle name="Calculation 2 7 3 5 3" xfId="13921" xr:uid="{EC674DD0-E49B-49A8-B44B-0E3B78999CAF}"/>
    <cellStyle name="Calculation 2 7 3 5 3 2" xfId="23369" xr:uid="{7ADE1EDA-2811-4ADC-B66D-B6DC02E68B4C}"/>
    <cellStyle name="Calculation 2 7 3 5 4" xfId="17663" xr:uid="{68828088-1B29-4C9D-B4B3-768380E872C9}"/>
    <cellStyle name="Calculation 2 7 3 6" xfId="7504" xr:uid="{81B9A37C-2C6F-4F92-9076-4103CD04AA31}"/>
    <cellStyle name="Calculation 2 7 3 6 2" xfId="11178" xr:uid="{CFCC3B9E-25CD-475C-AA11-6C321AF6D113}"/>
    <cellStyle name="Calculation 2 7 3 6 2 2" xfId="20626" xr:uid="{BA8B5157-1638-4D49-80D6-F0D31C533C9A}"/>
    <cellStyle name="Calculation 2 7 3 6 2 3" xfId="25045" xr:uid="{F1E39D71-6DD6-4ABE-B4F6-B804AD6C8DCE}"/>
    <cellStyle name="Calculation 2 7 3 6 3" xfId="13234" xr:uid="{4D68F05C-6B66-4118-BF3A-F17461239295}"/>
    <cellStyle name="Calculation 2 7 3 6 3 2" xfId="22682" xr:uid="{65315160-7649-4B80-B1D0-D1D35BA8072C}"/>
    <cellStyle name="Calculation 2 7 3 6 4" xfId="16952" xr:uid="{70BB5949-519C-4AFC-81C8-5E8795611CC0}"/>
    <cellStyle name="Calculation 2 7 3 7" xfId="7872" xr:uid="{531051E8-8746-4CEC-8C93-1C8B19C06200}"/>
    <cellStyle name="Calculation 2 7 3 7 2" xfId="11495" xr:uid="{120D6F9B-FB74-423C-B350-C8A5472D1232}"/>
    <cellStyle name="Calculation 2 7 3 7 2 2" xfId="20943" xr:uid="{FE441BF2-C05B-4255-B80F-A429110228E2}"/>
    <cellStyle name="Calculation 2 7 3 7 2 3" xfId="25357" xr:uid="{86A39464-F6BD-417D-9EEF-C242793AF6F6}"/>
    <cellStyle name="Calculation 2 7 3 7 3" xfId="13597" xr:uid="{E1D3C761-EE10-4CBF-BCCE-5070905DE089}"/>
    <cellStyle name="Calculation 2 7 3 7 3 2" xfId="23045" xr:uid="{F9848CF3-D5AC-43C9-A21D-8EF7092515BC}"/>
    <cellStyle name="Calculation 2 7 3 7 4" xfId="17320" xr:uid="{27E32AC3-DF4B-4907-83F0-C70AF01CFD7F}"/>
    <cellStyle name="Calculation 2 7 3 8" xfId="8230" xr:uid="{F81A1814-CB93-44F5-B810-34987572F800}"/>
    <cellStyle name="Calculation 2 7 3 8 2" xfId="13936" xr:uid="{823DB822-4C12-4805-A215-736AEBC5551B}"/>
    <cellStyle name="Calculation 2 7 3 8 2 2" xfId="23384" xr:uid="{5B4C7665-E603-4ABE-9714-068C588CF0D2}"/>
    <cellStyle name="Calculation 2 7 3 8 3" xfId="17678" xr:uid="{FB94F563-ADA2-4A1F-A8AD-9E109CB6E724}"/>
    <cellStyle name="Calculation 2 7 3 9" xfId="27518" xr:uid="{B9252EB3-3936-41AF-92EC-9CF4A0BA1FD5}"/>
    <cellStyle name="Calculation 2 7 4" xfId="5549" xr:uid="{0212C105-DCD4-42BF-A5E5-BE7FBE805254}"/>
    <cellStyle name="Calculation 2 7 4 2" xfId="6219" xr:uid="{A37D3CBA-4AE8-4FEA-9CCA-8E8F5A47E9CC}"/>
    <cellStyle name="Calculation 2 7 4 2 2" xfId="9951" xr:uid="{D61F1FCE-1DD2-414E-AE65-E47C20A20C50}"/>
    <cellStyle name="Calculation 2 7 4 2 2 2" xfId="19399" xr:uid="{D45430F0-B70D-40E5-B0BC-156931E61055}"/>
    <cellStyle name="Calculation 2 7 4 2 3" xfId="15670" xr:uid="{ED72D8F3-316B-428B-BFA8-2A1F0CD7238E}"/>
    <cellStyle name="Calculation 2 7 4 3" xfId="9281" xr:uid="{74BB0C17-641C-40BD-8F35-9C8303124791}"/>
    <cellStyle name="Calculation 2 7 4 3 2" xfId="18729" xr:uid="{11B21048-E5D2-4806-BB79-D626B226DB40}"/>
    <cellStyle name="Calculation 2 7 4 4" xfId="15000" xr:uid="{9C569480-EED7-4E12-9CD6-71394304AFB0}"/>
    <cellStyle name="Calculation 2 7 4 5" xfId="27742" xr:uid="{3E4C70F9-55FF-4C27-85E7-354946004875}"/>
    <cellStyle name="Calculation 2 7 4 6" xfId="27399" xr:uid="{5EA8F612-F35B-4FD2-A74D-3AB9B34439B9}"/>
    <cellStyle name="Calculation 2 7 4 7" xfId="27934" xr:uid="{9DFD5AB0-EEA7-495E-9C40-B2C8EDE69A66}"/>
    <cellStyle name="Calculation 2 7 4 8" xfId="28277" xr:uid="{D735C7C2-5822-4625-8665-5448502E129A}"/>
    <cellStyle name="Calculation 2 7 5" xfId="7212" xr:uid="{17806FC6-928C-417B-9EF0-B3E17D272124}"/>
    <cellStyle name="Calculation 2 7 5 2" xfId="10943" xr:uid="{BC0C7158-AE95-4FFF-BECD-21898EC3118C}"/>
    <cellStyle name="Calculation 2 7 5 2 2" xfId="20391" xr:uid="{622AD567-4BC3-41E5-9071-C1A24A6573A9}"/>
    <cellStyle name="Calculation 2 7 5 2 3" xfId="24815" xr:uid="{4167D196-DE43-49F6-9050-B7B71AE6413D}"/>
    <cellStyle name="Calculation 2 7 5 3" xfId="12949" xr:uid="{14F9D043-205B-468E-BF0E-431DDBF3C3D3}"/>
    <cellStyle name="Calculation 2 7 5 3 2" xfId="22397" xr:uid="{5005BF40-18A7-4952-B382-A0CD8BAF2312}"/>
    <cellStyle name="Calculation 2 7 5 4" xfId="16662" xr:uid="{4BA6B01D-B834-4548-B6D8-834498DC0787}"/>
    <cellStyle name="Calculation 2 7 6" xfId="8799" xr:uid="{3A42F12E-C94F-49B9-97ED-85841B989E92}"/>
    <cellStyle name="Calculation 2 7 6 2" xfId="12278" xr:uid="{49FD9341-7B4D-4631-800D-22AFE0E3AB2F}"/>
    <cellStyle name="Calculation 2 7 6 2 2" xfId="21726" xr:uid="{1F635733-9CB7-4143-814B-EC3A6AD37247}"/>
    <cellStyle name="Calculation 2 7 6 2 3" xfId="26118" xr:uid="{E52F1225-F07D-4421-81CD-85F781E181D5}"/>
    <cellStyle name="Calculation 2 7 6 3" xfId="14502" xr:uid="{808FD457-9DD8-425C-B4B5-F8FE4D497441}"/>
    <cellStyle name="Calculation 2 7 6 3 2" xfId="23950" xr:uid="{F765C5E0-13B7-41F3-B347-B5112487EBB0}"/>
    <cellStyle name="Calculation 2 7 6 4" xfId="18247" xr:uid="{51C8EFD8-BD6B-451C-8B40-031CF1AD3EE3}"/>
    <cellStyle name="Calculation 2 7 7" xfId="7983" xr:uid="{9ED2CA01-6B13-4AAB-8A82-F0ACE3B6386D}"/>
    <cellStyle name="Calculation 2 7 7 2" xfId="11584" xr:uid="{DF839995-FB5C-409A-AAC6-C3C0248A9964}"/>
    <cellStyle name="Calculation 2 7 7 2 2" xfId="21032" xr:uid="{50BD3DA9-703C-44AA-AFF5-18DE7F848E84}"/>
    <cellStyle name="Calculation 2 7 7 2 3" xfId="25446" xr:uid="{6D8C99DF-F041-4458-850D-9726BCC4F2CE}"/>
    <cellStyle name="Calculation 2 7 7 3" xfId="13708" xr:uid="{4EFB389A-8456-4A1E-98F1-17B667E5902A}"/>
    <cellStyle name="Calculation 2 7 7 3 2" xfId="23156" xr:uid="{A38CFB4C-98AA-4088-8A31-3D5C688AA0F2}"/>
    <cellStyle name="Calculation 2 7 7 4" xfId="17431" xr:uid="{8F363D45-7661-4D09-A5A4-EED2DEAA082D}"/>
    <cellStyle name="Calculation 2 7 8" xfId="8916" xr:uid="{50D02FC1-B1BD-4ED2-AE31-A4A89BF7ED5A}"/>
    <cellStyle name="Calculation 2 7 8 2" xfId="12375" xr:uid="{F142610E-0968-4998-A9FD-63E4FEA144F7}"/>
    <cellStyle name="Calculation 2 7 8 2 2" xfId="21823" xr:uid="{918A14B7-7AB4-45F1-A0C3-0B28A4765C3B}"/>
    <cellStyle name="Calculation 2 7 8 2 3" xfId="26213" xr:uid="{1BB426B9-45D8-44AB-A916-E7819D240053}"/>
    <cellStyle name="Calculation 2 7 8 3" xfId="14617" xr:uid="{C02EC489-59F9-4E87-B377-39C27E7707AA}"/>
    <cellStyle name="Calculation 2 7 8 3 2" xfId="24065" xr:uid="{3D9A894F-3ACD-4D82-A1F3-BA30F446A8B2}"/>
    <cellStyle name="Calculation 2 7 8 4" xfId="18364" xr:uid="{1795B3F3-1B0E-44D2-B3F9-CB4BFCBB7418}"/>
    <cellStyle name="Calculation 2 7 9" xfId="8535" xr:uid="{04B4CED3-D540-4342-9F51-F3D9AB7F2813}"/>
    <cellStyle name="Calculation 2 7 9 2" xfId="12046" xr:uid="{84CD5A4F-1A31-4932-A2AB-4561C41FB3CE}"/>
    <cellStyle name="Calculation 2 7 9 2 2" xfId="21494" xr:uid="{49A1382D-E51C-429B-8AA5-8C21CE1965E1}"/>
    <cellStyle name="Calculation 2 7 9 2 3" xfId="25886" xr:uid="{53D93EE8-8C6E-4FD9-B11E-149049770D57}"/>
    <cellStyle name="Calculation 2 7 9 3" xfId="14238" xr:uid="{F0F0CB14-B649-4A0D-93A9-F2278672E1F4}"/>
    <cellStyle name="Calculation 2 7 9 3 2" xfId="23686" xr:uid="{B62052A7-5D58-44A2-BBA2-048CAC80C219}"/>
    <cellStyle name="Calculation 2 7 9 4" xfId="17983" xr:uid="{47E23A4E-4E45-4577-BB0B-F6AD71225F24}"/>
    <cellStyle name="Calculation 2 8" xfId="1023" xr:uid="{BFD9D758-3293-4CEF-9E95-DC4420CBB903}"/>
    <cellStyle name="Calculation 2 8 10" xfId="27609" xr:uid="{C00C22C6-9610-4140-8491-D41D44E9BE27}"/>
    <cellStyle name="Calculation 2 8 2" xfId="5550" xr:uid="{CBC186AA-1D72-4D70-B0C8-DBE90F53EE86}"/>
    <cellStyle name="Calculation 2 8 2 2" xfId="6220" xr:uid="{E9B96D7B-D208-4C4F-9A75-FF2D8F6BE01A}"/>
    <cellStyle name="Calculation 2 8 2 2 2" xfId="9952" xr:uid="{8A687A87-753B-4889-9CBE-2A28C8EBF900}"/>
    <cellStyle name="Calculation 2 8 2 2 2 2" xfId="19400" xr:uid="{9DD0F9B0-28D8-466C-9D20-5F80431479C7}"/>
    <cellStyle name="Calculation 2 8 2 2 3" xfId="15671" xr:uid="{F67536B5-C4AA-47DF-A232-E26681675003}"/>
    <cellStyle name="Calculation 2 8 2 3" xfId="9282" xr:uid="{D2DDECDB-E3F0-4213-97DB-6A03CA0E5BD0}"/>
    <cellStyle name="Calculation 2 8 2 3 2" xfId="18730" xr:uid="{A7BC950D-018C-425C-87CA-60ECF058E87E}"/>
    <cellStyle name="Calculation 2 8 2 4" xfId="15001" xr:uid="{4DCCC23A-441C-463B-BC6A-5822B4FC6E97}"/>
    <cellStyle name="Calculation 2 8 2 5" xfId="27743" xr:uid="{D9242B17-DCCA-43C3-B832-618DCC889AB6}"/>
    <cellStyle name="Calculation 2 8 2 6" xfId="27007" xr:uid="{CA0687FD-535F-457E-9597-C4F04B04655D}"/>
    <cellStyle name="Calculation 2 8 2 7" xfId="26533" xr:uid="{94C40C00-6F98-4B8B-B906-CF902D641100}"/>
    <cellStyle name="Calculation 2 8 2 8" xfId="28278" xr:uid="{C618BDE8-C6A5-4677-90B8-762AEE5EEC66}"/>
    <cellStyle name="Calculation 2 8 3" xfId="7211" xr:uid="{7C513EE0-8737-4409-B142-F82A441B8D6A}"/>
    <cellStyle name="Calculation 2 8 3 2" xfId="10942" xr:uid="{F326B402-777D-4F44-AB3B-991C81E8A193}"/>
    <cellStyle name="Calculation 2 8 3 2 2" xfId="20390" xr:uid="{0148C501-64E6-4494-892D-74FE2D54A8CD}"/>
    <cellStyle name="Calculation 2 8 3 2 3" xfId="24814" xr:uid="{7AF23B1A-D9B2-4222-A4DC-0C4876FB7F26}"/>
    <cellStyle name="Calculation 2 8 3 3" xfId="12948" xr:uid="{7CCCFA67-9A2A-491B-A627-2951D3249F64}"/>
    <cellStyle name="Calculation 2 8 3 3 2" xfId="22396" xr:uid="{D82CAAEF-4DE4-4627-8BE4-72056A91B9AB}"/>
    <cellStyle name="Calculation 2 8 3 4" xfId="16661" xr:uid="{F9EE28B8-6D49-48C9-B799-198EF8CA8030}"/>
    <cellStyle name="Calculation 2 8 4" xfId="8351" xr:uid="{8C8ADE94-0B1D-4647-8E03-21A6EEA0F530}"/>
    <cellStyle name="Calculation 2 8 4 2" xfId="11893" xr:uid="{B096C321-8BA3-4C47-8906-3540444F2ABC}"/>
    <cellStyle name="Calculation 2 8 4 2 2" xfId="21341" xr:uid="{AABFBECB-69CC-40CD-8F62-340C7B758D80}"/>
    <cellStyle name="Calculation 2 8 4 2 3" xfId="25735" xr:uid="{9530BE12-FBD6-4472-BB9A-85363C42AA40}"/>
    <cellStyle name="Calculation 2 8 4 3" xfId="14056" xr:uid="{55CC68FB-6795-4923-984B-E91F3A05E413}"/>
    <cellStyle name="Calculation 2 8 4 3 2" xfId="23504" xr:uid="{E7BA7E42-FBA3-4CF2-B371-C363629297F9}"/>
    <cellStyle name="Calculation 2 8 4 4" xfId="17799" xr:uid="{00D82E13-17EF-486F-BA9A-E19A593C963B}"/>
    <cellStyle name="Calculation 2 8 5" xfId="7798" xr:uid="{0631748D-0D4D-4E4E-BC80-FA05F34F15F9}"/>
    <cellStyle name="Calculation 2 8 5 2" xfId="11435" xr:uid="{31B308DE-63AF-4651-9E09-8D6E2608D1AE}"/>
    <cellStyle name="Calculation 2 8 5 2 2" xfId="20883" xr:uid="{6E051959-3BCF-46F4-A02B-9572E8DEE69C}"/>
    <cellStyle name="Calculation 2 8 5 2 3" xfId="25299" xr:uid="{8FBFC9FA-4D25-486F-B654-804829B4F868}"/>
    <cellStyle name="Calculation 2 8 5 3" xfId="13525" xr:uid="{E2898C24-FA3C-47A9-B63C-4E50038F5F91}"/>
    <cellStyle name="Calculation 2 8 5 3 2" xfId="22973" xr:uid="{023E2B1E-FD66-4FE3-AA34-B46AA31B2670}"/>
    <cellStyle name="Calculation 2 8 5 4" xfId="17246" xr:uid="{60A54D08-6105-401D-956F-ADCBB733903C}"/>
    <cellStyle name="Calculation 2 8 6" xfId="7738" xr:uid="{D4CDBCCA-E4B5-4CE3-A47A-2E0412288570}"/>
    <cellStyle name="Calculation 2 8 6 2" xfId="11384" xr:uid="{E859D530-1903-4F7C-AEB5-B7646F7DBD7B}"/>
    <cellStyle name="Calculation 2 8 6 2 2" xfId="20832" xr:uid="{D93FC681-F05A-401D-955C-EC9D7378F01A}"/>
    <cellStyle name="Calculation 2 8 6 2 3" xfId="25250" xr:uid="{1FB9EF1B-A6C7-49B0-98B8-8DC6A58B04F9}"/>
    <cellStyle name="Calculation 2 8 6 3" xfId="13467" xr:uid="{4BCF987E-EE0A-46C6-8C2E-376ECE26F936}"/>
    <cellStyle name="Calculation 2 8 6 3 2" xfId="22915" xr:uid="{886E4DEF-1E77-4892-A5D0-8F31A38CE01A}"/>
    <cellStyle name="Calculation 2 8 6 4" xfId="17186" xr:uid="{810A2008-E59E-4359-B778-DD19C397AF15}"/>
    <cellStyle name="Calculation 2 8 7" xfId="7754" xr:uid="{2004499D-38A5-4923-923C-078DA0C05372}"/>
    <cellStyle name="Calculation 2 8 7 2" xfId="11397" xr:uid="{84986EFA-BC3D-4C9C-B15D-A241BDA5522F}"/>
    <cellStyle name="Calculation 2 8 7 2 2" xfId="20845" xr:uid="{1E216955-C4C0-46AB-8BB0-E191010BF9E8}"/>
    <cellStyle name="Calculation 2 8 7 2 3" xfId="25261" xr:uid="{F11EFBE0-AF7B-46E0-A985-776589A9A657}"/>
    <cellStyle name="Calculation 2 8 7 3" xfId="13481" xr:uid="{A0C71E25-763F-4431-B417-9F0DE6F2824E}"/>
    <cellStyle name="Calculation 2 8 7 3 2" xfId="22929" xr:uid="{20A0AD15-D72A-4FA6-97F8-9761F1C7F032}"/>
    <cellStyle name="Calculation 2 8 7 4" xfId="17202" xr:uid="{9433462E-EBA0-4C54-9488-5D39A2D558EC}"/>
    <cellStyle name="Calculation 2 8 8" xfId="7277" xr:uid="{020AF1A1-CEA7-467C-9EF9-30A699C97669}"/>
    <cellStyle name="Calculation 2 8 8 2" xfId="13008" xr:uid="{C65EA028-F3AF-4D09-AD87-DD29DC665CDD}"/>
    <cellStyle name="Calculation 2 8 8 2 2" xfId="22456" xr:uid="{4D0390CB-1B77-4D1A-BC70-E093531F960C}"/>
    <cellStyle name="Calculation 2 8 8 3" xfId="16725" xr:uid="{9966A304-A50E-4F8D-8510-2E93506955C4}"/>
    <cellStyle name="Calculation 2 8 9" xfId="26647" xr:uid="{A4B377F3-227F-46AD-9B25-951A1BAE011F}"/>
    <cellStyle name="Calculation 2 9" xfId="1024" xr:uid="{3ED264F0-870C-4A58-9EF7-E25C2914934F}"/>
    <cellStyle name="Calculation 2 9 10" xfId="27293" xr:uid="{40744DDE-5C36-4E48-9E5C-3A201A7ACA96}"/>
    <cellStyle name="Calculation 2 9 2" xfId="5551" xr:uid="{9C0B2AC8-33B8-4D9D-AEF6-4BAB3CDE585D}"/>
    <cellStyle name="Calculation 2 9 2 2" xfId="6221" xr:uid="{53C17507-9CCD-4AFF-8ECD-810CCBFDC129}"/>
    <cellStyle name="Calculation 2 9 2 2 2" xfId="9953" xr:uid="{7BCA26BE-AE91-4CC8-8B5C-AE3B1B5F6D8B}"/>
    <cellStyle name="Calculation 2 9 2 2 2 2" xfId="19401" xr:uid="{0058F74D-81B5-4317-8F59-1A957C665810}"/>
    <cellStyle name="Calculation 2 9 2 2 3" xfId="15672" xr:uid="{4DFC46D1-FE00-4321-83E1-39268C673AF8}"/>
    <cellStyle name="Calculation 2 9 2 3" xfId="9283" xr:uid="{93F5A0F1-1813-40C5-BA29-5E2A8CF57A6B}"/>
    <cellStyle name="Calculation 2 9 2 3 2" xfId="18731" xr:uid="{A19998A8-8C86-4386-92BF-7D48E70CE449}"/>
    <cellStyle name="Calculation 2 9 2 4" xfId="15002" xr:uid="{B6EC22D7-D8CC-4E4A-85F6-B90A43EEEB44}"/>
    <cellStyle name="Calculation 2 9 2 5" xfId="27744" xr:uid="{39931C28-077D-4654-861F-E5B66FA14C76}"/>
    <cellStyle name="Calculation 2 9 2 6" xfId="27159" xr:uid="{9B723737-15B5-4AA3-B80B-F986F1587B2C}"/>
    <cellStyle name="Calculation 2 9 2 7" xfId="27155" xr:uid="{A83CE225-D003-4B9B-86F4-C21190036116}"/>
    <cellStyle name="Calculation 2 9 2 8" xfId="28279" xr:uid="{D667BA48-C979-4F03-989D-36B63C4F42C7}"/>
    <cellStyle name="Calculation 2 9 3" xfId="7210" xr:uid="{146A2DBD-D991-4E84-8CA8-BD67C86B74C4}"/>
    <cellStyle name="Calculation 2 9 3 2" xfId="10941" xr:uid="{8BF24DBE-AFB6-4CC5-9FD8-ACA2A8077A85}"/>
    <cellStyle name="Calculation 2 9 3 2 2" xfId="20389" xr:uid="{C3184C80-F899-4BA0-BF6C-D71E8901824F}"/>
    <cellStyle name="Calculation 2 9 3 2 3" xfId="24813" xr:uid="{F2E95EC6-AA3B-4198-8A65-6AB6F4BA52EA}"/>
    <cellStyle name="Calculation 2 9 3 3" xfId="12947" xr:uid="{50D5334B-AFBF-47DE-BD5C-2861374BD6FB}"/>
    <cellStyle name="Calculation 2 9 3 3 2" xfId="22395" xr:uid="{1491A985-4944-4BD0-9752-BA66AC1F11DD}"/>
    <cellStyle name="Calculation 2 9 3 4" xfId="16660" xr:uid="{1E28FC58-0026-4535-970C-E6FCCC8FE0A0}"/>
    <cellStyle name="Calculation 2 9 4" xfId="8866" xr:uid="{E6315F9F-0477-40D3-85C0-28FB078D3F8E}"/>
    <cellStyle name="Calculation 2 9 4 2" xfId="12329" xr:uid="{C07C7D81-E1D5-495B-B1BF-7B7676FDBAC4}"/>
    <cellStyle name="Calculation 2 9 4 2 2" xfId="21777" xr:uid="{211FAED1-5A45-4146-A1EB-11E41A04D817}"/>
    <cellStyle name="Calculation 2 9 4 2 3" xfId="26168" xr:uid="{E5D60783-F4A8-4053-9011-6981B3D220C7}"/>
    <cellStyle name="Calculation 2 9 4 3" xfId="14568" xr:uid="{9574EECD-99E7-4C8D-AC32-4F3C944B8A14}"/>
    <cellStyle name="Calculation 2 9 4 3 2" xfId="24016" xr:uid="{5E9DCA62-2C3C-4D33-BCB3-B96085680D0E}"/>
    <cellStyle name="Calculation 2 9 4 4" xfId="18314" xr:uid="{5CEADB29-4A9F-4A90-8199-1ECDD96839AF}"/>
    <cellStyle name="Calculation 2 9 5" xfId="8604" xr:uid="{6E1CD830-42D7-4B7C-8B42-3B963C4CDEF8}"/>
    <cellStyle name="Calculation 2 9 5 2" xfId="12099" xr:uid="{4626DCC6-F817-4BCF-A213-CB63469E4AA4}"/>
    <cellStyle name="Calculation 2 9 5 2 2" xfId="21547" xr:uid="{573DB302-1188-4DDE-81E4-EC91EEECB4DC}"/>
    <cellStyle name="Calculation 2 9 5 2 3" xfId="25939" xr:uid="{10CC4783-12C5-44DD-86BE-16ED33CCE128}"/>
    <cellStyle name="Calculation 2 9 5 3" xfId="14307" xr:uid="{31F9807A-8B66-4EBC-86A7-4382C6032891}"/>
    <cellStyle name="Calculation 2 9 5 3 2" xfId="23755" xr:uid="{2EFF10F7-C554-45CC-B353-0DFE5A3E56DE}"/>
    <cellStyle name="Calculation 2 9 5 4" xfId="18052" xr:uid="{670CA958-E5F6-4C03-A228-48D1E370DC6A}"/>
    <cellStyle name="Calculation 2 9 6" xfId="7706" xr:uid="{EF9AD53A-B547-42ED-9DD8-68194B1215B8}"/>
    <cellStyle name="Calculation 2 9 6 2" xfId="11356" xr:uid="{066FAFE2-10BF-4F71-BA81-473FFD02B8B0}"/>
    <cellStyle name="Calculation 2 9 6 2 2" xfId="20804" xr:uid="{411E1955-7AD5-4B8A-A7AC-4112904A6ACA}"/>
    <cellStyle name="Calculation 2 9 6 2 3" xfId="25222" xr:uid="{8DD53056-24FE-4C15-AF4F-7DF90906EEF6}"/>
    <cellStyle name="Calculation 2 9 6 3" xfId="13435" xr:uid="{2C997121-14DB-4E7F-AA92-18579B3FB046}"/>
    <cellStyle name="Calculation 2 9 6 3 2" xfId="22883" xr:uid="{E8A072AD-6FBB-4B06-B168-988FD5DE5D53}"/>
    <cellStyle name="Calculation 2 9 6 4" xfId="17154" xr:uid="{2CBE23D6-2C2C-409E-8ECB-560310CB27B5}"/>
    <cellStyle name="Calculation 2 9 7" xfId="8785" xr:uid="{06CC3978-ADED-4BF2-BBC1-8DD4F155437D}"/>
    <cellStyle name="Calculation 2 9 7 2" xfId="12267" xr:uid="{3E219C4A-48E7-458E-B66D-D9EBD4BC7493}"/>
    <cellStyle name="Calculation 2 9 7 2 2" xfId="21715" xr:uid="{DB876DAC-C14B-4835-A26E-21E1CE972B0D}"/>
    <cellStyle name="Calculation 2 9 7 2 3" xfId="26107" xr:uid="{E194C7F6-8688-4E6F-9A9F-2CACFBEAC460}"/>
    <cellStyle name="Calculation 2 9 7 3" xfId="14488" xr:uid="{0C01606E-0FDD-4A71-84AA-4F33ABC1D271}"/>
    <cellStyle name="Calculation 2 9 7 3 2" xfId="23936" xr:uid="{7A2D0215-B840-4C26-85EB-3EA68B7FD6E2}"/>
    <cellStyle name="Calculation 2 9 7 4" xfId="18233" xr:uid="{BA167BA4-28E6-4331-AFAF-F2C8727BE26D}"/>
    <cellStyle name="Calculation 2 9 8" xfId="8974" xr:uid="{3856B28F-5137-4361-94AD-3E5343018281}"/>
    <cellStyle name="Calculation 2 9 8 2" xfId="14675" xr:uid="{1DD76557-AD80-45F2-A616-19AE25CD69CF}"/>
    <cellStyle name="Calculation 2 9 8 2 2" xfId="24123" xr:uid="{1776DAE8-3FC0-4E4F-A1B6-69E02193627A}"/>
    <cellStyle name="Calculation 2 9 8 3" xfId="18422" xr:uid="{93355ECF-C7A4-425A-8CDE-49D16ED7D32E}"/>
    <cellStyle name="Calculation 2 9 9" xfId="26648" xr:uid="{DB437D39-31D4-4DC2-B149-81DADC2C3042}"/>
    <cellStyle name="Calculation 20" xfId="2731" xr:uid="{B83647AE-FE26-4B22-A0BE-55FBA77C551C}"/>
    <cellStyle name="Calculation 21" xfId="2732" xr:uid="{B5EDA3B6-E648-4A02-AD58-3C099B847FBB}"/>
    <cellStyle name="Calculation 22" xfId="2733" xr:uid="{F67D7307-63A8-4339-B5A0-91A9B66C12AD}"/>
    <cellStyle name="Calculation 23" xfId="2734" xr:uid="{8706CB97-E582-4776-A83A-39AB131DA327}"/>
    <cellStyle name="Calculation 24" xfId="2735" xr:uid="{7CFDEB98-6FE4-4B7B-9452-C8C3D8C0F1C5}"/>
    <cellStyle name="Calculation 25" xfId="2736" xr:uid="{100831B9-E4BE-413A-8C30-DB62F1A2B76D}"/>
    <cellStyle name="Calculation 26" xfId="2737" xr:uid="{EF4AE105-266C-4A62-974A-0FA601E77951}"/>
    <cellStyle name="Calculation 27" xfId="2738" xr:uid="{3C2AAB61-5D7F-48FC-BF80-95FDF86CCA01}"/>
    <cellStyle name="Calculation 28" xfId="2713" xr:uid="{CBC14C03-1FB1-4F4A-90E3-A0EEF7903542}"/>
    <cellStyle name="Calculation 28 10" xfId="27117" xr:uid="{9D170E5B-1361-4E81-8FD9-A624A3D990C2}"/>
    <cellStyle name="Calculation 28 2" xfId="5737" xr:uid="{6FBC114C-0C70-4D71-AB0F-395BC1F02094}"/>
    <cellStyle name="Calculation 28 2 2" xfId="6407" xr:uid="{E56113C0-5D50-40F1-9BDC-17879569DF63}"/>
    <cellStyle name="Calculation 28 2 2 2" xfId="10139" xr:uid="{47D6A169-FF09-42B3-9B43-31767FE98A5B}"/>
    <cellStyle name="Calculation 28 2 2 2 2" xfId="19587" xr:uid="{5FD3F21B-3B0E-4BA5-B54A-4378C0E5E340}"/>
    <cellStyle name="Calculation 28 2 2 3" xfId="15858" xr:uid="{9F37D391-F3C2-4FB8-AA64-73930193FD7B}"/>
    <cellStyle name="Calculation 28 2 3" xfId="9469" xr:uid="{E3AC8E9B-3B62-4DF4-936C-5A58AE198BA7}"/>
    <cellStyle name="Calculation 28 2 3 2" xfId="18917" xr:uid="{E3095C81-2247-461C-B19C-78E96010FAB1}"/>
    <cellStyle name="Calculation 28 2 4" xfId="15188" xr:uid="{EB63556A-AAE2-4095-A62A-1DDA6DD08339}"/>
    <cellStyle name="Calculation 28 2 5" xfId="27916" xr:uid="{C3E3E063-5423-4500-BE1D-6405D8E24D72}"/>
    <cellStyle name="Calculation 28 2 6" xfId="27437" xr:uid="{8F89604B-F6C0-4447-9942-E9F50EC1EB64}"/>
    <cellStyle name="Calculation 28 2 7" xfId="26627" xr:uid="{0397B665-D4A8-43D7-AF35-591CFE04F6FF}"/>
    <cellStyle name="Calculation 28 2 8" xfId="28449" xr:uid="{243C7A2C-42A1-4647-81CE-E24172598C99}"/>
    <cellStyle name="Calculation 28 3" xfId="6920" xr:uid="{29E27DF7-4CC9-4F97-B2BF-E84EBCE6B4C8}"/>
    <cellStyle name="Calculation 28 3 2" xfId="10651" xr:uid="{306B2F64-22CC-43C9-A259-BA659C7B5241}"/>
    <cellStyle name="Calculation 28 3 2 2" xfId="20099" xr:uid="{FAC29707-4463-45D2-8BB5-91F1FF03A30D}"/>
    <cellStyle name="Calculation 28 3 2 3" xfId="24523" xr:uid="{9C45DE3F-4F41-49DF-B9B3-7810AE37BF3E}"/>
    <cellStyle name="Calculation 28 3 3" xfId="12657" xr:uid="{7278B249-96EA-466D-875B-636FC6B2C746}"/>
    <cellStyle name="Calculation 28 3 3 2" xfId="22105" xr:uid="{5C462673-7402-47B1-8AF2-CF6BA957D254}"/>
    <cellStyle name="Calculation 28 3 4" xfId="16370" xr:uid="{F384C357-6CCD-4CDC-BD74-586C2F150392}"/>
    <cellStyle name="Calculation 28 4" xfId="7227" xr:uid="{CE023759-9856-4BCA-B426-197F96E235E7}"/>
    <cellStyle name="Calculation 28 4 2" xfId="10956" xr:uid="{3F14DDE5-65FD-4982-9D80-75364B567298}"/>
    <cellStyle name="Calculation 28 4 2 2" xfId="20404" xr:uid="{3CF07C32-8CD5-4052-9E2E-6B6DB42E5224}"/>
    <cellStyle name="Calculation 28 4 2 3" xfId="24825" xr:uid="{F4C8550D-CD9F-4426-A6E9-402F2F851C59}"/>
    <cellStyle name="Calculation 28 4 3" xfId="12959" xr:uid="{EDFD5170-6E21-455B-B419-6213A30BE489}"/>
    <cellStyle name="Calculation 28 4 3 2" xfId="22407" xr:uid="{5E538E20-4DAF-414F-9A1E-D04E65DB516D}"/>
    <cellStyle name="Calculation 28 4 4" xfId="16675" xr:uid="{0682E9A3-233B-4958-A95F-873DC37846C7}"/>
    <cellStyle name="Calculation 28 5" xfId="7843" xr:uid="{1558EAFA-3A70-4224-A6B4-712BD0739DC2}"/>
    <cellStyle name="Calculation 28 5 2" xfId="11474" xr:uid="{D4FF1EA5-FC82-42B4-B8A7-BB72A0E114AE}"/>
    <cellStyle name="Calculation 28 5 2 2" xfId="20922" xr:uid="{324D2C8A-8440-4475-BE20-F583909E3698}"/>
    <cellStyle name="Calculation 28 5 2 3" xfId="25338" xr:uid="{1D11A844-07CF-4015-B754-971DD1D7F6F7}"/>
    <cellStyle name="Calculation 28 5 3" xfId="13570" xr:uid="{5504F6D7-318B-4BCD-B369-41547B2DE045}"/>
    <cellStyle name="Calculation 28 5 3 2" xfId="23018" xr:uid="{693B3DB2-FD2D-4BC6-9A3F-CA7F067B30BE}"/>
    <cellStyle name="Calculation 28 5 4" xfId="17291" xr:uid="{6D0EA642-F583-4F14-8420-DA67C60FCA96}"/>
    <cellStyle name="Calculation 28 6" xfId="7626" xr:uid="{6FBC0133-7B05-434C-AEED-7361E37783E3}"/>
    <cellStyle name="Calculation 28 6 2" xfId="11284" xr:uid="{CCBDC42C-A3D9-4FF1-A419-7E37859DD6CF}"/>
    <cellStyle name="Calculation 28 6 2 2" xfId="20732" xr:uid="{CE493E2F-2458-4CDD-9EA8-C527360327E9}"/>
    <cellStyle name="Calculation 28 6 2 3" xfId="25150" xr:uid="{0AA617FF-AEB7-42A6-B3B0-FF6E4A1DF8C1}"/>
    <cellStyle name="Calculation 28 6 3" xfId="13355" xr:uid="{1FDAA98F-F866-4C88-8048-2E69F0629778}"/>
    <cellStyle name="Calculation 28 6 3 2" xfId="22803" xr:uid="{7F4DB503-0AA9-439A-82A1-643C4718B60B}"/>
    <cellStyle name="Calculation 28 6 4" xfId="17074" xr:uid="{F5A2EBCB-1E1F-4C74-8227-E0B7E9F4C74A}"/>
    <cellStyle name="Calculation 28 7" xfId="8423" xr:uid="{A517D5E8-FF2B-4808-ACFD-A55703CC846A}"/>
    <cellStyle name="Calculation 28 7 2" xfId="11949" xr:uid="{D0233C63-924E-4A2F-985A-722470D29468}"/>
    <cellStyle name="Calculation 28 7 2 2" xfId="21397" xr:uid="{C16B9C45-61A6-474F-9EFD-E943A813BF20}"/>
    <cellStyle name="Calculation 28 7 2 3" xfId="25791" xr:uid="{B159F390-F735-42B6-B740-37F30E4B0A86}"/>
    <cellStyle name="Calculation 28 7 3" xfId="14128" xr:uid="{B4252982-5DAF-4D60-8604-6F64282356E3}"/>
    <cellStyle name="Calculation 28 7 3 2" xfId="23576" xr:uid="{CE8EC51D-68E2-422F-9E3F-1387F12312EB}"/>
    <cellStyle name="Calculation 28 7 4" xfId="17871" xr:uid="{26D98365-3DF6-45E8-993A-B0A591D0AF61}"/>
    <cellStyle name="Calculation 28 8" xfId="8853" xr:uid="{40AA9BB9-BC17-4013-8845-C80596533268}"/>
    <cellStyle name="Calculation 28 8 2" xfId="14555" xr:uid="{10683A90-7C12-4105-B5B5-A3A23C4BE139}"/>
    <cellStyle name="Calculation 28 8 2 2" xfId="24003" xr:uid="{7F29D41E-C1C6-4370-B61D-9DF56DC84E30}"/>
    <cellStyle name="Calculation 28 8 3" xfId="18301" xr:uid="{9F62CBE5-5897-489E-9A85-7E6FB095E3ED}"/>
    <cellStyle name="Calculation 28 9" xfId="27100" xr:uid="{3349773B-53A9-4831-9CA0-D8901650067D}"/>
    <cellStyle name="Calculation 29" xfId="4668" xr:uid="{181BA4DF-9857-4BFA-8CAD-F743103A8E4E}"/>
    <cellStyle name="Calculation 3" xfId="1025" xr:uid="{2A5E0F28-7354-4685-9513-438EF6F872E5}"/>
    <cellStyle name="Calculation 3 10" xfId="1026" xr:uid="{444A7A1B-F6C6-4514-8222-2E873BBA6E73}"/>
    <cellStyle name="Calculation 3 10 10" xfId="27292" xr:uid="{59600054-B962-436E-950D-EB48472B6FA5}"/>
    <cellStyle name="Calculation 3 10 2" xfId="5553" xr:uid="{DC30457F-9A00-4B15-86C3-51C05C05006E}"/>
    <cellStyle name="Calculation 3 10 2 2" xfId="6223" xr:uid="{44E563CD-65F7-422B-B541-F04BC602E41C}"/>
    <cellStyle name="Calculation 3 10 2 2 2" xfId="9955" xr:uid="{8E6022D9-7416-4206-AB38-51C51A258B66}"/>
    <cellStyle name="Calculation 3 10 2 2 2 2" xfId="19403" xr:uid="{A73A8D95-4EE7-4306-B646-3BCC265766FE}"/>
    <cellStyle name="Calculation 3 10 2 2 3" xfId="15674" xr:uid="{6FF6EE13-3B27-43F9-B427-9A259B8BF6A4}"/>
    <cellStyle name="Calculation 3 10 2 3" xfId="9285" xr:uid="{962C7FA1-A6CC-4CE3-A2BE-B140A31E52EC}"/>
    <cellStyle name="Calculation 3 10 2 3 2" xfId="18733" xr:uid="{D5D9B095-7733-4880-A863-493B84D298FD}"/>
    <cellStyle name="Calculation 3 10 2 4" xfId="15004" xr:uid="{3CB8BE70-A0DE-436F-A810-A06A0CC5F569}"/>
    <cellStyle name="Calculation 3 10 2 5" xfId="27746" xr:uid="{20927929-D013-4458-8EA5-321EB38838E0}"/>
    <cellStyle name="Calculation 3 10 2 6" xfId="27008" xr:uid="{DC7163DC-317A-4123-8BC2-76A58D0D91D2}"/>
    <cellStyle name="Calculation 3 10 2 7" xfId="26957" xr:uid="{3B672978-7BC3-4DBD-A12E-7F4D2B765A17}"/>
    <cellStyle name="Calculation 3 10 2 8" xfId="28281" xr:uid="{C91CB7ED-0C73-4825-8EF6-2A389DC4D92E}"/>
    <cellStyle name="Calculation 3 10 3" xfId="7202" xr:uid="{6FDA0518-15A4-453F-866A-F4BCF500917A}"/>
    <cellStyle name="Calculation 3 10 3 2" xfId="10933" xr:uid="{7632023F-785F-4ADA-942B-0D7111EE69DD}"/>
    <cellStyle name="Calculation 3 10 3 2 2" xfId="20381" xr:uid="{DF70E8ED-9C4C-425E-ACEB-4C1189D35521}"/>
    <cellStyle name="Calculation 3 10 3 2 3" xfId="24805" xr:uid="{A7257E7E-3EC1-4673-B61D-0DBB62CD5804}"/>
    <cellStyle name="Calculation 3 10 3 3" xfId="12939" xr:uid="{5CB9BE99-1219-49AB-92EC-5DCB3A12BBA8}"/>
    <cellStyle name="Calculation 3 10 3 3 2" xfId="22387" xr:uid="{D6568CD7-D954-4D50-A048-DC02F755CCBE}"/>
    <cellStyle name="Calculation 3 10 3 4" xfId="16652" xr:uid="{064754D7-788C-4673-9D84-5280454AD72E}"/>
    <cellStyle name="Calculation 3 10 4" xfId="8864" xr:uid="{9F090C09-3EA5-4AFE-8E57-1615BECA4C97}"/>
    <cellStyle name="Calculation 3 10 4 2" xfId="12327" xr:uid="{9FC1FDAC-3C2B-434A-AD66-4D0B74577248}"/>
    <cellStyle name="Calculation 3 10 4 2 2" xfId="21775" xr:uid="{EE8BCD39-843F-42BB-8DB1-DE71067200BF}"/>
    <cellStyle name="Calculation 3 10 4 2 3" xfId="26166" xr:uid="{C1FF8089-271A-44D2-B1E3-BF648017FCCB}"/>
    <cellStyle name="Calculation 3 10 4 3" xfId="14566" xr:uid="{7AA0FD4C-637B-40B1-BB74-5EB61954CA3B}"/>
    <cellStyle name="Calculation 3 10 4 3 2" xfId="24014" xr:uid="{B7E326A9-7780-4942-ABF6-D746E335E00D}"/>
    <cellStyle name="Calculation 3 10 4 4" xfId="18312" xr:uid="{AA7A875F-4794-442D-9C7F-83AE02DF008E}"/>
    <cellStyle name="Calculation 3 10 5" xfId="7440" xr:uid="{3B8CDA2C-68F6-44EF-9798-EECA796E7221}"/>
    <cellStyle name="Calculation 3 10 5 2" xfId="11119" xr:uid="{DC8B4558-964C-4594-BF79-9028E93A33F6}"/>
    <cellStyle name="Calculation 3 10 5 2 2" xfId="20567" xr:uid="{6ADD6645-A1D9-4274-9E4A-7E8DF35A3704}"/>
    <cellStyle name="Calculation 3 10 5 2 3" xfId="24986" xr:uid="{F51E4E09-D622-4F0E-A687-F77492412B87}"/>
    <cellStyle name="Calculation 3 10 5 3" xfId="13170" xr:uid="{E10925BB-EAE4-4EF7-89EE-282E2C86B6E6}"/>
    <cellStyle name="Calculation 3 10 5 3 2" xfId="22618" xr:uid="{D1DDB63A-F0D3-44F6-AE05-D768E8DA2F34}"/>
    <cellStyle name="Calculation 3 10 5 4" xfId="16888" xr:uid="{9849DD8D-A934-4494-B8E4-283499318D21}"/>
    <cellStyle name="Calculation 3 10 6" xfId="7594" xr:uid="{F19C4AB7-6D43-4957-B534-A70EE70B064D}"/>
    <cellStyle name="Calculation 3 10 6 2" xfId="11257" xr:uid="{98A4CBF6-89D9-41AA-82B7-0ABD9676003B}"/>
    <cellStyle name="Calculation 3 10 6 2 2" xfId="20705" xr:uid="{14FBA001-D511-483A-81E1-833C6BDF1C0B}"/>
    <cellStyle name="Calculation 3 10 6 2 3" xfId="25123" xr:uid="{EA45F02D-4DD8-405D-9375-3C38BDD5FA6C}"/>
    <cellStyle name="Calculation 3 10 6 3" xfId="13323" xr:uid="{917996EF-600B-42A9-A4D0-2FDB2E7BA62D}"/>
    <cellStyle name="Calculation 3 10 6 3 2" xfId="22771" xr:uid="{9BBAB38E-517E-450F-8706-2A5079F33D95}"/>
    <cellStyle name="Calculation 3 10 6 4" xfId="17042" xr:uid="{9CBFFE31-2076-48B8-BA83-52C7F2AFB1BA}"/>
    <cellStyle name="Calculation 3 10 7" xfId="7445" xr:uid="{0457A16C-C9B7-4CBA-8DB7-28BDE345803B}"/>
    <cellStyle name="Calculation 3 10 7 2" xfId="11123" xr:uid="{509CB589-90A0-47A6-8275-BFEA33DDF575}"/>
    <cellStyle name="Calculation 3 10 7 2 2" xfId="20571" xr:uid="{BADF3F89-D317-4B14-8ECB-03DDA094D0DD}"/>
    <cellStyle name="Calculation 3 10 7 2 3" xfId="24990" xr:uid="{9B56E481-49FC-48BD-971B-5115B23FE7D6}"/>
    <cellStyle name="Calculation 3 10 7 3" xfId="13175" xr:uid="{DBBDEF3F-0234-40E2-BD35-AAF05ADD6953}"/>
    <cellStyle name="Calculation 3 10 7 3 2" xfId="22623" xr:uid="{609CF279-9E03-47F9-84E1-AD211EE2E373}"/>
    <cellStyle name="Calculation 3 10 7 4" xfId="16893" xr:uid="{D3BC4737-10D2-42EF-AB51-16F3E3C02E9F}"/>
    <cellStyle name="Calculation 3 10 8" xfId="8542" xr:uid="{D9FBDC53-6929-4C06-9CDA-673876E9F47D}"/>
    <cellStyle name="Calculation 3 10 8 2" xfId="14245" xr:uid="{982F42C9-46AE-49E6-BB4F-F614FAB77233}"/>
    <cellStyle name="Calculation 3 10 8 2 2" xfId="23693" xr:uid="{82E0435F-5E97-4FE7-8CEE-05AD7A69A378}"/>
    <cellStyle name="Calculation 3 10 8 3" xfId="17990" xr:uid="{AB0E985E-FD0A-4E19-AB59-707E716C9BE7}"/>
    <cellStyle name="Calculation 3 10 9" xfId="26650" xr:uid="{2D0A8E99-AD5E-447F-8572-5762F0725DB4}"/>
    <cellStyle name="Calculation 3 11" xfId="1027" xr:uid="{29CD3833-0A57-45F4-A0D3-5459BA07B022}"/>
    <cellStyle name="Calculation 3 11 10" xfId="26484" xr:uid="{0AA2C21B-97EB-49F6-9CD6-0B1138E45E02}"/>
    <cellStyle name="Calculation 3 11 2" xfId="5554" xr:uid="{CF252FC1-153C-49E6-9538-29964B23096E}"/>
    <cellStyle name="Calculation 3 11 2 2" xfId="6224" xr:uid="{2E155373-2F90-459F-A41F-FA8BCBE5CE42}"/>
    <cellStyle name="Calculation 3 11 2 2 2" xfId="9956" xr:uid="{8AA8CA09-7EDA-45C4-92C4-1417EAEC38B5}"/>
    <cellStyle name="Calculation 3 11 2 2 2 2" xfId="19404" xr:uid="{9171E36A-F639-4161-903A-06E86A4FFA54}"/>
    <cellStyle name="Calculation 3 11 2 2 3" xfId="15675" xr:uid="{F6428612-82B1-4589-A0F1-42FC6308A0C1}"/>
    <cellStyle name="Calculation 3 11 2 3" xfId="9286" xr:uid="{6E3CBD43-89B5-4BD2-B407-4A94F6C4EDA5}"/>
    <cellStyle name="Calculation 3 11 2 3 2" xfId="18734" xr:uid="{7810278A-A5CF-429A-96D3-1D65CD92A152}"/>
    <cellStyle name="Calculation 3 11 2 4" xfId="15005" xr:uid="{B02B3C9A-D874-4D41-9CDB-C3C253745BF7}"/>
    <cellStyle name="Calculation 3 11 2 5" xfId="27747" xr:uid="{02BC8651-6549-4F0D-8CBA-E6BCEBAC5A13}"/>
    <cellStyle name="Calculation 3 11 2 6" xfId="27017" xr:uid="{3937E7AB-A505-4A17-AF2A-199CDA32741F}"/>
    <cellStyle name="Calculation 3 11 2 7" xfId="27018" xr:uid="{A14EE0E3-9C61-4EAB-8303-A20555BC056B}"/>
    <cellStyle name="Calculation 3 11 2 8" xfId="28282" xr:uid="{2BB48063-AE4B-4383-A9A4-35880C44EF05}"/>
    <cellStyle name="Calculation 3 11 3" xfId="7113" xr:uid="{E3605AC8-C1A2-409E-A5E0-5EE19BD89C26}"/>
    <cellStyle name="Calculation 3 11 3 2" xfId="10844" xr:uid="{75E46CDA-60F8-4D23-8E6B-4688D55E6CAD}"/>
    <cellStyle name="Calculation 3 11 3 2 2" xfId="20292" xr:uid="{4140B176-DAF2-4A3D-9959-A0DE3DDFDD4A}"/>
    <cellStyle name="Calculation 3 11 3 2 3" xfId="24716" xr:uid="{6A8474A9-EE23-4F53-9C9F-F1DE8F469406}"/>
    <cellStyle name="Calculation 3 11 3 3" xfId="12850" xr:uid="{FFBCD4EA-A181-4D1C-9A7B-A12F96ADC086}"/>
    <cellStyle name="Calculation 3 11 3 3 2" xfId="22298" xr:uid="{6365D62E-44B4-427D-ACEC-FD8FFBCD8CD9}"/>
    <cellStyle name="Calculation 3 11 3 4" xfId="16563" xr:uid="{A2CEEFF0-14D9-44F6-B3B4-6BEFBE0A83C5}"/>
    <cellStyle name="Calculation 3 11 4" xfId="8863" xr:uid="{F1EF20BF-D349-4A00-8BF2-27B90361C96C}"/>
    <cellStyle name="Calculation 3 11 4 2" xfId="12326" xr:uid="{51D34EC0-4AB8-4672-9465-3E29A1CBDD49}"/>
    <cellStyle name="Calculation 3 11 4 2 2" xfId="21774" xr:uid="{BFFFD1EC-110F-4535-A750-76887624F9EF}"/>
    <cellStyle name="Calculation 3 11 4 2 3" xfId="26165" xr:uid="{BE271C17-3D03-4802-8D63-77B6FB75EEEF}"/>
    <cellStyle name="Calculation 3 11 4 3" xfId="14565" xr:uid="{A2B1A49E-1E28-47E2-A3BE-716241C2A100}"/>
    <cellStyle name="Calculation 3 11 4 3 2" xfId="24013" xr:uid="{0E2EE576-A789-448B-B869-85C417386AD1}"/>
    <cellStyle name="Calculation 3 11 4 4" xfId="18311" xr:uid="{5C02C02C-CB70-49B6-81F3-6860ACE67855}"/>
    <cellStyle name="Calculation 3 11 5" xfId="8447" xr:uid="{DEF9160A-1720-4FFE-8FC3-B92E252B0A8B}"/>
    <cellStyle name="Calculation 3 11 5 2" xfId="11967" xr:uid="{18A3D63D-187A-4745-BCC7-75CF1262650E}"/>
    <cellStyle name="Calculation 3 11 5 2 2" xfId="21415" xr:uid="{4E0B0D22-36DF-460F-B74A-6DECABFFBBB6}"/>
    <cellStyle name="Calculation 3 11 5 2 3" xfId="25809" xr:uid="{FF8A0B71-0795-4E5F-9751-420774C5640D}"/>
    <cellStyle name="Calculation 3 11 5 3" xfId="14152" xr:uid="{11237933-91E5-4D80-A06D-7EDDC53C1B3C}"/>
    <cellStyle name="Calculation 3 11 5 3 2" xfId="23600" xr:uid="{32D9E37A-6D1C-48C7-BCDD-E47FA71C7E9C}"/>
    <cellStyle name="Calculation 3 11 5 4" xfId="17895" xr:uid="{3761BE26-2641-4F59-9D37-BC31F28528E5}"/>
    <cellStyle name="Calculation 3 11 6" xfId="7918" xr:uid="{78BDD35A-84CB-4DA0-8A1C-F107ACCD1B1F}"/>
    <cellStyle name="Calculation 3 11 6 2" xfId="11528" xr:uid="{74D14071-5C58-4CA6-BA85-9419D8253D23}"/>
    <cellStyle name="Calculation 3 11 6 2 2" xfId="20976" xr:uid="{F04FE4C5-A7D6-410B-B737-09A505F9A00C}"/>
    <cellStyle name="Calculation 3 11 6 2 3" xfId="25390" xr:uid="{D307B077-D41D-4E75-B732-52DB5C9C01F7}"/>
    <cellStyle name="Calculation 3 11 6 3" xfId="13643" xr:uid="{B2E71B68-8492-4925-B0AE-308228406965}"/>
    <cellStyle name="Calculation 3 11 6 3 2" xfId="23091" xr:uid="{DF8C1239-0AD7-474B-820C-FE852A3E7A4A}"/>
    <cellStyle name="Calculation 3 11 6 4" xfId="17366" xr:uid="{CFC378A9-E59A-461E-9FE9-E7F97481A4AE}"/>
    <cellStyle name="Calculation 3 11 7" xfId="7880" xr:uid="{9362F133-A3E8-4D21-8C07-03DAE8FABAB7}"/>
    <cellStyle name="Calculation 3 11 7 2" xfId="11501" xr:uid="{5779F91B-69FC-4F8F-BF71-0A545DE33A68}"/>
    <cellStyle name="Calculation 3 11 7 2 2" xfId="20949" xr:uid="{1E6BC19E-DF6E-44EA-B456-F441BA5036C0}"/>
    <cellStyle name="Calculation 3 11 7 2 3" xfId="25363" xr:uid="{7581002A-E337-47EA-BB44-080785CBC58D}"/>
    <cellStyle name="Calculation 3 11 7 3" xfId="13605" xr:uid="{C1B6530E-B929-4541-95D6-2F35C97510E9}"/>
    <cellStyle name="Calculation 3 11 7 3 2" xfId="23053" xr:uid="{070C1BD4-FAD5-4D9C-BCA7-D6A2A4218358}"/>
    <cellStyle name="Calculation 3 11 7 4" xfId="17328" xr:uid="{BAFE7168-1E24-4F2C-85C8-3B3D20D564BB}"/>
    <cellStyle name="Calculation 3 11 8" xfId="8791" xr:uid="{2F64477E-D386-44D2-AB2F-34060C83D5DF}"/>
    <cellStyle name="Calculation 3 11 8 2" xfId="14494" xr:uid="{C5D618B9-F3E3-4B9C-9388-532323CAB48D}"/>
    <cellStyle name="Calculation 3 11 8 2 2" xfId="23942" xr:uid="{97A6487A-394A-4817-9347-A28513FA3497}"/>
    <cellStyle name="Calculation 3 11 8 3" xfId="18239" xr:uid="{8CD7EEA5-779F-48EE-BC7C-A445209C68FF}"/>
    <cellStyle name="Calculation 3 11 9" xfId="26651" xr:uid="{313A2AB2-54C8-4B79-A38A-972439F0C4ED}"/>
    <cellStyle name="Calculation 3 12" xfId="2739" xr:uid="{91E08368-7674-4217-BA96-EA162D09A1CA}"/>
    <cellStyle name="Calculation 3 13" xfId="4676" xr:uid="{BB89457E-3031-4ED4-8C69-0BD944524D62}"/>
    <cellStyle name="Calculation 3 14" xfId="5552" xr:uid="{BC08ACBE-C4AF-4C8E-9DFA-28E76E3AC4AC}"/>
    <cellStyle name="Calculation 3 14 2" xfId="6222" xr:uid="{5F63744F-A7F3-49A4-AE55-9708F36C41B1}"/>
    <cellStyle name="Calculation 3 14 2 2" xfId="9954" xr:uid="{C53DFC33-46FF-43E5-B9A9-42391FDEF272}"/>
    <cellStyle name="Calculation 3 14 2 2 2" xfId="19402" xr:uid="{5A7B1D14-BCEE-4619-A8D2-DEDFD6366762}"/>
    <cellStyle name="Calculation 3 14 2 3" xfId="15673" xr:uid="{A9FD089C-DE4C-42C4-8462-5BDB5CA7DC92}"/>
    <cellStyle name="Calculation 3 14 3" xfId="9284" xr:uid="{4392D7AB-3793-4588-B7AC-7893C4B08405}"/>
    <cellStyle name="Calculation 3 14 3 2" xfId="18732" xr:uid="{6F1F2A00-C498-4317-B721-F0D997D6E4EA}"/>
    <cellStyle name="Calculation 3 14 4" xfId="15003" xr:uid="{09571C24-6507-426D-9CF7-26FAA8EDBB70}"/>
    <cellStyle name="Calculation 3 14 5" xfId="27745" xr:uid="{C5ADB0B5-BC38-49FD-B154-5B231A9A26DF}"/>
    <cellStyle name="Calculation 3 14 6" xfId="27400" xr:uid="{4748D6D8-86DE-4388-8BFF-02C742755AFC}"/>
    <cellStyle name="Calculation 3 14 7" xfId="27121" xr:uid="{89F7AC6A-5FA6-4495-B128-A6531BD68E01}"/>
    <cellStyle name="Calculation 3 14 8" xfId="28280" xr:uid="{B3293CF6-6150-486A-A9F3-C24C8702F339}"/>
    <cellStyle name="Calculation 3 15" xfId="7209" xr:uid="{F8156A1A-A796-4D62-AF25-E0B5381CA67E}"/>
    <cellStyle name="Calculation 3 15 2" xfId="10940" xr:uid="{714022F7-02DD-49C7-9AD4-2E76E7FED330}"/>
    <cellStyle name="Calculation 3 15 2 2" xfId="20388" xr:uid="{F437B8BE-FEA0-4963-BC45-AD8022CB5FA8}"/>
    <cellStyle name="Calculation 3 15 2 3" xfId="24812" xr:uid="{D3742999-B50A-4B4A-A8C2-DAF1B1635F0C}"/>
    <cellStyle name="Calculation 3 15 3" xfId="12946" xr:uid="{7A14D764-5585-4D79-BCD2-EB4E52E2FB6E}"/>
    <cellStyle name="Calculation 3 15 3 2" xfId="22394" xr:uid="{CB45215B-58CB-4DED-8AB8-01DA196C8076}"/>
    <cellStyle name="Calculation 3 15 4" xfId="16659" xr:uid="{1B30C19B-8178-4FA2-BC5F-1543D39B93FB}"/>
    <cellStyle name="Calculation 3 16" xfId="8865" xr:uid="{D50A41D7-CB17-410A-AE6D-84DE352BF2C6}"/>
    <cellStyle name="Calculation 3 16 2" xfId="12328" xr:uid="{23DF3AC8-08AA-4070-ACB6-848F56FBE1FF}"/>
    <cellStyle name="Calculation 3 16 2 2" xfId="21776" xr:uid="{0250FDBB-8320-486F-A162-F0C7ACDACA5F}"/>
    <cellStyle name="Calculation 3 16 2 3" xfId="26167" xr:uid="{130C4E8A-0A89-4044-90BC-37C49B7FB67D}"/>
    <cellStyle name="Calculation 3 16 3" xfId="14567" xr:uid="{601C53E4-7507-41F8-B537-2F9B1D856728}"/>
    <cellStyle name="Calculation 3 16 3 2" xfId="24015" xr:uid="{DE4C7736-9F2B-42E2-8BF4-2ED020788FE6}"/>
    <cellStyle name="Calculation 3 16 4" xfId="18313" xr:uid="{DF5912AC-8359-4E73-915C-F980E15FB181}"/>
    <cellStyle name="Calculation 3 17" xfId="7292" xr:uid="{FEB3E6D1-B182-4B48-9357-F3EE5C9E8D35}"/>
    <cellStyle name="Calculation 3 17 2" xfId="11008" xr:uid="{58A4D662-F499-4BA9-BC19-9CECF9F47975}"/>
    <cellStyle name="Calculation 3 17 2 2" xfId="20456" xr:uid="{516035BC-61C7-40EE-98B4-8814ACBA53B9}"/>
    <cellStyle name="Calculation 3 17 2 3" xfId="24875" xr:uid="{5FFE1D80-ACA4-43F4-8E32-30E8B14BAD35}"/>
    <cellStyle name="Calculation 3 17 3" xfId="13022" xr:uid="{9BFB38B1-48F2-4C65-8157-6C8EB2494A4D}"/>
    <cellStyle name="Calculation 3 17 3 2" xfId="22470" xr:uid="{D2CE4927-9D8C-4858-B15C-44B4AA230740}"/>
    <cellStyle name="Calculation 3 17 4" xfId="16740" xr:uid="{CE4DD830-3412-47C9-B926-0B04AAF4C24A}"/>
    <cellStyle name="Calculation 3 18" xfId="8233" xr:uid="{8BA724D9-AFE8-4D38-992D-5AFD0B5B0CFD}"/>
    <cellStyle name="Calculation 3 18 2" xfId="11789" xr:uid="{524FAB88-BE64-49EA-BB52-7896D0243BF4}"/>
    <cellStyle name="Calculation 3 18 2 2" xfId="21237" xr:uid="{820F31BA-B2A5-46A6-8AF8-130C0B017C7C}"/>
    <cellStyle name="Calculation 3 18 2 3" xfId="25632" xr:uid="{DC550DB6-EF4C-47DC-BFB6-C4A5AFED3193}"/>
    <cellStyle name="Calculation 3 18 3" xfId="13939" xr:uid="{D6BBAD0B-8A6E-4A70-A780-A5C77C8B6843}"/>
    <cellStyle name="Calculation 3 18 3 2" xfId="23387" xr:uid="{2E57AC4A-409D-4E43-8FF5-BA36941AA569}"/>
    <cellStyle name="Calculation 3 18 4" xfId="17681" xr:uid="{81D022B3-1FC0-46B4-97F9-1E7068C40FB2}"/>
    <cellStyle name="Calculation 3 19" xfId="8070" xr:uid="{5347435A-CD12-4ADE-AD18-C1FC7B35C51A}"/>
    <cellStyle name="Calculation 3 19 2" xfId="11657" xr:uid="{43505ECF-9FF8-4B81-892C-9550A8E446FC}"/>
    <cellStyle name="Calculation 3 19 2 2" xfId="21105" xr:uid="{DCAB1A14-DA6E-4B2B-BFED-F1E6EE94C317}"/>
    <cellStyle name="Calculation 3 19 2 3" xfId="25518" xr:uid="{48D10493-9963-4A81-82CD-78288E9BCEF3}"/>
    <cellStyle name="Calculation 3 19 3" xfId="13794" xr:uid="{2ED14A81-8DA6-42A6-86C7-4132B554182A}"/>
    <cellStyle name="Calculation 3 19 3 2" xfId="23242" xr:uid="{F3FAAF7E-4B64-44DE-ABC7-F6EFBCFB1354}"/>
    <cellStyle name="Calculation 3 19 4" xfId="17518" xr:uid="{D9A2BEC6-813B-49F5-B0F1-0DF604D4E2A7}"/>
    <cellStyle name="Calculation 3 2" xfId="1028" xr:uid="{448D27D7-BC7A-4A98-B221-8C3B78101FCC}"/>
    <cellStyle name="Calculation 3 2 10" xfId="26652" xr:uid="{5E71F4CF-114B-4A98-9247-0FDBE8E6E3F9}"/>
    <cellStyle name="Calculation 3 2 11" xfId="27719" xr:uid="{78DD54F5-1E46-494C-886F-70DCBF16716E}"/>
    <cellStyle name="Calculation 3 2 2" xfId="2740" xr:uid="{F2EA7500-4F8F-4CD4-A3B2-E71EDB5B93EA}"/>
    <cellStyle name="Calculation 3 2 2 10" xfId="27113" xr:uid="{3D46CD0C-CF8F-4A9A-A41C-A3F9A084DB27}"/>
    <cellStyle name="Calculation 3 2 2 2" xfId="5745" xr:uid="{45121B97-6FAD-471C-9394-C720469F01CD}"/>
    <cellStyle name="Calculation 3 2 2 2 2" xfId="6415" xr:uid="{8F195B1D-166F-4DF2-BCEF-2A1DC67C8FA6}"/>
    <cellStyle name="Calculation 3 2 2 2 2 2" xfId="10147" xr:uid="{3377ED80-679C-4625-8786-07EC32E71FBD}"/>
    <cellStyle name="Calculation 3 2 2 2 2 2 2" xfId="19595" xr:uid="{0BB81820-B697-4BF1-B45A-DC3871061840}"/>
    <cellStyle name="Calculation 3 2 2 2 2 3" xfId="15866" xr:uid="{3276560C-5B1C-4F42-8A3D-66A11DD278CB}"/>
    <cellStyle name="Calculation 3 2 2 2 3" xfId="9477" xr:uid="{3DD96B5C-BB11-4E57-827D-E1BA3AE3E443}"/>
    <cellStyle name="Calculation 3 2 2 2 3 2" xfId="18925" xr:uid="{71FE52D3-D87E-4DC4-822A-49A8947D6A3A}"/>
    <cellStyle name="Calculation 3 2 2 2 4" xfId="15196" xr:uid="{A3BB734E-B29A-42E1-870E-B798027607A9}"/>
    <cellStyle name="Calculation 3 2 2 2 5" xfId="27924" xr:uid="{652BAE1D-9C09-48D3-A6BA-0294BABB7660}"/>
    <cellStyle name="Calculation 3 2 2 2 6" xfId="27489" xr:uid="{FB5B8B3A-A1DB-4521-A47F-C8593DFD6CFB}"/>
    <cellStyle name="Calculation 3 2 2 2 7" xfId="27308" xr:uid="{CB9D483C-3B6A-452E-8A3B-06B2D3829955}"/>
    <cellStyle name="Calculation 3 2 2 2 8" xfId="28457" xr:uid="{50771482-FF7A-404E-97A4-1450B3C75C67}"/>
    <cellStyle name="Calculation 3 2 2 3" xfId="7043" xr:uid="{E825AB5E-C019-4092-A26A-7BBF24F5B74C}"/>
    <cellStyle name="Calculation 3 2 2 3 2" xfId="10774" xr:uid="{D8FCA094-5260-42AE-8B34-875437CED13C}"/>
    <cellStyle name="Calculation 3 2 2 3 2 2" xfId="20222" xr:uid="{C56D6942-186A-4ACD-9548-013643E2F967}"/>
    <cellStyle name="Calculation 3 2 2 3 2 3" xfId="24646" xr:uid="{F2A92094-E7F5-4CA6-A6D8-892AC489D4D1}"/>
    <cellStyle name="Calculation 3 2 2 3 3" xfId="12780" xr:uid="{514DC6E6-8EF2-46EA-8FD7-85875C9F02F2}"/>
    <cellStyle name="Calculation 3 2 2 3 3 2" xfId="22228" xr:uid="{93EA9405-180D-47DB-B320-AABA8E062213}"/>
    <cellStyle name="Calculation 3 2 2 3 4" xfId="16493" xr:uid="{9357FF5C-E0E1-462B-BA77-A05FDEFA600D}"/>
    <cellStyle name="Calculation 3 2 2 4" xfId="8105" xr:uid="{F17FD726-8BA2-4E97-8589-49B08856394D}"/>
    <cellStyle name="Calculation 3 2 2 4 2" xfId="11682" xr:uid="{88E2BA51-CF0C-4014-A040-C9DF8412DE00}"/>
    <cellStyle name="Calculation 3 2 2 4 2 2" xfId="21130" xr:uid="{75BAB37B-45EA-46DC-8284-B4497E13CD76}"/>
    <cellStyle name="Calculation 3 2 2 4 2 3" xfId="25539" xr:uid="{E6E205B3-A4B6-4C67-8678-C3F10F2C4668}"/>
    <cellStyle name="Calculation 3 2 2 4 3" xfId="13825" xr:uid="{1856828A-3A25-4F1C-8278-1ED94323D51F}"/>
    <cellStyle name="Calculation 3 2 2 4 3 2" xfId="23273" xr:uid="{796567F5-63D2-495C-8A7D-F2047B70678F}"/>
    <cellStyle name="Calculation 3 2 2 4 4" xfId="17553" xr:uid="{C8210432-707B-4143-ACBA-CB0B912F9F49}"/>
    <cellStyle name="Calculation 3 2 2 5" xfId="8635" xr:uid="{8FF80490-E41F-465A-B25A-80A086EEA844}"/>
    <cellStyle name="Calculation 3 2 2 5 2" xfId="12129" xr:uid="{4A3560A5-C1E5-4648-AAC0-7E811300CC23}"/>
    <cellStyle name="Calculation 3 2 2 5 2 2" xfId="21577" xr:uid="{9E316058-9D3A-40D0-8D8A-C22B3B2444AB}"/>
    <cellStyle name="Calculation 3 2 2 5 2 3" xfId="25969" xr:uid="{D9A6F503-CEBC-4105-97AD-39B56739D57C}"/>
    <cellStyle name="Calculation 3 2 2 5 3" xfId="14338" xr:uid="{16B08002-9177-47AF-896E-482E6EEA97C0}"/>
    <cellStyle name="Calculation 3 2 2 5 3 2" xfId="23786" xr:uid="{AAAC3A7D-4C87-4ABE-9B0A-E491E21B9E6A}"/>
    <cellStyle name="Calculation 3 2 2 5 4" xfId="18083" xr:uid="{D8FB1E5E-0796-4399-9E15-F34AF8E3BFD5}"/>
    <cellStyle name="Calculation 3 2 2 6" xfId="8805" xr:uid="{2C471211-E286-43C2-9C6A-BF804982421D}"/>
    <cellStyle name="Calculation 3 2 2 6 2" xfId="12284" xr:uid="{15CB4E51-7FB0-40DD-8BB1-A107A6F68440}"/>
    <cellStyle name="Calculation 3 2 2 6 2 2" xfId="21732" xr:uid="{5FA2BC93-C22C-4FE4-ABA7-B7B226CEE40F}"/>
    <cellStyle name="Calculation 3 2 2 6 2 3" xfId="26124" xr:uid="{EC6A0360-A15C-491B-A84F-B30B7E183F34}"/>
    <cellStyle name="Calculation 3 2 2 6 3" xfId="14508" xr:uid="{0FC419C7-18E8-48AC-A50C-A4FB858E3388}"/>
    <cellStyle name="Calculation 3 2 2 6 3 2" xfId="23956" xr:uid="{CF147540-3612-4C2E-AD7B-992CC81E94A8}"/>
    <cellStyle name="Calculation 3 2 2 6 4" xfId="18253" xr:uid="{CD5FE3D2-8D35-42DE-91E2-D8B5E8CF6468}"/>
    <cellStyle name="Calculation 3 2 2 7" xfId="7498" xr:uid="{9E9718AF-A296-458D-9E92-D4FF35CDB0F2}"/>
    <cellStyle name="Calculation 3 2 2 7 2" xfId="11173" xr:uid="{DBFE977A-286F-4C2D-B8E3-234D383DCF15}"/>
    <cellStyle name="Calculation 3 2 2 7 2 2" xfId="20621" xr:uid="{90FD083F-BE6B-4403-B087-DC2DA08CDF30}"/>
    <cellStyle name="Calculation 3 2 2 7 2 3" xfId="25040" xr:uid="{0096D42B-B719-4DFF-9D85-815BD4F580DE}"/>
    <cellStyle name="Calculation 3 2 2 7 3" xfId="13228" xr:uid="{54AE07CC-34C8-4353-9CB1-155AE57F5DDB}"/>
    <cellStyle name="Calculation 3 2 2 7 3 2" xfId="22676" xr:uid="{1B5A3B17-892C-4239-9660-E318E9924421}"/>
    <cellStyle name="Calculation 3 2 2 7 4" xfId="16946" xr:uid="{10C90543-1ABC-4F6C-82F1-94F18C940FCE}"/>
    <cellStyle name="Calculation 3 2 2 8" xfId="7851" xr:uid="{A42C8CA9-FA68-4AE9-9B1C-FF4F9F0DFAD2}"/>
    <cellStyle name="Calculation 3 2 2 8 2" xfId="13578" xr:uid="{30665248-051F-47B9-9FA1-742048D34CA2}"/>
    <cellStyle name="Calculation 3 2 2 8 2 2" xfId="23026" xr:uid="{EB69BE28-C0FA-436B-A728-F5CD54C4B31E}"/>
    <cellStyle name="Calculation 3 2 2 8 3" xfId="17299" xr:uid="{196D5321-026A-4F9B-A094-6EE3E67BD909}"/>
    <cellStyle name="Calculation 3 2 2 9" xfId="27108" xr:uid="{ADBED1C8-5250-4B92-8DEC-406D20275F2E}"/>
    <cellStyle name="Calculation 3 2 3" xfId="5555" xr:uid="{FB1BCB86-05B1-42A2-9032-DF16FD835C84}"/>
    <cellStyle name="Calculation 3 2 3 2" xfId="6225" xr:uid="{17F53B0B-BF09-4D75-908B-08952E219623}"/>
    <cellStyle name="Calculation 3 2 3 2 2" xfId="9957" xr:uid="{33669937-AB80-426C-8E5A-862C26FC1954}"/>
    <cellStyle name="Calculation 3 2 3 2 2 2" xfId="19405" xr:uid="{3634AEE6-C616-4398-AA09-6CD085B36337}"/>
    <cellStyle name="Calculation 3 2 3 2 3" xfId="15676" xr:uid="{FD58D492-F773-4737-BEA2-E110CC297AF2}"/>
    <cellStyle name="Calculation 3 2 3 3" xfId="9287" xr:uid="{F639B9E0-4486-4C2C-A901-5DAFE326FB58}"/>
    <cellStyle name="Calculation 3 2 3 3 2" xfId="18735" xr:uid="{E1020786-8AFC-46BF-9950-FEB8F568D4CC}"/>
    <cellStyle name="Calculation 3 2 3 4" xfId="15006" xr:uid="{A28C6CD1-516D-49C5-9C97-14046E6FBEA8}"/>
    <cellStyle name="Calculation 3 2 3 5" xfId="27748" xr:uid="{431221C7-6859-4AAE-8340-D0260A8945C9}"/>
    <cellStyle name="Calculation 3 2 3 6" xfId="26553" xr:uid="{41C61B83-B86F-491E-9034-3DE4ED521F71}"/>
    <cellStyle name="Calculation 3 2 3 7" xfId="27935" xr:uid="{22F7014F-011D-43EA-A15E-876A5D1DA01B}"/>
    <cellStyle name="Calculation 3 2 3 8" xfId="28283" xr:uid="{44B6C38C-9140-49BE-8273-C0117ABF1541}"/>
    <cellStyle name="Calculation 3 2 4" xfId="7201" xr:uid="{E587B9A6-438F-4A28-AEA9-0C96D65FDCF9}"/>
    <cellStyle name="Calculation 3 2 4 2" xfId="10932" xr:uid="{B4C92783-C0E5-44D8-AD79-539E7723DBED}"/>
    <cellStyle name="Calculation 3 2 4 2 2" xfId="20380" xr:uid="{F7A36B90-224A-468E-84B7-A630B8F974EE}"/>
    <cellStyle name="Calculation 3 2 4 2 3" xfId="24804" xr:uid="{1796EC28-50A1-4B88-8CC2-754CC6AD90FD}"/>
    <cellStyle name="Calculation 3 2 4 3" xfId="12938" xr:uid="{C27E1C71-7C8F-413B-9FA8-1DEDEC97CA20}"/>
    <cellStyle name="Calculation 3 2 4 3 2" xfId="22386" xr:uid="{510CE118-EDF5-4AB1-B058-76B5AAA1E4EE}"/>
    <cellStyle name="Calculation 3 2 4 4" xfId="16651" xr:uid="{0D5BA848-0A80-4017-8E55-1B22A8BF42F9}"/>
    <cellStyle name="Calculation 3 2 5" xfId="8798" xr:uid="{FEDE936D-6C49-4EFD-A21D-7A05EB245DAD}"/>
    <cellStyle name="Calculation 3 2 5 2" xfId="12277" xr:uid="{948BAE27-5214-4688-805C-1F6D03B7CDC0}"/>
    <cellStyle name="Calculation 3 2 5 2 2" xfId="21725" xr:uid="{E872DFE4-3070-4FAE-AFA5-F4A517160E6A}"/>
    <cellStyle name="Calculation 3 2 5 2 3" xfId="26117" xr:uid="{E4785A43-9F5F-4FD4-8258-F5A90FD1D333}"/>
    <cellStyle name="Calculation 3 2 5 3" xfId="14501" xr:uid="{AAA74889-55F5-4166-8B5F-230795005323}"/>
    <cellStyle name="Calculation 3 2 5 3 2" xfId="23949" xr:uid="{340A48C8-B244-4B82-BCB5-CFF2840A85B1}"/>
    <cellStyle name="Calculation 3 2 5 4" xfId="18246" xr:uid="{79BC899F-0A6C-4152-86DD-F564FBBB07D6}"/>
    <cellStyle name="Calculation 3 2 6" xfId="8923" xr:uid="{1CDD7076-284F-4C6A-99AE-AFFA809CE7FA}"/>
    <cellStyle name="Calculation 3 2 6 2" xfId="12381" xr:uid="{394487CA-4C06-4295-AB06-0C701122B2A3}"/>
    <cellStyle name="Calculation 3 2 6 2 2" xfId="21829" xr:uid="{9F752AA7-65E1-4468-9126-32E2DB18ED65}"/>
    <cellStyle name="Calculation 3 2 6 2 3" xfId="26219" xr:uid="{E3FF3AA3-B9E8-4662-80E1-A7F2739B3704}"/>
    <cellStyle name="Calculation 3 2 6 3" xfId="14624" xr:uid="{412965CA-7484-49BC-B189-F64C44414F54}"/>
    <cellStyle name="Calculation 3 2 6 3 2" xfId="24072" xr:uid="{AE4DED9D-9506-4588-8DDA-66D4D40DC314}"/>
    <cellStyle name="Calculation 3 2 6 4" xfId="18371" xr:uid="{A8A43705-A1F6-4911-A402-783E6EE0BFB1}"/>
    <cellStyle name="Calculation 3 2 7" xfId="9019" xr:uid="{56BE595E-3E94-4F6B-8385-019D3B5E6305}"/>
    <cellStyle name="Calculation 3 2 7 2" xfId="12461" xr:uid="{D1114E3A-2322-47BF-A37E-42389940EC85}"/>
    <cellStyle name="Calculation 3 2 7 2 2" xfId="21909" xr:uid="{C55725B7-2784-4D93-BFD0-AB7BE7841CD3}"/>
    <cellStyle name="Calculation 3 2 7 2 3" xfId="26299" xr:uid="{1111D4BF-2797-4122-9A79-1AC13C1C9FED}"/>
    <cellStyle name="Calculation 3 2 7 3" xfId="14720" xr:uid="{5222A9E2-8BE3-44F7-A65A-AF44E2FA8BDD}"/>
    <cellStyle name="Calculation 3 2 7 3 2" xfId="24168" xr:uid="{D2210E5A-4699-4FFA-BBBA-2A808570EB15}"/>
    <cellStyle name="Calculation 3 2 7 4" xfId="18467" xr:uid="{340593CD-B051-48DE-AD02-48ECC8FF878B}"/>
    <cellStyle name="Calculation 3 2 8" xfId="9007" xr:uid="{529157CD-2A6F-41AC-9B5B-270F2102E125}"/>
    <cellStyle name="Calculation 3 2 8 2" xfId="12453" xr:uid="{EED0CC4F-C147-450B-8A5D-CC7870348F7C}"/>
    <cellStyle name="Calculation 3 2 8 2 2" xfId="21901" xr:uid="{B208C9E4-7003-4AEE-BEA3-8E13571937FF}"/>
    <cellStyle name="Calculation 3 2 8 2 3" xfId="26291" xr:uid="{43B7AA8D-9978-46B7-9F96-78495D3EAF62}"/>
    <cellStyle name="Calculation 3 2 8 3" xfId="14708" xr:uid="{C3BC72E7-26BE-4918-9420-3A583A5838AD}"/>
    <cellStyle name="Calculation 3 2 8 3 2" xfId="24156" xr:uid="{946F6D05-2F66-46D2-8B54-2BDCA7E3CBF0}"/>
    <cellStyle name="Calculation 3 2 8 4" xfId="18455" xr:uid="{DD3387FA-A68D-4F08-824D-A0CDF81F6692}"/>
    <cellStyle name="Calculation 3 2 9" xfId="9153" xr:uid="{7E698FF0-24E0-454C-AE3B-84CA98E3FD64}"/>
    <cellStyle name="Calculation 3 2 9 2" xfId="14853" xr:uid="{F061767E-08A9-4271-B390-36E0834538FE}"/>
    <cellStyle name="Calculation 3 2 9 2 2" xfId="24301" xr:uid="{2268CE51-874E-4677-BBA5-902B68E313AF}"/>
    <cellStyle name="Calculation 3 2 9 3" xfId="18601" xr:uid="{B1EF029F-344D-4322-BCB1-E88FD2EB8B11}"/>
    <cellStyle name="Calculation 3 20" xfId="8048" xr:uid="{95398793-B4F7-430E-AA36-2A9A2CAE637C}"/>
    <cellStyle name="Calculation 3 20 2" xfId="13772" xr:uid="{4AA750FC-8615-44F3-A4F0-772D277CA2C1}"/>
    <cellStyle name="Calculation 3 20 2 2" xfId="23220" xr:uid="{5714CDF7-F5B1-4E56-A664-1EB4C91BA78F}"/>
    <cellStyle name="Calculation 3 20 3" xfId="17496" xr:uid="{D83774D7-9C4A-4762-B302-D0DF10A520FF}"/>
    <cellStyle name="Calculation 3 21" xfId="26649" xr:uid="{BD658106-C75C-4F3B-BF92-8E5E8CB44BFF}"/>
    <cellStyle name="Calculation 3 22" xfId="27608" xr:uid="{02E86B4E-D317-4F9C-8468-94A0FC69D75E}"/>
    <cellStyle name="Calculation 3 23" xfId="29414" xr:uid="{C088E386-2A78-4A3A-BA74-ACD9D7D257AA}"/>
    <cellStyle name="Calculation 3 3" xfId="1029" xr:uid="{E3CD7C9A-5BCB-44F6-BC99-FFB7EE798EBF}"/>
    <cellStyle name="Calculation 3 3 10" xfId="26797" xr:uid="{0B4E8DAD-AD69-4582-B241-D34EDE450C0F}"/>
    <cellStyle name="Calculation 3 3 2" xfId="5556" xr:uid="{BFFA13BB-290B-4414-A0D0-C465083FA2E4}"/>
    <cellStyle name="Calculation 3 3 2 2" xfId="6226" xr:uid="{5D6B11BD-8E63-47E0-B52D-51ADE2ECC442}"/>
    <cellStyle name="Calculation 3 3 2 2 2" xfId="9958" xr:uid="{C694BB24-421B-471C-A2DB-59761975D2AE}"/>
    <cellStyle name="Calculation 3 3 2 2 2 2" xfId="19406" xr:uid="{B06CF087-57F4-4BF1-9FBE-FB6F632C6BC7}"/>
    <cellStyle name="Calculation 3 3 2 2 3" xfId="15677" xr:uid="{86BC9974-50D4-4CA2-8C36-E7178D9F28D1}"/>
    <cellStyle name="Calculation 3 3 2 3" xfId="9288" xr:uid="{F4707A50-9844-4C30-9C1E-A98806BBA359}"/>
    <cellStyle name="Calculation 3 3 2 3 2" xfId="18736" xr:uid="{43E2A778-EE91-42F5-BFB1-5300DDFC248A}"/>
    <cellStyle name="Calculation 3 3 2 4" xfId="15007" xr:uid="{2B53E072-765B-4CFE-B28B-08E36B94FAAE}"/>
    <cellStyle name="Calculation 3 3 2 5" xfId="27749" xr:uid="{7688EA4B-1FC2-4E37-9048-D7CFF125F57C}"/>
    <cellStyle name="Calculation 3 3 2 6" xfId="27526" xr:uid="{F35BAFFF-B6C1-401C-928D-DBA8B537CA62}"/>
    <cellStyle name="Calculation 3 3 2 7" xfId="27597" xr:uid="{CF8C46FD-D8E4-44DC-AF07-00F5EE6CC13E}"/>
    <cellStyle name="Calculation 3 3 2 8" xfId="28284" xr:uid="{FEE6D260-999A-49AD-B42B-1742BDA9A58C}"/>
    <cellStyle name="Calculation 3 3 3" xfId="7112" xr:uid="{92F06C38-150F-4223-9DF4-144EFBFCA983}"/>
    <cellStyle name="Calculation 3 3 3 2" xfId="10843" xr:uid="{F376400C-D313-4755-8977-7E0C45FD2832}"/>
    <cellStyle name="Calculation 3 3 3 2 2" xfId="20291" xr:uid="{1DCB9B83-EE5C-40E4-9127-FE1531A69E7B}"/>
    <cellStyle name="Calculation 3 3 3 2 3" xfId="24715" xr:uid="{B17CF30C-E05A-4CBC-AFB5-C3AE2595ADF7}"/>
    <cellStyle name="Calculation 3 3 3 3" xfId="12849" xr:uid="{F8DB7686-7CEA-4775-AA90-A08D238BE78C}"/>
    <cellStyle name="Calculation 3 3 3 3 2" xfId="22297" xr:uid="{FDA8E6D6-581C-46FB-A971-B53CA33D804A}"/>
    <cellStyle name="Calculation 3 3 3 4" xfId="16562" xr:uid="{9DA0A14E-1FFB-481D-A049-86BBD1F14302}"/>
    <cellStyle name="Calculation 3 3 4" xfId="8350" xr:uid="{AB548B6A-EAD7-4D38-87B7-7A8F505D3172}"/>
    <cellStyle name="Calculation 3 3 4 2" xfId="11892" xr:uid="{25038B24-49AF-4814-9219-6CEE33758B62}"/>
    <cellStyle name="Calculation 3 3 4 2 2" xfId="21340" xr:uid="{89621DE0-1C2E-4C81-8E8B-EBD017AF4155}"/>
    <cellStyle name="Calculation 3 3 4 2 3" xfId="25734" xr:uid="{07E725E0-4029-45EB-9EDA-C307D813F2CD}"/>
    <cellStyle name="Calculation 3 3 4 3" xfId="14055" xr:uid="{14D3DC6B-03DC-45EC-840C-FFC5BDCF6B5C}"/>
    <cellStyle name="Calculation 3 3 4 3 2" xfId="23503" xr:uid="{B47CA57E-262C-4ABB-A1D8-26BEB48850F0}"/>
    <cellStyle name="Calculation 3 3 4 4" xfId="17798" xr:uid="{B322723F-BE01-4F23-910F-14E074178CFF}"/>
    <cellStyle name="Calculation 3 3 5" xfId="8708" xr:uid="{F44584E5-0675-480D-AFA2-5FB708835B40}"/>
    <cellStyle name="Calculation 3 3 5 2" xfId="12192" xr:uid="{B6C2139E-DE01-4998-BE74-B46C41D127D6}"/>
    <cellStyle name="Calculation 3 3 5 2 2" xfId="21640" xr:uid="{3BADBC04-BC1A-4796-BCCE-8D1799F5D9C5}"/>
    <cellStyle name="Calculation 3 3 5 2 3" xfId="26032" xr:uid="{54BD12B1-072D-43C1-8AAF-B3343B65A070}"/>
    <cellStyle name="Calculation 3 3 5 3" xfId="14411" xr:uid="{DE0BE120-735D-42F4-88D3-600B9AF5232F}"/>
    <cellStyle name="Calculation 3 3 5 3 2" xfId="23859" xr:uid="{51FD4C95-D40D-491C-82E2-40C30B522AF9}"/>
    <cellStyle name="Calculation 3 3 5 4" xfId="18156" xr:uid="{68DFD604-E352-4017-B46C-EE27E224944D}"/>
    <cellStyle name="Calculation 3 3 6" xfId="8322" xr:uid="{4B706F99-96C9-4ED5-BCA4-86ED92B6B73F}"/>
    <cellStyle name="Calculation 3 3 6 2" xfId="11873" xr:uid="{BD3AC1B9-4F36-4985-9E4C-CDC89D41674D}"/>
    <cellStyle name="Calculation 3 3 6 2 2" xfId="21321" xr:uid="{D8A95A72-DD52-4765-8AEE-4DF933863119}"/>
    <cellStyle name="Calculation 3 3 6 2 3" xfId="25715" xr:uid="{5A4F5191-C007-4531-8451-91A710B07E29}"/>
    <cellStyle name="Calculation 3 3 6 3" xfId="14027" xr:uid="{C6F47414-EAC7-45F6-94BF-29EC1E36FA14}"/>
    <cellStyle name="Calculation 3 3 6 3 2" xfId="23475" xr:uid="{C8E41219-2904-4CDC-9AA9-DF201F2946A8}"/>
    <cellStyle name="Calculation 3 3 6 4" xfId="17770" xr:uid="{4A5C8D55-9DAB-49D1-BBD9-B26033C1801E}"/>
    <cellStyle name="Calculation 3 3 7" xfId="8049" xr:uid="{533A274F-AFC5-489A-B8C3-075B781B476D}"/>
    <cellStyle name="Calculation 3 3 7 2" xfId="11646" xr:uid="{0B9B94A8-EAAC-4529-AAD2-2C288188DA32}"/>
    <cellStyle name="Calculation 3 3 7 2 2" xfId="21094" xr:uid="{05C86E89-D345-4FF5-8EE4-5FD6F24248EB}"/>
    <cellStyle name="Calculation 3 3 7 2 3" xfId="25507" xr:uid="{4793C398-F157-41BA-99DA-9510BF020379}"/>
    <cellStyle name="Calculation 3 3 7 3" xfId="13773" xr:uid="{E96F2217-FE0E-4BC9-A59D-C9DFFC26E9B1}"/>
    <cellStyle name="Calculation 3 3 7 3 2" xfId="23221" xr:uid="{4DA9ACB3-D629-404F-B08C-ED9FF0811A27}"/>
    <cellStyle name="Calculation 3 3 7 4" xfId="17497" xr:uid="{8709FC34-6076-4BDD-8844-25125AC60B75}"/>
    <cellStyle name="Calculation 3 3 8" xfId="7276" xr:uid="{996104D3-2522-4460-9B39-120D7FF61D08}"/>
    <cellStyle name="Calculation 3 3 8 2" xfId="13007" xr:uid="{E58DDBCA-0D51-48F8-8FC3-E3D1C2A4A5EF}"/>
    <cellStyle name="Calculation 3 3 8 2 2" xfId="22455" xr:uid="{7471C23D-D70B-49AB-9BD1-2151B5B1E1EB}"/>
    <cellStyle name="Calculation 3 3 8 3" xfId="16724" xr:uid="{0A98F80C-A7CE-4499-AFCD-E91A42F8098A}"/>
    <cellStyle name="Calculation 3 3 9" xfId="26653" xr:uid="{24195720-5320-493F-8D38-96B23E479798}"/>
    <cellStyle name="Calculation 3 4" xfId="1030" xr:uid="{CFC692AB-3D8B-488F-A139-00AA2FBDCC40}"/>
    <cellStyle name="Calculation 3 4 10" xfId="27605" xr:uid="{2741E125-AB1C-400A-A35A-18CA882CCAC9}"/>
    <cellStyle name="Calculation 3 4 2" xfId="5557" xr:uid="{6B52E16B-6CB6-445F-90A8-A60886619055}"/>
    <cellStyle name="Calculation 3 4 2 2" xfId="6227" xr:uid="{FB514B09-B1F4-4172-B17F-99560442D2FB}"/>
    <cellStyle name="Calculation 3 4 2 2 2" xfId="9959" xr:uid="{A4186630-B982-43CF-9458-F521181C8A00}"/>
    <cellStyle name="Calculation 3 4 2 2 2 2" xfId="19407" xr:uid="{7C636555-092D-4C1F-8C5D-08695C40D310}"/>
    <cellStyle name="Calculation 3 4 2 2 3" xfId="15678" xr:uid="{24A94DA8-2AE4-4A51-A612-38D177C1C7F7}"/>
    <cellStyle name="Calculation 3 4 2 3" xfId="9289" xr:uid="{8E9C2CB7-5A0D-46EE-9B91-CC8AC1597806}"/>
    <cellStyle name="Calculation 3 4 2 3 2" xfId="18737" xr:uid="{5EF82794-53E6-4D6D-9956-A33BCC28A2F4}"/>
    <cellStyle name="Calculation 3 4 2 4" xfId="15008" xr:uid="{D098F749-093A-49C2-8704-3E4863D062DE}"/>
    <cellStyle name="Calculation 3 4 2 5" xfId="27750" xr:uid="{258B9828-8293-42FF-9483-605130C13A11}"/>
    <cellStyle name="Calculation 3 4 2 6" xfId="27401" xr:uid="{6269A74D-7D3A-40E3-88B5-874AFF0034D0}"/>
    <cellStyle name="Calculation 3 4 2 7" xfId="26798" xr:uid="{4C7512F2-DA06-409D-9B45-E2016B7D181C}"/>
    <cellStyle name="Calculation 3 4 2 8" xfId="28285" xr:uid="{4D30FDF3-F343-483F-AAE4-25F4BE33C268}"/>
    <cellStyle name="Calculation 3 4 3" xfId="7200" xr:uid="{DA0EF8CD-1473-4BB1-9984-B7813841E5AA}"/>
    <cellStyle name="Calculation 3 4 3 2" xfId="10931" xr:uid="{078AB09D-92BB-4078-91AF-C664D81BA2A3}"/>
    <cellStyle name="Calculation 3 4 3 2 2" xfId="20379" xr:uid="{594E649A-DA3A-4022-9CE3-E207AC903418}"/>
    <cellStyle name="Calculation 3 4 3 2 3" xfId="24803" xr:uid="{546722E1-BAE2-433A-8B8E-EF481DB97316}"/>
    <cellStyle name="Calculation 3 4 3 3" xfId="12937" xr:uid="{170CF869-E537-4531-9411-BABC5A6E27A2}"/>
    <cellStyle name="Calculation 3 4 3 3 2" xfId="22385" xr:uid="{B9BF1E2E-A37E-4920-9E82-593C5D1BB2A4}"/>
    <cellStyle name="Calculation 3 4 3 4" xfId="16650" xr:uid="{91E41010-CF93-4D9F-801F-974F7325ADA0}"/>
    <cellStyle name="Calculation 3 4 4" xfId="8797" xr:uid="{994E6406-388C-4B32-BC05-C8B30474C8A0}"/>
    <cellStyle name="Calculation 3 4 4 2" xfId="12276" xr:uid="{B27831D4-3770-450D-B970-A34003EA678B}"/>
    <cellStyle name="Calculation 3 4 4 2 2" xfId="21724" xr:uid="{829968DF-1CA7-44E2-A662-64B245F5F130}"/>
    <cellStyle name="Calculation 3 4 4 2 3" xfId="26116" xr:uid="{49D1DD57-FE32-4335-9CBC-C8C96B2B90DC}"/>
    <cellStyle name="Calculation 3 4 4 3" xfId="14500" xr:uid="{042CF041-A30C-48F2-B3D6-E711B9430508}"/>
    <cellStyle name="Calculation 3 4 4 3 2" xfId="23948" xr:uid="{26A7593D-E26A-435A-A51E-3FCABAE4CF2B}"/>
    <cellStyle name="Calculation 3 4 4 4" xfId="18245" xr:uid="{4FC1A920-A7E5-4D65-9F97-1DAD008C06CB}"/>
    <cellStyle name="Calculation 3 4 5" xfId="7294" xr:uid="{690651E2-FDDC-43BB-A5C3-EF6BC3A593EE}"/>
    <cellStyle name="Calculation 3 4 5 2" xfId="11010" xr:uid="{C4D20DFA-86FC-4CB7-BD28-5C21589DB688}"/>
    <cellStyle name="Calculation 3 4 5 2 2" xfId="20458" xr:uid="{78DE9339-440D-4859-92FF-F5A1A19909BC}"/>
    <cellStyle name="Calculation 3 4 5 2 3" xfId="24877" xr:uid="{675D37CE-8898-4F1C-B8FC-B0B8D9AD2956}"/>
    <cellStyle name="Calculation 3 4 5 3" xfId="13024" xr:uid="{BA4BA9C5-3065-4DCE-BA76-2AD42C3AB8D4}"/>
    <cellStyle name="Calculation 3 4 5 3 2" xfId="22472" xr:uid="{BEBB8954-1131-4CDB-8EC8-B9EDF1D3F5E9}"/>
    <cellStyle name="Calculation 3 4 5 4" xfId="16742" xr:uid="{F1EE7E2E-BFFD-4576-B42B-71A2F8AA9627}"/>
    <cellStyle name="Calculation 3 4 6" xfId="8231" xr:uid="{99FA7187-C73D-4616-BD8D-89C45CD111FC}"/>
    <cellStyle name="Calculation 3 4 6 2" xfId="11787" xr:uid="{CFCEF6B7-66B7-48D0-A260-D2C931CD2909}"/>
    <cellStyle name="Calculation 3 4 6 2 2" xfId="21235" xr:uid="{3543F3C5-23B6-4C94-B28F-1DA5BDADC262}"/>
    <cellStyle name="Calculation 3 4 6 2 3" xfId="25630" xr:uid="{40A78EA7-833C-41FC-8064-6B058AFACF0E}"/>
    <cellStyle name="Calculation 3 4 6 3" xfId="13937" xr:uid="{7DC0A57F-9C91-4193-B52F-72DD22BEF5F4}"/>
    <cellStyle name="Calculation 3 4 6 3 2" xfId="23385" xr:uid="{C316D5C7-D159-4862-9560-5FE0DB1EBFFB}"/>
    <cellStyle name="Calculation 3 4 6 4" xfId="17679" xr:uid="{6D579F38-9288-4084-8B5D-366F624AA39E}"/>
    <cellStyle name="Calculation 3 4 7" xfId="9099" xr:uid="{85970B5C-B7D3-4FCE-BB91-CDF313F71301}"/>
    <cellStyle name="Calculation 3 4 7 2" xfId="12522" xr:uid="{E1B17842-BDB7-48C4-A960-00FE83C59B8E}"/>
    <cellStyle name="Calculation 3 4 7 2 2" xfId="21970" xr:uid="{C1DF4479-FCF9-4C63-ABE5-6D62A2994500}"/>
    <cellStyle name="Calculation 3 4 7 2 3" xfId="26360" xr:uid="{2A43C7C5-CE98-4A92-8AB9-6FF8E391756D}"/>
    <cellStyle name="Calculation 3 4 7 3" xfId="14800" xr:uid="{CE805D54-D17B-45D0-8047-08F332BDCABA}"/>
    <cellStyle name="Calculation 3 4 7 3 2" xfId="24248" xr:uid="{39E98889-4AFE-45EC-BFCE-DB37111F2582}"/>
    <cellStyle name="Calculation 3 4 7 4" xfId="18547" xr:uid="{8422643D-16A2-465C-B3D1-FF95C9EF4113}"/>
    <cellStyle name="Calculation 3 4 8" xfId="9135" xr:uid="{9FB47EC5-EF40-47A8-AFA3-95819DB81279}"/>
    <cellStyle name="Calculation 3 4 8 2" xfId="14836" xr:uid="{F3A3C3A8-C720-4F6C-9B7D-E183E7883147}"/>
    <cellStyle name="Calculation 3 4 8 2 2" xfId="24284" xr:uid="{692A5365-D92D-4E79-BF77-3B20DF918F11}"/>
    <cellStyle name="Calculation 3 4 8 3" xfId="18583" xr:uid="{8F9100EF-2297-4C55-9E8B-EB4949E3055E}"/>
    <cellStyle name="Calculation 3 4 9" xfId="26654" xr:uid="{708A2F8E-6B74-4EA1-81D1-AF0DEBD74A11}"/>
    <cellStyle name="Calculation 3 5" xfId="1031" xr:uid="{928695D5-4F9A-4E40-BDB3-5CD244CB44E2}"/>
    <cellStyle name="Calculation 3 5 10" xfId="27462" xr:uid="{F7029602-287A-403E-91F3-DD3BC0220505}"/>
    <cellStyle name="Calculation 3 5 2" xfId="5558" xr:uid="{C71A498D-B91B-4123-8CE7-539A01D1D1A7}"/>
    <cellStyle name="Calculation 3 5 2 2" xfId="6228" xr:uid="{DFACA3A5-9D87-4255-96F3-7841D4855794}"/>
    <cellStyle name="Calculation 3 5 2 2 2" xfId="9960" xr:uid="{15763D81-7D36-4E63-9AEF-59793CC07E2A}"/>
    <cellStyle name="Calculation 3 5 2 2 2 2" xfId="19408" xr:uid="{8DCF0B85-12DA-401D-92B2-CA07C0726B53}"/>
    <cellStyle name="Calculation 3 5 2 2 3" xfId="15679" xr:uid="{D7FEA9B4-1CBD-4AA2-BC68-1DC5E753AF0A}"/>
    <cellStyle name="Calculation 3 5 2 3" xfId="9290" xr:uid="{EAA60DD2-0404-4E13-96A6-98D10F9105C3}"/>
    <cellStyle name="Calculation 3 5 2 3 2" xfId="18738" xr:uid="{98718B1D-58F1-44CE-BDEE-39B6B6223A62}"/>
    <cellStyle name="Calculation 3 5 2 4" xfId="15009" xr:uid="{9FFBD61B-60AE-41A1-8F59-F180AAEC2F37}"/>
    <cellStyle name="Calculation 3 5 2 5" xfId="27751" xr:uid="{724B1E50-DCB6-4ECE-A602-56C932BB8800}"/>
    <cellStyle name="Calculation 3 5 2 6" xfId="27009" xr:uid="{0A6152BB-43FA-4BFF-8BBD-CD7B25596027}"/>
    <cellStyle name="Calculation 3 5 2 7" xfId="26676" xr:uid="{5B15A3B9-820B-44F3-9106-4822B63240FF}"/>
    <cellStyle name="Calculation 3 5 2 8" xfId="28286" xr:uid="{B8EE4806-18D7-4FBA-8A73-EE3A5CDAE025}"/>
    <cellStyle name="Calculation 3 5 3" xfId="7111" xr:uid="{C776B502-DFB7-4EBC-9366-97DC108108C8}"/>
    <cellStyle name="Calculation 3 5 3 2" xfId="10842" xr:uid="{CDDE23E1-757D-4A4E-A0B7-304851272376}"/>
    <cellStyle name="Calculation 3 5 3 2 2" xfId="20290" xr:uid="{EBF5CBEC-E406-4AA5-89F8-1C7DD08C64B7}"/>
    <cellStyle name="Calculation 3 5 3 2 3" xfId="24714" xr:uid="{CFC610CF-67DA-4143-944D-BEDDA283EC1E}"/>
    <cellStyle name="Calculation 3 5 3 3" xfId="12848" xr:uid="{6DBED17B-3649-44BA-9621-8540CBDF4690}"/>
    <cellStyle name="Calculation 3 5 3 3 2" xfId="22296" xr:uid="{E33D4F0F-01FE-4221-95EB-56B69A8B0806}"/>
    <cellStyle name="Calculation 3 5 3 4" xfId="16561" xr:uid="{59C70D84-3D8A-4886-8C0A-CE304FF19D17}"/>
    <cellStyle name="Calculation 3 5 4" xfId="8349" xr:uid="{0D7EDA3E-C105-4330-878B-B94BC59AF4D4}"/>
    <cellStyle name="Calculation 3 5 4 2" xfId="11891" xr:uid="{E480B738-7045-47DC-A561-2821E936F8D4}"/>
    <cellStyle name="Calculation 3 5 4 2 2" xfId="21339" xr:uid="{B5EAD98B-7676-469B-8B6F-9B3F13B0A177}"/>
    <cellStyle name="Calculation 3 5 4 2 3" xfId="25733" xr:uid="{4B43A2E4-BF5C-4D2F-8925-DFCB593744EB}"/>
    <cellStyle name="Calculation 3 5 4 3" xfId="14054" xr:uid="{52719D56-C710-43E6-B0D5-8FB753EEBAEE}"/>
    <cellStyle name="Calculation 3 5 4 3 2" xfId="23502" xr:uid="{24724446-9719-435A-B800-15AFF2ED298D}"/>
    <cellStyle name="Calculation 3 5 4 4" xfId="17797" xr:uid="{A9A78B3A-8333-447F-862C-96F3EA579FC6}"/>
    <cellStyle name="Calculation 3 5 5" xfId="8581" xr:uid="{A9A7D49C-ADDE-4EBB-837E-58BA02A2C852}"/>
    <cellStyle name="Calculation 3 5 5 2" xfId="12080" xr:uid="{A45B0A65-14D7-43E6-AF43-5301F6382FA7}"/>
    <cellStyle name="Calculation 3 5 5 2 2" xfId="21528" xr:uid="{95C709A6-8DF0-4D23-98DF-89D25EF8544D}"/>
    <cellStyle name="Calculation 3 5 5 2 3" xfId="25920" xr:uid="{88B4E78F-F8B2-4BF8-A638-83701861DBA6}"/>
    <cellStyle name="Calculation 3 5 5 3" xfId="14284" xr:uid="{CDA8CF67-3B0D-4EBA-BED3-923DC12677D3}"/>
    <cellStyle name="Calculation 3 5 5 3 2" xfId="23732" xr:uid="{BD9C89FC-39B2-4A25-831A-1CD1EF23EE61}"/>
    <cellStyle name="Calculation 3 5 5 4" xfId="18029" xr:uid="{57E9AA5A-E444-4019-B052-B82577FC5E27}"/>
    <cellStyle name="Calculation 3 5 6" xfId="8850" xr:uid="{D390E1AE-5CC0-4B26-841B-BBB6ACB5F0D5}"/>
    <cellStyle name="Calculation 3 5 6 2" xfId="12317" xr:uid="{09916A36-28EA-4AE4-9BBE-238D5BDEC1B6}"/>
    <cellStyle name="Calculation 3 5 6 2 2" xfId="21765" xr:uid="{227798B5-CBDD-482D-B3A6-26E5ED992106}"/>
    <cellStyle name="Calculation 3 5 6 2 3" xfId="26156" xr:uid="{03B802CC-21E1-4FF1-A141-A9E58590D0BF}"/>
    <cellStyle name="Calculation 3 5 6 3" xfId="14552" xr:uid="{A13772C1-E5DB-4354-94CD-9814A4ADB1A8}"/>
    <cellStyle name="Calculation 3 5 6 3 2" xfId="24000" xr:uid="{C84603EA-0DC3-43C6-8A6B-7809D4368793}"/>
    <cellStyle name="Calculation 3 5 6 4" xfId="18298" xr:uid="{1A3F7248-F33D-4BE1-BE38-80F491ED7EA0}"/>
    <cellStyle name="Calculation 3 5 7" xfId="7792" xr:uid="{8D3E4442-01FB-4A49-A05D-4C74673A42C9}"/>
    <cellStyle name="Calculation 3 5 7 2" xfId="11431" xr:uid="{DC4611E3-76BF-40C1-AC6E-FD89C493E38F}"/>
    <cellStyle name="Calculation 3 5 7 2 2" xfId="20879" xr:uid="{E3DD1F74-634F-4F35-8DF8-FAFDD09A9068}"/>
    <cellStyle name="Calculation 3 5 7 2 3" xfId="25295" xr:uid="{F1B58820-F25B-45CF-B7DC-57E3A4BE2FAF}"/>
    <cellStyle name="Calculation 3 5 7 3" xfId="13519" xr:uid="{44C0FBB0-3CC3-4995-AE1E-F8D7FC011FB1}"/>
    <cellStyle name="Calculation 3 5 7 3 2" xfId="22967" xr:uid="{FB9F4B7B-BBE1-4B3A-8909-42BF92814FE1}"/>
    <cellStyle name="Calculation 3 5 7 4" xfId="17240" xr:uid="{E0003870-B45F-414B-A228-7E71B0D96C21}"/>
    <cellStyle name="Calculation 3 5 8" xfId="8597" xr:uid="{2DBD846A-F76F-4994-A2C0-1AAD01C0B365}"/>
    <cellStyle name="Calculation 3 5 8 2" xfId="14300" xr:uid="{17C5E725-E15D-44D7-A32F-FEE24923674E}"/>
    <cellStyle name="Calculation 3 5 8 2 2" xfId="23748" xr:uid="{9E570619-B2AB-4BA7-8283-3A027D408220}"/>
    <cellStyle name="Calculation 3 5 8 3" xfId="18045" xr:uid="{5B10281D-F1FD-4B80-9B3C-31795345852B}"/>
    <cellStyle name="Calculation 3 5 9" xfId="26655" xr:uid="{F154E9BD-B328-4929-B445-6B284B61CAB0}"/>
    <cellStyle name="Calculation 3 6" xfId="1032" xr:uid="{2F66EDBF-CE11-43E7-A06F-C42E186B2095}"/>
    <cellStyle name="Calculation 3 6 10" xfId="27453" xr:uid="{491705D6-F27B-4190-84CD-8D6A035DC948}"/>
    <cellStyle name="Calculation 3 6 2" xfId="5559" xr:uid="{C9C6C6EA-8343-47E2-9B20-165D2AB3CDCD}"/>
    <cellStyle name="Calculation 3 6 2 2" xfId="6229" xr:uid="{10AAF60F-2D6E-4647-A910-F1D83D382DAE}"/>
    <cellStyle name="Calculation 3 6 2 2 2" xfId="9961" xr:uid="{048831C9-B648-4388-8D4E-1F5BDA2336E7}"/>
    <cellStyle name="Calculation 3 6 2 2 2 2" xfId="19409" xr:uid="{A9500093-FA51-461F-B0FF-C4D34FBFE8AB}"/>
    <cellStyle name="Calculation 3 6 2 2 3" xfId="15680" xr:uid="{F7FA1DB5-F69A-4E83-80CA-5F964DDBA85F}"/>
    <cellStyle name="Calculation 3 6 2 3" xfId="9291" xr:uid="{615FD735-C6B5-49F3-9758-7BC3B1C4176B}"/>
    <cellStyle name="Calculation 3 6 2 3 2" xfId="18739" xr:uid="{86E9FD29-CAF1-4BCF-8E6F-D5F542006F00}"/>
    <cellStyle name="Calculation 3 6 2 4" xfId="15010" xr:uid="{CAF38531-8345-4C22-A2CC-75E688962A0A}"/>
    <cellStyle name="Calculation 3 6 2 5" xfId="27752" xr:uid="{BA49AD20-4869-4211-AC7E-70E17D0C5CCD}"/>
    <cellStyle name="Calculation 3 6 2 6" xfId="26552" xr:uid="{DEC193DA-8743-443C-BEFB-6954A57223AD}"/>
    <cellStyle name="Calculation 3 6 2 7" xfId="26626" xr:uid="{81D256F1-60AF-484B-8E75-81CF22469E9B}"/>
    <cellStyle name="Calculation 3 6 2 8" xfId="28287" xr:uid="{A905C812-51D0-44CA-B764-080B668F6FFD}"/>
    <cellStyle name="Calculation 3 6 3" xfId="7199" xr:uid="{C7C9D9E9-7A31-4274-A445-3873C137791E}"/>
    <cellStyle name="Calculation 3 6 3 2" xfId="10930" xr:uid="{175EDBB8-5EB8-4501-BC13-504EDFFB38B5}"/>
    <cellStyle name="Calculation 3 6 3 2 2" xfId="20378" xr:uid="{002DD6CF-06BE-44D8-9927-9ED8BE2608A9}"/>
    <cellStyle name="Calculation 3 6 3 2 3" xfId="24802" xr:uid="{D474CBB4-CA83-4EE9-8477-FD4073B26B2F}"/>
    <cellStyle name="Calculation 3 6 3 3" xfId="12936" xr:uid="{AEBE7917-FFBF-40D7-BA68-3830BFBFDB14}"/>
    <cellStyle name="Calculation 3 6 3 3 2" xfId="22384" xr:uid="{3355FE34-0B89-4560-A8C6-89030F47F0B7}"/>
    <cellStyle name="Calculation 3 6 3 4" xfId="16649" xr:uid="{F03BC0B2-20B2-48DC-BB06-BF09D1FA547C}"/>
    <cellStyle name="Calculation 3 6 4" xfId="8796" xr:uid="{B04B4EE9-C7E5-4D02-8351-2AAE6E683E7A}"/>
    <cellStyle name="Calculation 3 6 4 2" xfId="12275" xr:uid="{D274A060-27F4-41AF-B396-BEE5B23DF2A8}"/>
    <cellStyle name="Calculation 3 6 4 2 2" xfId="21723" xr:uid="{6BB00A9A-6E05-41A4-8607-233F12DA2612}"/>
    <cellStyle name="Calculation 3 6 4 2 3" xfId="26115" xr:uid="{F5C5D326-B748-4DD3-BADE-5F2B86BB6F9F}"/>
    <cellStyle name="Calculation 3 6 4 3" xfId="14499" xr:uid="{4C43FD66-A4B8-4B7D-93C8-56D8B23F673C}"/>
    <cellStyle name="Calculation 3 6 4 3 2" xfId="23947" xr:uid="{3D76237F-ECC7-49F6-9D73-6E59DEE90D3A}"/>
    <cellStyle name="Calculation 3 6 4 4" xfId="18244" xr:uid="{8EF42137-FA40-4356-9EE6-3A37679FC2F2}"/>
    <cellStyle name="Calculation 3 6 5" xfId="7356" xr:uid="{A6256679-5389-4A3F-9AC1-93016D779742}"/>
    <cellStyle name="Calculation 3 6 5 2" xfId="11060" xr:uid="{D365D6DE-86AD-4836-B4A3-93707F6D70A1}"/>
    <cellStyle name="Calculation 3 6 5 2 2" xfId="20508" xr:uid="{DFB64E5D-34B6-4750-9C75-6D9FF5B4E8A6}"/>
    <cellStyle name="Calculation 3 6 5 2 3" xfId="24927" xr:uid="{14B30B19-D183-4A74-906C-318FE6CCDDFB}"/>
    <cellStyle name="Calculation 3 6 5 3" xfId="13086" xr:uid="{31683592-36C6-4CCD-BB5E-77025B230A5F}"/>
    <cellStyle name="Calculation 3 6 5 3 2" xfId="22534" xr:uid="{21590015-E600-4634-8521-878C2F35CCF1}"/>
    <cellStyle name="Calculation 3 6 5 4" xfId="16804" xr:uid="{44943958-165B-4A7A-BE6A-B58F218AF2FE}"/>
    <cellStyle name="Calculation 3 6 6" xfId="7337" xr:uid="{06865DB6-80FF-4575-97C7-C2DB76506714}"/>
    <cellStyle name="Calculation 3 6 6 2" xfId="11048" xr:uid="{65A70A06-0FB1-41AE-953E-77FCF6C189F9}"/>
    <cellStyle name="Calculation 3 6 6 2 2" xfId="20496" xr:uid="{8BB7F310-1578-4F1F-91A8-C6BAA464CEA5}"/>
    <cellStyle name="Calculation 3 6 6 2 3" xfId="24915" xr:uid="{7ED19A33-9F75-4A0F-A7FA-B39544FC9C9F}"/>
    <cellStyle name="Calculation 3 6 6 3" xfId="13067" xr:uid="{7B8C1E87-2BB5-4553-8809-DAC886CE89A9}"/>
    <cellStyle name="Calculation 3 6 6 3 2" xfId="22515" xr:uid="{8DA37F2C-55EE-4785-991F-4160A04F8F37}"/>
    <cellStyle name="Calculation 3 6 6 4" xfId="16785" xr:uid="{A53EF489-823B-4756-9429-7076A7471835}"/>
    <cellStyle name="Calculation 3 6 7" xfId="8661" xr:uid="{E177FCE8-C7EB-4F24-B88D-1CFD5EF2B426}"/>
    <cellStyle name="Calculation 3 6 7 2" xfId="12149" xr:uid="{7F768EC8-0FD3-44EF-8DD5-3661785259D4}"/>
    <cellStyle name="Calculation 3 6 7 2 2" xfId="21597" xr:uid="{53038545-A440-45B0-99E9-2911298E0F67}"/>
    <cellStyle name="Calculation 3 6 7 2 3" xfId="25989" xr:uid="{C660C47D-B631-4F2F-ACAC-A4D67431EFD8}"/>
    <cellStyle name="Calculation 3 6 7 3" xfId="14364" xr:uid="{355CC951-6735-4944-AF32-AA8F05363011}"/>
    <cellStyle name="Calculation 3 6 7 3 2" xfId="23812" xr:uid="{4C5DDC26-3143-41A8-88E9-97C12070A997}"/>
    <cellStyle name="Calculation 3 6 7 4" xfId="18109" xr:uid="{0CE1186B-3081-4BF7-B657-AEFBD9429A12}"/>
    <cellStyle name="Calculation 3 6 8" xfId="8991" xr:uid="{B08CE90E-D56C-4399-974A-091F0FB5AE13}"/>
    <cellStyle name="Calculation 3 6 8 2" xfId="14692" xr:uid="{C9C882FA-EDB6-4583-AE36-DA37B75B769D}"/>
    <cellStyle name="Calculation 3 6 8 2 2" xfId="24140" xr:uid="{0E881C0E-3FE1-4594-931D-4226666257D6}"/>
    <cellStyle name="Calculation 3 6 8 3" xfId="18439" xr:uid="{A8B548D5-C8C7-45AE-9CFF-8711BD098A09}"/>
    <cellStyle name="Calculation 3 6 9" xfId="26656" xr:uid="{C8023FBC-BBD4-429A-BAF5-EA27461425DA}"/>
    <cellStyle name="Calculation 3 7" xfId="1033" xr:uid="{FDE11F3F-D28B-4064-AB1F-010D36D770EE}"/>
    <cellStyle name="Calculation 3 7 10" xfId="27444" xr:uid="{2CABECB8-6EC7-447C-A0E5-32A72A965C19}"/>
    <cellStyle name="Calculation 3 7 2" xfId="5560" xr:uid="{06CB62A4-875A-43A8-B7FA-D556177F5D2E}"/>
    <cellStyle name="Calculation 3 7 2 2" xfId="6230" xr:uid="{9E1FDC91-9026-47EF-B232-195C9D48092C}"/>
    <cellStyle name="Calculation 3 7 2 2 2" xfId="9962" xr:uid="{F67C269E-FE93-4193-8583-58CE929FD8A8}"/>
    <cellStyle name="Calculation 3 7 2 2 2 2" xfId="19410" xr:uid="{9D81F39F-36E7-46F9-9C44-2B509C1C5C78}"/>
    <cellStyle name="Calculation 3 7 2 2 3" xfId="15681" xr:uid="{53E1D6E5-3A02-4714-B0A7-25156CE83E2D}"/>
    <cellStyle name="Calculation 3 7 2 3" xfId="9292" xr:uid="{8B0DE7B2-0A0D-479D-9839-F84089C956C6}"/>
    <cellStyle name="Calculation 3 7 2 3 2" xfId="18740" xr:uid="{7D187AC6-FD09-4709-8E68-8A4F1C8651B8}"/>
    <cellStyle name="Calculation 3 7 2 4" xfId="15011" xr:uid="{9A61F7CF-C161-4DBD-87B5-1785D0C6467D}"/>
    <cellStyle name="Calculation 3 7 2 5" xfId="27753" xr:uid="{8EC6B3CD-E2A5-4AC9-A2F1-FEEFEDD28822}"/>
    <cellStyle name="Calculation 3 7 2 6" xfId="27024" xr:uid="{6DB1A994-B22A-4507-90C4-7161D7D1F6B4}"/>
    <cellStyle name="Calculation 3 7 2 7" xfId="27304" xr:uid="{B189B8E0-917C-4EE5-95C9-D75C8AC9912E}"/>
    <cellStyle name="Calculation 3 7 2 8" xfId="28288" xr:uid="{A4A0D1AE-AE23-431A-8297-DEF33F26F0B9}"/>
    <cellStyle name="Calculation 3 7 3" xfId="7110" xr:uid="{AC349FA9-F450-4069-9D83-0163B05D04C0}"/>
    <cellStyle name="Calculation 3 7 3 2" xfId="10841" xr:uid="{A60AF3FA-BED1-4789-9ADF-E9326AC82964}"/>
    <cellStyle name="Calculation 3 7 3 2 2" xfId="20289" xr:uid="{EC9A598B-864D-45AA-8E2A-838605986D92}"/>
    <cellStyle name="Calculation 3 7 3 2 3" xfId="24713" xr:uid="{27E9E345-E27C-4253-A844-7541C7B5742C}"/>
    <cellStyle name="Calculation 3 7 3 3" xfId="12847" xr:uid="{5A98C97D-AB6C-482E-B722-D26E11F48DA2}"/>
    <cellStyle name="Calculation 3 7 3 3 2" xfId="22295" xr:uid="{F6BF0A3B-64A6-48AE-8D5D-CD8C638F0CA7}"/>
    <cellStyle name="Calculation 3 7 3 4" xfId="16560" xr:uid="{AEC21B42-01C8-4D76-A010-F957C9EECF67}"/>
    <cellStyle name="Calculation 3 7 4" xfId="8348" xr:uid="{D2FE8435-2091-4329-A076-3FAA2F2DD9BD}"/>
    <cellStyle name="Calculation 3 7 4 2" xfId="11890" xr:uid="{1D3EAE44-5F3D-4DBC-8316-1B338853B93C}"/>
    <cellStyle name="Calculation 3 7 4 2 2" xfId="21338" xr:uid="{9A7A3BD9-8016-4C25-8EFE-ED73287D2918}"/>
    <cellStyle name="Calculation 3 7 4 2 3" xfId="25732" xr:uid="{6F45168D-7B57-4CF0-88A2-59F870DFF796}"/>
    <cellStyle name="Calculation 3 7 4 3" xfId="14053" xr:uid="{45C2FF94-067D-47E5-891C-AC2E1979FDC6}"/>
    <cellStyle name="Calculation 3 7 4 3 2" xfId="23501" xr:uid="{399DB105-5A28-4523-8399-5A69FFFE29FE}"/>
    <cellStyle name="Calculation 3 7 4 4" xfId="17796" xr:uid="{2D953C29-E357-4936-9431-4926A5190C43}"/>
    <cellStyle name="Calculation 3 7 5" xfId="7363" xr:uid="{83F1ED89-C700-4295-A0EF-424F75388B6C}"/>
    <cellStyle name="Calculation 3 7 5 2" xfId="11063" xr:uid="{B14361C1-97AC-407A-A343-AF29E67E1B6D}"/>
    <cellStyle name="Calculation 3 7 5 2 2" xfId="20511" xr:uid="{16847A61-42A9-4B87-ABA0-AFC6A761F06F}"/>
    <cellStyle name="Calculation 3 7 5 2 3" xfId="24930" xr:uid="{F661AC67-D260-482D-8565-4F5EA6C9ADEB}"/>
    <cellStyle name="Calculation 3 7 5 3" xfId="13093" xr:uid="{91A2002E-A813-4949-BAD3-3063B417E39C}"/>
    <cellStyle name="Calculation 3 7 5 3 2" xfId="22541" xr:uid="{5BA84951-C81B-4CED-BDE9-0317DC11A57A}"/>
    <cellStyle name="Calculation 3 7 5 4" xfId="16811" xr:uid="{E285173F-1F9F-4C4F-9B2D-A91615A992D9}"/>
    <cellStyle name="Calculation 3 7 6" xfId="7897" xr:uid="{51156661-39CC-4760-A259-716190F14D63}"/>
    <cellStyle name="Calculation 3 7 6 2" xfId="11513" xr:uid="{F243B764-E970-475D-853B-AD32CD7881C3}"/>
    <cellStyle name="Calculation 3 7 6 2 2" xfId="20961" xr:uid="{177EEF0C-987C-41B9-AE60-D5FADECDEE5C}"/>
    <cellStyle name="Calculation 3 7 6 2 3" xfId="25375" xr:uid="{F5A9973C-8D0A-482D-B3DC-4D3752586E40}"/>
    <cellStyle name="Calculation 3 7 6 3" xfId="13622" xr:uid="{883E1488-D816-4ACC-81C5-C3DDE0116C2E}"/>
    <cellStyle name="Calculation 3 7 6 3 2" xfId="23070" xr:uid="{629BEBF6-7875-4FFD-A189-54191ADD2FC0}"/>
    <cellStyle name="Calculation 3 7 6 4" xfId="17345" xr:uid="{D88E1A32-5F12-464C-AE0A-2CCC43F32B79}"/>
    <cellStyle name="Calculation 3 7 7" xfId="8056" xr:uid="{D61574E9-FAA8-4468-BA47-CC943C9AC6D8}"/>
    <cellStyle name="Calculation 3 7 7 2" xfId="11648" xr:uid="{8C1EC7D8-EB05-48E2-8C88-7F709955F521}"/>
    <cellStyle name="Calculation 3 7 7 2 2" xfId="21096" xr:uid="{C4EE04DB-16BE-4A5E-87EF-C273339858F7}"/>
    <cellStyle name="Calculation 3 7 7 2 3" xfId="25509" xr:uid="{3B3B4B8D-7AF2-4F55-AEE0-66782F416D72}"/>
    <cellStyle name="Calculation 3 7 7 3" xfId="13780" xr:uid="{82986B3E-D44E-406B-AEB8-9DE0FC128DCD}"/>
    <cellStyle name="Calculation 3 7 7 3 2" xfId="23228" xr:uid="{6FAF5836-A3C2-4290-940A-FE3F9536A056}"/>
    <cellStyle name="Calculation 3 7 7 4" xfId="17504" xr:uid="{80C4FEF9-21D1-4A73-852F-D6DB25EF50F6}"/>
    <cellStyle name="Calculation 3 7 8" xfId="8899" xr:uid="{73FDFEE6-7D2A-4D1B-A25B-A429DE4B879B}"/>
    <cellStyle name="Calculation 3 7 8 2" xfId="14601" xr:uid="{DB443EBB-861F-4BCF-969B-22CE61449487}"/>
    <cellStyle name="Calculation 3 7 8 2 2" xfId="24049" xr:uid="{E1C53483-7245-4F25-B535-A383A224B40B}"/>
    <cellStyle name="Calculation 3 7 8 3" xfId="18347" xr:uid="{E3C705F8-14C2-4479-891A-ABF59E01E3A2}"/>
    <cellStyle name="Calculation 3 7 9" xfId="26657" xr:uid="{576D3813-8F5B-47BF-ADA3-21692E25B240}"/>
    <cellStyle name="Calculation 3 8" xfId="1034" xr:uid="{DEE15FF0-A988-4414-9B31-EBBD67F32A05}"/>
    <cellStyle name="Calculation 3 8 10" xfId="27451" xr:uid="{F18FEAA1-27D6-4083-9FDF-48ACE62F153E}"/>
    <cellStyle name="Calculation 3 8 2" xfId="5561" xr:uid="{A3B1D658-1504-4C86-8E66-760EC28B08A0}"/>
    <cellStyle name="Calculation 3 8 2 2" xfId="6231" xr:uid="{B7E10789-7A93-4AA2-A8D1-5950184F9FE6}"/>
    <cellStyle name="Calculation 3 8 2 2 2" xfId="9963" xr:uid="{417CF4F9-3253-4558-ACA5-8A4D9AECF0F8}"/>
    <cellStyle name="Calculation 3 8 2 2 2 2" xfId="19411" xr:uid="{E38CD63D-A678-4943-B813-81444A83F057}"/>
    <cellStyle name="Calculation 3 8 2 2 3" xfId="15682" xr:uid="{A576FE53-0D79-40BC-8974-1B1E4846E652}"/>
    <cellStyle name="Calculation 3 8 2 3" xfId="9293" xr:uid="{448C881A-D1CF-4DDD-BF99-01D7E1A6A201}"/>
    <cellStyle name="Calculation 3 8 2 3 2" xfId="18741" xr:uid="{1AE021BA-0192-4F49-A068-5C8D14B5DCD5}"/>
    <cellStyle name="Calculation 3 8 2 4" xfId="15012" xr:uid="{E06DAFD1-DFF1-4F50-B87F-DF9B2B280404}"/>
    <cellStyle name="Calculation 3 8 2 5" xfId="27754" xr:uid="{414D0E46-9B4D-48BE-9B6E-00E15F813375}"/>
    <cellStyle name="Calculation 3 8 2 6" xfId="26685" xr:uid="{A2EC08DA-97FD-4E26-810D-C22CECFDC536}"/>
    <cellStyle name="Calculation 3 8 2 7" xfId="27059" xr:uid="{C3B24CCE-98DC-4C43-B32E-F8634C39EDDD}"/>
    <cellStyle name="Calculation 3 8 2 8" xfId="28289" xr:uid="{7583C301-1523-4CAC-8745-73468789DA81}"/>
    <cellStyle name="Calculation 3 8 3" xfId="7198" xr:uid="{2F002FAD-91A4-46B2-9AB8-E2BCE6088654}"/>
    <cellStyle name="Calculation 3 8 3 2" xfId="10929" xr:uid="{006551F6-8D2C-498E-A1BA-71812263C81E}"/>
    <cellStyle name="Calculation 3 8 3 2 2" xfId="20377" xr:uid="{05C1B290-D0B6-4E32-A980-26379C5F510D}"/>
    <cellStyle name="Calculation 3 8 3 2 3" xfId="24801" xr:uid="{72218DB6-B1D6-4C3D-A8F8-4B934A1D48F6}"/>
    <cellStyle name="Calculation 3 8 3 3" xfId="12935" xr:uid="{E0B113EC-8A5E-44D9-809F-C33764C64BEB}"/>
    <cellStyle name="Calculation 3 8 3 3 2" xfId="22383" xr:uid="{7F36C55A-23AA-409E-AA96-D886F084D226}"/>
    <cellStyle name="Calculation 3 8 3 4" xfId="16648" xr:uid="{BCDB54DE-DEF9-40A5-9223-C4591DC59E1F}"/>
    <cellStyle name="Calculation 3 8 4" xfId="8795" xr:uid="{87BDAA52-0637-43D0-B1D8-F77E66BA4073}"/>
    <cellStyle name="Calculation 3 8 4 2" xfId="12274" xr:uid="{19E04EDD-8374-46FA-A1FC-A2993D30DAA8}"/>
    <cellStyle name="Calculation 3 8 4 2 2" xfId="21722" xr:uid="{B9E9AAEA-E9D8-4789-80DC-16E71E12BC09}"/>
    <cellStyle name="Calculation 3 8 4 2 3" xfId="26114" xr:uid="{961F8A98-5817-4AF3-9076-A56FC3D97872}"/>
    <cellStyle name="Calculation 3 8 4 3" xfId="14498" xr:uid="{74861404-85AC-46E7-838D-E05BDB41BE08}"/>
    <cellStyle name="Calculation 3 8 4 3 2" xfId="23946" xr:uid="{0E108EB1-7F2C-4EB3-A6B0-A92303C40C75}"/>
    <cellStyle name="Calculation 3 8 4 4" xfId="18243" xr:uid="{A69E1128-E32C-43FC-A911-CD6BFBAA2C1F}"/>
    <cellStyle name="Calculation 3 8 5" xfId="8584" xr:uid="{231A1B56-62D2-4945-BD29-B33878E52433}"/>
    <cellStyle name="Calculation 3 8 5 2" xfId="12082" xr:uid="{C9116B1D-0FD3-43BC-A0E1-B31DAD4FA51E}"/>
    <cellStyle name="Calculation 3 8 5 2 2" xfId="21530" xr:uid="{418FC7B2-6ADE-468A-934B-F2BFDFC7D7AC}"/>
    <cellStyle name="Calculation 3 8 5 2 3" xfId="25922" xr:uid="{CCC2B44D-DEF2-45D0-A70B-4689AF8EB38F}"/>
    <cellStyle name="Calculation 3 8 5 3" xfId="14287" xr:uid="{7C6A5856-B109-430F-8AD2-2409F34B7E05}"/>
    <cellStyle name="Calculation 3 8 5 3 2" xfId="23735" xr:uid="{D79492E3-6ABE-46BC-B5FB-85CA7F7A8E3B}"/>
    <cellStyle name="Calculation 3 8 5 4" xfId="18032" xr:uid="{0FC26BDA-8BB0-441F-A458-9F338EE1D28A}"/>
    <cellStyle name="Calculation 3 8 6" xfId="7898" xr:uid="{27AF1F71-6483-4527-B75A-A88E547223B2}"/>
    <cellStyle name="Calculation 3 8 6 2" xfId="11514" xr:uid="{408FA1E4-8083-4B55-8DA2-681D1DC74C34}"/>
    <cellStyle name="Calculation 3 8 6 2 2" xfId="20962" xr:uid="{C837B0C7-04A7-42FF-9EAD-BD04B6675BF9}"/>
    <cellStyle name="Calculation 3 8 6 2 3" xfId="25376" xr:uid="{3B917136-09DE-4BCE-98BF-484CA273D128}"/>
    <cellStyle name="Calculation 3 8 6 3" xfId="13623" xr:uid="{B9AC9970-D476-4862-8267-7D3B3218813C}"/>
    <cellStyle name="Calculation 3 8 6 3 2" xfId="23071" xr:uid="{7C7511D3-56AE-4328-913D-25A53EAE25F3}"/>
    <cellStyle name="Calculation 3 8 6 4" xfId="17346" xr:uid="{CFD3BA90-2B7A-43AE-8603-FF7A03019ACE}"/>
    <cellStyle name="Calculation 3 8 7" xfId="9078" xr:uid="{988BCE4D-D1FE-4560-98E1-9B8B4A5C7592}"/>
    <cellStyle name="Calculation 3 8 7 2" xfId="12508" xr:uid="{E5885123-19B3-49BC-B649-F2C819182054}"/>
    <cellStyle name="Calculation 3 8 7 2 2" xfId="21956" xr:uid="{CD84D8FC-D578-4234-90B4-299806F8979A}"/>
    <cellStyle name="Calculation 3 8 7 2 3" xfId="26346" xr:uid="{C0D6C6C3-B007-4470-A0A6-108479C25C9A}"/>
    <cellStyle name="Calculation 3 8 7 3" xfId="14779" xr:uid="{7578B932-D993-43A3-8C19-54935037B93D}"/>
    <cellStyle name="Calculation 3 8 7 3 2" xfId="24227" xr:uid="{C331583D-2EBA-4658-A94C-3038743562F5}"/>
    <cellStyle name="Calculation 3 8 7 4" xfId="18526" xr:uid="{B8F8AB8C-62FF-4177-8744-96C31F2628B7}"/>
    <cellStyle name="Calculation 3 8 8" xfId="8646" xr:uid="{70FF40CA-F096-4A61-8732-D199837AC6AE}"/>
    <cellStyle name="Calculation 3 8 8 2" xfId="14349" xr:uid="{31660636-281C-4AE1-842E-B6B5D8CA3129}"/>
    <cellStyle name="Calculation 3 8 8 2 2" xfId="23797" xr:uid="{F33F1E80-BCB0-44D5-A6D9-0128BEBD938C}"/>
    <cellStyle name="Calculation 3 8 8 3" xfId="18094" xr:uid="{E7B9FB34-9B17-420A-99E8-48CFDDC6FE5D}"/>
    <cellStyle name="Calculation 3 8 9" xfId="26658" xr:uid="{34DCDA6B-C49B-438B-A924-8BFCB5F23E90}"/>
    <cellStyle name="Calculation 3 9" xfId="1035" xr:uid="{35BA063F-B9B5-4519-9447-49ED39D95925}"/>
    <cellStyle name="Calculation 3 9 10" xfId="27091" xr:uid="{F9F2A893-DEAF-437D-B981-98756C16E4D3}"/>
    <cellStyle name="Calculation 3 9 2" xfId="5562" xr:uid="{22A369DB-934D-420D-9099-B37D815B63A4}"/>
    <cellStyle name="Calculation 3 9 2 2" xfId="6232" xr:uid="{7936FCBB-2A75-4444-B599-23F01A6BE947}"/>
    <cellStyle name="Calculation 3 9 2 2 2" xfId="9964" xr:uid="{5D96B19D-D270-4911-93E3-19E83F8A970A}"/>
    <cellStyle name="Calculation 3 9 2 2 2 2" xfId="19412" xr:uid="{C6432BBE-67E5-4D96-96D7-C09DB6B7C424}"/>
    <cellStyle name="Calculation 3 9 2 2 3" xfId="15683" xr:uid="{36A4AD8B-1F8F-4D36-8143-5780F42B2E5F}"/>
    <cellStyle name="Calculation 3 9 2 3" xfId="9294" xr:uid="{BAFD454C-ED36-434D-A1A4-09E108D2701D}"/>
    <cellStyle name="Calculation 3 9 2 3 2" xfId="18742" xr:uid="{36868D91-8AFD-4738-BC05-B5E9129BCA44}"/>
    <cellStyle name="Calculation 3 9 2 4" xfId="15013" xr:uid="{48E82863-E014-4781-AE2E-CE82C1AB1EBE}"/>
    <cellStyle name="Calculation 3 9 2 5" xfId="27755" xr:uid="{1FE78229-9678-4DCD-9C6A-2B5B334FAB63}"/>
    <cellStyle name="Calculation 3 9 2 6" xfId="27402" xr:uid="{83457FB3-2637-4E1B-894D-6B53C37A75B2}"/>
    <cellStyle name="Calculation 3 9 2 7" xfId="27042" xr:uid="{3528893E-53E3-4ACC-8CD3-D9F7040CC8EA}"/>
    <cellStyle name="Calculation 3 9 2 8" xfId="28290" xr:uid="{C0F0D2D7-130E-4960-B425-BD68B6B57C8B}"/>
    <cellStyle name="Calculation 3 9 3" xfId="7109" xr:uid="{5B9C66DD-CE6B-43B1-994C-D8CF6778EABB}"/>
    <cellStyle name="Calculation 3 9 3 2" xfId="10840" xr:uid="{E351B6BA-1EDD-49B3-8F78-AD59DB6B6C33}"/>
    <cellStyle name="Calculation 3 9 3 2 2" xfId="20288" xr:uid="{C3DFB84B-A400-4A5B-A831-FC587E019455}"/>
    <cellStyle name="Calculation 3 9 3 2 3" xfId="24712" xr:uid="{17805A63-01FE-4241-B98B-1C3C8A5ECA42}"/>
    <cellStyle name="Calculation 3 9 3 3" xfId="12846" xr:uid="{4193EA2A-A5A6-4BB1-9A2F-A29C64DA2C79}"/>
    <cellStyle name="Calculation 3 9 3 3 2" xfId="22294" xr:uid="{CFCE1932-F07E-450A-BBB1-750EAB2993BA}"/>
    <cellStyle name="Calculation 3 9 3 4" xfId="16559" xr:uid="{448CB233-82E4-4337-8FBB-7E731EA6BB1F}"/>
    <cellStyle name="Calculation 3 9 4" xfId="8347" xr:uid="{E58DBA47-CDFD-41C7-8542-92BD170BC641}"/>
    <cellStyle name="Calculation 3 9 4 2" xfId="11889" xr:uid="{79AB79FA-A0E0-4E89-8B7B-DE78D8368446}"/>
    <cellStyle name="Calculation 3 9 4 2 2" xfId="21337" xr:uid="{5B6AC89B-F4EB-4CDF-8EBC-7FE7D5F47E0B}"/>
    <cellStyle name="Calculation 3 9 4 2 3" xfId="25731" xr:uid="{D8E6986D-254B-4ABC-9A08-5085831BB1F0}"/>
    <cellStyle name="Calculation 3 9 4 3" xfId="14052" xr:uid="{0AE3F67A-9925-4FAD-B6EB-867C6F18C2C7}"/>
    <cellStyle name="Calculation 3 9 4 3 2" xfId="23500" xr:uid="{AAA8F06E-6DF4-4E25-AF23-5D44B674545C}"/>
    <cellStyle name="Calculation 3 9 4 4" xfId="17795" xr:uid="{029FEE9D-495F-4638-9EB4-9C30B4CC15A1}"/>
    <cellStyle name="Calculation 3 9 5" xfId="8132" xr:uid="{B9FFCDA1-E898-4968-9EC0-372304CD8ECA}"/>
    <cellStyle name="Calculation 3 9 5 2" xfId="11708" xr:uid="{AA097C9B-091C-4EAB-AB2F-B531C635BBCA}"/>
    <cellStyle name="Calculation 3 9 5 2 2" xfId="21156" xr:uid="{FB4AA202-9BB3-4D79-9DDA-970BF83BE1B8}"/>
    <cellStyle name="Calculation 3 9 5 2 3" xfId="25557" xr:uid="{BE60E67C-96AE-4F44-81B2-58139E465CB9}"/>
    <cellStyle name="Calculation 3 9 5 3" xfId="13844" xr:uid="{2614D2B3-BF64-4D3C-BCD1-FAD7CBE17D5D}"/>
    <cellStyle name="Calculation 3 9 5 3 2" xfId="23292" xr:uid="{7F625ED5-2BC8-46EE-AAA7-FB9689631D57}"/>
    <cellStyle name="Calculation 3 9 5 4" xfId="17580" xr:uid="{6F981D5F-1858-4DAF-BE7C-B23C54E381CB}"/>
    <cellStyle name="Calculation 3 9 6" xfId="7230" xr:uid="{802F4985-770A-4C7E-A59D-9CD44700024D}"/>
    <cellStyle name="Calculation 3 9 6 2" xfId="10958" xr:uid="{9BEB71B9-9F04-496F-89B0-249351BF49B0}"/>
    <cellStyle name="Calculation 3 9 6 2 2" xfId="20406" xr:uid="{523C099E-B4C2-4CD2-8A78-6770C092AFA2}"/>
    <cellStyle name="Calculation 3 9 6 2 3" xfId="24826" xr:uid="{39399E1D-F0F6-4B4A-A9AE-4EEC87CECB71}"/>
    <cellStyle name="Calculation 3 9 6 3" xfId="12961" xr:uid="{0123A9EF-8DBE-4DD8-A289-21AD39C6F971}"/>
    <cellStyle name="Calculation 3 9 6 3 2" xfId="22409" xr:uid="{FE8E03D4-D7C8-403F-AC45-9647BE16BE65}"/>
    <cellStyle name="Calculation 3 9 6 4" xfId="16678" xr:uid="{7A208FED-8CD6-49C5-A30C-984DA847B045}"/>
    <cellStyle name="Calculation 3 9 7" xfId="8600" xr:uid="{A30E2488-2CE1-4EF4-BA34-BBF421C91583}"/>
    <cellStyle name="Calculation 3 9 7 2" xfId="12095" xr:uid="{C0DC7D16-E1FE-4467-99F7-9234795D7949}"/>
    <cellStyle name="Calculation 3 9 7 2 2" xfId="21543" xr:uid="{242827AF-7D13-48A9-A898-8CAFFA4B22E0}"/>
    <cellStyle name="Calculation 3 9 7 2 3" xfId="25935" xr:uid="{32281A2D-5365-4B79-875F-26F22AD1597F}"/>
    <cellStyle name="Calculation 3 9 7 3" xfId="14303" xr:uid="{0D7026A7-A134-45DD-AD0D-303592BCDDF5}"/>
    <cellStyle name="Calculation 3 9 7 3 2" xfId="23751" xr:uid="{D9408A5C-8446-407A-B93E-DE5527BD1C88}"/>
    <cellStyle name="Calculation 3 9 7 4" xfId="18048" xr:uid="{1BA66552-DD6B-4E65-8EA9-EB53F63C28F4}"/>
    <cellStyle name="Calculation 3 9 8" xfId="8381" xr:uid="{1862415F-8EE0-4AE6-82F6-7B8ED69B2916}"/>
    <cellStyle name="Calculation 3 9 8 2" xfId="14086" xr:uid="{D042B7BA-E585-4034-9406-1786EAC7B4EC}"/>
    <cellStyle name="Calculation 3 9 8 2 2" xfId="23534" xr:uid="{8A388E16-C7A6-405A-BBBD-BF2F9F1AB4E4}"/>
    <cellStyle name="Calculation 3 9 8 3" xfId="17829" xr:uid="{90F5A37A-E8D9-4C7C-8C83-1DC525FAFEC0}"/>
    <cellStyle name="Calculation 3 9 9" xfId="26659" xr:uid="{4407B501-2965-44A2-8F32-D0B6760669EC}"/>
    <cellStyle name="Calculation 30" xfId="5393" xr:uid="{60685B53-EDA1-4B84-A5B6-185D974B1E18}"/>
    <cellStyle name="Calculation 31" xfId="5436" xr:uid="{0B4F953F-3416-4AC9-92B2-E857BFAC785B}"/>
    <cellStyle name="Calculation 32" xfId="1004" xr:uid="{4287F00B-6783-4710-B160-4335CD21B3F1}"/>
    <cellStyle name="Calculation 32 10" xfId="27442" xr:uid="{33484BFB-4597-49A4-B630-79361B3E5813}"/>
    <cellStyle name="Calculation 32 2" xfId="5531" xr:uid="{DF69FED4-D8F6-4A6F-93F3-53574B11613F}"/>
    <cellStyle name="Calculation 32 2 2" xfId="6201" xr:uid="{B66A78B6-2088-44E2-B0C4-1F9CD9C0138B}"/>
    <cellStyle name="Calculation 32 2 2 2" xfId="9933" xr:uid="{F6EB1C1C-AAAA-4E3E-B59F-D1E0EF01F396}"/>
    <cellStyle name="Calculation 32 2 2 2 2" xfId="19381" xr:uid="{D472AA99-7710-4CA1-A380-CBEFF2069E92}"/>
    <cellStyle name="Calculation 32 2 2 3" xfId="15652" xr:uid="{08F4B804-ABD9-4644-94BC-7231D995C784}"/>
    <cellStyle name="Calculation 32 2 3" xfId="9263" xr:uid="{6875AD43-DD86-4B16-95F2-A77B9F880E4F}"/>
    <cellStyle name="Calculation 32 2 3 2" xfId="18711" xr:uid="{1C151D49-B09A-4F4A-948D-A8503B7F8463}"/>
    <cellStyle name="Calculation 32 2 4" xfId="14982" xr:uid="{7DBC1D9A-0F97-40B7-92A0-58D62DE6AE3E}"/>
    <cellStyle name="Calculation 32 2 5" xfId="27724" xr:uid="{EF9AE3E2-3B6A-41CF-82F1-B963EE23F9A5}"/>
    <cellStyle name="Calculation 32 2 6" xfId="27156" xr:uid="{24C224F6-6145-4ECE-A3D5-A72B73CBD89B}"/>
    <cellStyle name="Calculation 32 2 7" xfId="26669" xr:uid="{B04F3023-E638-4ABE-ACC4-020DFB58FB34}"/>
    <cellStyle name="Calculation 32 2 8" xfId="28259" xr:uid="{2E6C1853-71F3-45EE-B006-86EC5BF78585}"/>
    <cellStyle name="Calculation 32 3" xfId="7127" xr:uid="{F51D3C91-A400-420D-A606-9F733C2F22D9}"/>
    <cellStyle name="Calculation 32 3 2" xfId="10858" xr:uid="{5A1A3ABE-CFD2-4562-B83F-BA3BB25E1C40}"/>
    <cellStyle name="Calculation 32 3 2 2" xfId="20306" xr:uid="{C8FF8DA8-DE1B-45A3-9905-6F05144DB217}"/>
    <cellStyle name="Calculation 32 3 2 3" xfId="24730" xr:uid="{134FF93E-5064-401A-8E89-CCDE4AE4F2DD}"/>
    <cellStyle name="Calculation 32 3 3" xfId="12864" xr:uid="{73A84C5A-5317-4E90-8A38-5FCD256CF742}"/>
    <cellStyle name="Calculation 32 3 3 2" xfId="22312" xr:uid="{11CE3892-B4D9-4255-91F7-2426D4BEF6B7}"/>
    <cellStyle name="Calculation 32 3 4" xfId="16577" xr:uid="{3F90D320-ED0A-4EDE-8B67-8C660016EF2C}"/>
    <cellStyle name="Calculation 32 4" xfId="8512" xr:uid="{1EAD5B2A-5CA0-4315-8D39-9A3A1674281C}"/>
    <cellStyle name="Calculation 32 4 2" xfId="12025" xr:uid="{99E0A386-B37F-4F5E-8522-D282464E0F94}"/>
    <cellStyle name="Calculation 32 4 2 2" xfId="21473" xr:uid="{2BDD0727-E6E5-4581-82AE-E2A6EFFE38F9}"/>
    <cellStyle name="Calculation 32 4 2 3" xfId="25865" xr:uid="{439FD1B3-C905-421C-9EF1-BAA85C23A4B3}"/>
    <cellStyle name="Calculation 32 4 3" xfId="14215" xr:uid="{C26C506F-9FDA-4826-B66C-78542F5D7BD0}"/>
    <cellStyle name="Calculation 32 4 3 2" xfId="23663" xr:uid="{F4D2E215-0477-469E-A2F3-DA9FB779D583}"/>
    <cellStyle name="Calculation 32 4 4" xfId="17960" xr:uid="{ABDB9EF3-4FF7-40B7-B89D-AC4D4C3AF794}"/>
    <cellStyle name="Calculation 32 5" xfId="7917" xr:uid="{0559FA74-0DD7-4B5A-AF37-ABA2CEEACB9C}"/>
    <cellStyle name="Calculation 32 5 2" xfId="11527" xr:uid="{32F6AD7E-070C-4038-A6A7-6BC99F3F24EC}"/>
    <cellStyle name="Calculation 32 5 2 2" xfId="20975" xr:uid="{A22A0F2E-6F3C-4D31-AF67-8A8EFF5A8EE4}"/>
    <cellStyle name="Calculation 32 5 2 3" xfId="25389" xr:uid="{9A4AA727-A0A6-49AB-936D-CEE376C24753}"/>
    <cellStyle name="Calculation 32 5 3" xfId="13642" xr:uid="{593BCF6A-A6A9-4AA5-B534-D202870645FE}"/>
    <cellStyle name="Calculation 32 5 3 2" xfId="23090" xr:uid="{3C945FF0-6987-4C31-83EC-56764BD2F044}"/>
    <cellStyle name="Calculation 32 5 4" xfId="17365" xr:uid="{60D62FDF-C2B5-4C18-A00E-37EB36D38FA4}"/>
    <cellStyle name="Calculation 32 6" xfId="8411" xr:uid="{65F3CA60-D491-4C3F-A576-C6F9D0B79322}"/>
    <cellStyle name="Calculation 32 6 2" xfId="11941" xr:uid="{7F1B2F63-2718-4F9C-8FE7-75F73EBC0ED2}"/>
    <cellStyle name="Calculation 32 6 2 2" xfId="21389" xr:uid="{784761DD-9E4C-4F13-B4F7-B2A7B7B055F9}"/>
    <cellStyle name="Calculation 32 6 2 3" xfId="25783" xr:uid="{AF114637-19B1-4145-B7B4-4E3FC06D11FE}"/>
    <cellStyle name="Calculation 32 6 3" xfId="14116" xr:uid="{0E2C35C7-BDB7-49AE-91BD-A8F4D7169424}"/>
    <cellStyle name="Calculation 32 6 3 2" xfId="23564" xr:uid="{1D35DB19-0CCE-436F-BDB8-2CF528BAC363}"/>
    <cellStyle name="Calculation 32 6 4" xfId="17859" xr:uid="{AF49F705-AB1D-444F-A1BD-9AB0B2E437CD}"/>
    <cellStyle name="Calculation 32 7" xfId="8228" xr:uid="{325116DB-EF7B-4D90-AB7B-66772AF5334E}"/>
    <cellStyle name="Calculation 32 7 2" xfId="11785" xr:uid="{AAEE061B-6150-48D9-B3F3-908CBBC891B5}"/>
    <cellStyle name="Calculation 32 7 2 2" xfId="21233" xr:uid="{5029CE72-3971-4DFF-80E8-D461D4AFC6D7}"/>
    <cellStyle name="Calculation 32 7 2 3" xfId="25628" xr:uid="{46B9CD3A-7E1F-45E2-AC0E-1BDEF4127FC7}"/>
    <cellStyle name="Calculation 32 7 3" xfId="13934" xr:uid="{6C1EE841-EFC4-47C2-8E67-14F4680FA71D}"/>
    <cellStyle name="Calculation 32 7 3 2" xfId="23382" xr:uid="{D2A6CF53-2E80-406D-9073-A0FF346190A6}"/>
    <cellStyle name="Calculation 32 7 4" xfId="17676" xr:uid="{BC5DDF66-F937-466C-A081-49E6F47D4E73}"/>
    <cellStyle name="Calculation 32 8" xfId="8574" xr:uid="{C9496CE4-EEB8-42F8-8288-A87FB66CAABE}"/>
    <cellStyle name="Calculation 32 8 2" xfId="14277" xr:uid="{E033ABAA-3804-4134-8B88-66EEC974E36F}"/>
    <cellStyle name="Calculation 32 8 2 2" xfId="23725" xr:uid="{79A9AFA8-700C-4479-8413-6A2C57048989}"/>
    <cellStyle name="Calculation 32 8 3" xfId="18022" xr:uid="{9AD33E46-D93C-4D47-9F09-F7C23A6C8FFA}"/>
    <cellStyle name="Calculation 32 9" xfId="26628" xr:uid="{CFEFBB47-6FFE-409B-8140-05A2D5EB865B}"/>
    <cellStyle name="Calculation 33" xfId="5480" xr:uid="{ABB760CB-2456-43F9-85BC-B8E980B802F9}"/>
    <cellStyle name="Calculation 34" xfId="29236" xr:uid="{D6578948-FAFD-42BA-906E-8FC2FD10EECC}"/>
    <cellStyle name="Calculation 4" xfId="1036" xr:uid="{53AC6223-655D-4790-B606-3BD0A18DFB24}"/>
    <cellStyle name="Calculation 4 10" xfId="7886" xr:uid="{011E1903-CE0D-4870-9704-5CCFD3E19FF4}"/>
    <cellStyle name="Calculation 4 10 2" xfId="13611" xr:uid="{443EEBFF-E0A6-4ECE-A5C6-29BF4BF4D226}"/>
    <cellStyle name="Calculation 4 10 2 2" xfId="23059" xr:uid="{DF63A597-B199-490B-B549-94E9866C2E88}"/>
    <cellStyle name="Calculation 4 10 3" xfId="17334" xr:uid="{5E173554-8588-4AE2-BE95-E4A9B3ED0F46}"/>
    <cellStyle name="Calculation 4 11" xfId="26660" xr:uid="{9CE1697B-64FC-49EC-A485-F787FB223039}"/>
    <cellStyle name="Calculation 4 12" xfId="27607" xr:uid="{A9227EB6-9C8E-4764-A74D-27055DFD616A}"/>
    <cellStyle name="Calculation 4 2" xfId="2742" xr:uid="{5B2B18BE-C7B3-49F8-978F-813F5CE7FA1C}"/>
    <cellStyle name="Calculation 4 2 10" xfId="27929" xr:uid="{F06652C7-0CB3-4745-8AFF-7BE874452172}"/>
    <cellStyle name="Calculation 4 2 2" xfId="5746" xr:uid="{B0D9DCBC-7090-4F0F-91DB-71957D4B8FBB}"/>
    <cellStyle name="Calculation 4 2 2 2" xfId="6416" xr:uid="{A7D43272-3040-4DD7-ADA2-3C34D7360683}"/>
    <cellStyle name="Calculation 4 2 2 2 2" xfId="10148" xr:uid="{7844E452-7F51-490F-8902-2466D5335951}"/>
    <cellStyle name="Calculation 4 2 2 2 2 2" xfId="19596" xr:uid="{E2A5D19F-6A12-4778-9F45-6DCC11C9D4DE}"/>
    <cellStyle name="Calculation 4 2 2 2 3" xfId="15867" xr:uid="{FA1F4701-AD9E-44D6-844C-499C1AD66A57}"/>
    <cellStyle name="Calculation 4 2 2 3" xfId="9478" xr:uid="{0E96EA2A-8602-4FEA-8A3D-C0E8D135EA36}"/>
    <cellStyle name="Calculation 4 2 2 3 2" xfId="18926" xr:uid="{0907203F-F56E-4434-99A3-46BAAB549458}"/>
    <cellStyle name="Calculation 4 2 2 4" xfId="15197" xr:uid="{ED2E7B80-0C3D-4EB0-915E-63226A2B63E0}"/>
    <cellStyle name="Calculation 4 2 2 5" xfId="27925" xr:uid="{3A7E4685-B1E7-488C-B26A-75C0A447DEF7}"/>
    <cellStyle name="Calculation 4 2 2 6" xfId="27182" xr:uid="{DB7C4933-34D0-445E-9CC3-CB9D06847ED7}"/>
    <cellStyle name="Calculation 4 2 2 7" xfId="27319" xr:uid="{029814C6-1614-4D0D-9402-B11CD9787C48}"/>
    <cellStyle name="Calculation 4 2 2 8" xfId="28458" xr:uid="{FE12C991-D708-4D5F-A4EB-2286F9CBE1E6}"/>
    <cellStyle name="Calculation 4 2 3" xfId="7042" xr:uid="{E329D883-EFF4-4412-9622-5653A0CE24C6}"/>
    <cellStyle name="Calculation 4 2 3 2" xfId="10773" xr:uid="{F7EFB406-9E67-4734-9113-A405D53D5597}"/>
    <cellStyle name="Calculation 4 2 3 2 2" xfId="20221" xr:uid="{CF2F8122-D460-4587-B566-46DF3EDA3594}"/>
    <cellStyle name="Calculation 4 2 3 2 3" xfId="24645" xr:uid="{86723B62-FABA-45E5-9891-E04E48C71F98}"/>
    <cellStyle name="Calculation 4 2 3 3" xfId="12779" xr:uid="{529C3FD6-6041-4DD5-A129-545FAAB71CD4}"/>
    <cellStyle name="Calculation 4 2 3 3 2" xfId="22227" xr:uid="{0919336D-BF73-44DB-966E-F3C80666E875}"/>
    <cellStyle name="Calculation 4 2 3 4" xfId="16492" xr:uid="{3F34B136-C671-487F-A1C9-17F55DF6FF95}"/>
    <cellStyle name="Calculation 4 2 4" xfId="8104" xr:uid="{AC2F4E1B-A8DA-4F6B-8415-0891F988C510}"/>
    <cellStyle name="Calculation 4 2 4 2" xfId="11681" xr:uid="{AFEA46AA-182A-46D4-919E-8FF4EE1E1F14}"/>
    <cellStyle name="Calculation 4 2 4 2 2" xfId="21129" xr:uid="{C42633F3-1CC5-4333-BBC0-09023EE1680F}"/>
    <cellStyle name="Calculation 4 2 4 2 3" xfId="25538" xr:uid="{B8B12F71-EC29-4867-B01A-31892AD99DCA}"/>
    <cellStyle name="Calculation 4 2 4 3" xfId="13824" xr:uid="{CD03FF36-C50B-49DE-A1C7-A5A8933623FC}"/>
    <cellStyle name="Calculation 4 2 4 3 2" xfId="23272" xr:uid="{2F69EAB0-F779-4768-B0A5-7A7108A6CED3}"/>
    <cellStyle name="Calculation 4 2 4 4" xfId="17552" xr:uid="{19266C43-CC8A-49A9-8A61-8FDDF8586A8C}"/>
    <cellStyle name="Calculation 4 2 5" xfId="8124" xr:uid="{0F5BC549-3B04-4B32-B2FB-4D60347FFBD5}"/>
    <cellStyle name="Calculation 4 2 5 2" xfId="11701" xr:uid="{4B15E822-DFDC-44D0-ACB0-4AD4B5AE4226}"/>
    <cellStyle name="Calculation 4 2 5 2 2" xfId="21149" xr:uid="{12D5ECF7-EC0C-4671-9419-DCCBB4AB8F87}"/>
    <cellStyle name="Calculation 4 2 5 2 3" xfId="25553" xr:uid="{38A00F57-B075-4B93-BA43-926AAEBE3797}"/>
    <cellStyle name="Calculation 4 2 5 3" xfId="13839" xr:uid="{768971FD-C2F9-4AC3-B79A-3D51B91F5E42}"/>
    <cellStyle name="Calculation 4 2 5 3 2" xfId="23287" xr:uid="{4B86AAEC-853D-43FF-AB0E-F3C09975B79C}"/>
    <cellStyle name="Calculation 4 2 5 4" xfId="17572" xr:uid="{6FAD844F-E3B6-4F98-A00E-66B92E4ABCB4}"/>
    <cellStyle name="Calculation 4 2 6" xfId="7238" xr:uid="{AF8001C0-055F-499E-ACB2-D636F769208D}"/>
    <cellStyle name="Calculation 4 2 6 2" xfId="10964" xr:uid="{6EFE8AD8-6CAE-4C2B-B803-8C9E4A041936}"/>
    <cellStyle name="Calculation 4 2 6 2 2" xfId="20412" xr:uid="{F0939E45-0013-48AF-96EB-D58C58D18DFC}"/>
    <cellStyle name="Calculation 4 2 6 2 3" xfId="24832" xr:uid="{B86A5BB2-7B4C-4C9A-B54E-3C9C115756FB}"/>
    <cellStyle name="Calculation 4 2 6 3" xfId="12969" xr:uid="{31E1C107-B321-4212-A85F-6059E70BD472}"/>
    <cellStyle name="Calculation 4 2 6 3 2" xfId="22417" xr:uid="{E1485165-EE29-417C-B00F-CCE7DEE05A4B}"/>
    <cellStyle name="Calculation 4 2 6 4" xfId="16686" xr:uid="{0898E7DA-DD37-42C5-A83B-3DFE630DD2D5}"/>
    <cellStyle name="Calculation 4 2 7" xfId="8419" xr:uid="{F747B371-C4D2-485F-938F-EF2CCD1B8580}"/>
    <cellStyle name="Calculation 4 2 7 2" xfId="11947" xr:uid="{B2EA22E9-88CB-4FE4-A2D9-844348A24B98}"/>
    <cellStyle name="Calculation 4 2 7 2 2" xfId="21395" xr:uid="{51092B74-34A2-490C-ABC0-91108F80DA61}"/>
    <cellStyle name="Calculation 4 2 7 2 3" xfId="25789" xr:uid="{601DCC64-FB84-4046-86DA-81A0341DB731}"/>
    <cellStyle name="Calculation 4 2 7 3" xfId="14124" xr:uid="{8C06390B-7EC6-4348-9A76-581EB807FCB4}"/>
    <cellStyle name="Calculation 4 2 7 3 2" xfId="23572" xr:uid="{AF80C43D-92CA-4467-B413-D5FB36B61E4B}"/>
    <cellStyle name="Calculation 4 2 7 4" xfId="17867" xr:uid="{3E4B4DA4-30B4-4576-8D25-CD51146F4CD6}"/>
    <cellStyle name="Calculation 4 2 8" xfId="7639" xr:uid="{22F71225-1DF8-4770-A752-8B8F50AE1229}"/>
    <cellStyle name="Calculation 4 2 8 2" xfId="13368" xr:uid="{58C34AE2-1CD4-4565-B7BB-5C7DE372F12D}"/>
    <cellStyle name="Calculation 4 2 8 2 2" xfId="22816" xr:uid="{2407A735-BCCB-47B0-A2DC-DB8FA2018F9F}"/>
    <cellStyle name="Calculation 4 2 8 3" xfId="17087" xr:uid="{8C3B9CF2-F3F1-4C94-B6C8-0CAC079616EE}"/>
    <cellStyle name="Calculation 4 2 9" xfId="27109" xr:uid="{7222D738-FF8D-455B-B07E-E07EFBDB77FF}"/>
    <cellStyle name="Calculation 4 3" xfId="2741" xr:uid="{6EB05B3C-1B6E-42D8-9D9F-72939C82F115}"/>
    <cellStyle name="Calculation 4 4" xfId="5563" xr:uid="{66E3F539-42E0-48DC-881C-C11F2B014CC1}"/>
    <cellStyle name="Calculation 4 4 2" xfId="6233" xr:uid="{530D7306-61F6-4D75-A4BC-37FCF3C7D0ED}"/>
    <cellStyle name="Calculation 4 4 2 2" xfId="9965" xr:uid="{66C35EBC-C558-450B-A3F8-2C0CAB9A4B5E}"/>
    <cellStyle name="Calculation 4 4 2 2 2" xfId="19413" xr:uid="{8C76D03A-B79D-4CB1-AF53-481FA395A1EF}"/>
    <cellStyle name="Calculation 4 4 2 3" xfId="15684" xr:uid="{BC87032B-D611-4446-977F-FE6123B4CEC8}"/>
    <cellStyle name="Calculation 4 4 3" xfId="9295" xr:uid="{26B23501-1B9F-44F1-8842-26B1A0372895}"/>
    <cellStyle name="Calculation 4 4 3 2" xfId="18743" xr:uid="{4D694123-13B7-41BE-B97F-B02657B787A2}"/>
    <cellStyle name="Calculation 4 4 4" xfId="15014" xr:uid="{E4FB4E8B-3FF6-4681-A8A9-3B1542DE8E50}"/>
    <cellStyle name="Calculation 4 4 5" xfId="27756" xr:uid="{91AFAA52-0F82-4CBF-8FB1-B3101F34353A}"/>
    <cellStyle name="Calculation 4 4 6" xfId="27403" xr:uid="{B32E895B-3508-4A60-92CA-C6F890CBBC3F}"/>
    <cellStyle name="Calculation 4 4 7" xfId="26528" xr:uid="{FC99E8DA-519E-449F-81A1-F3B21368D4DF}"/>
    <cellStyle name="Calculation 4 4 8" xfId="28291" xr:uid="{19824333-0F40-4AE2-80EA-49F5AF0B59B6}"/>
    <cellStyle name="Calculation 4 5" xfId="7131" xr:uid="{39B3E011-756E-4ED5-987E-1DBBCBE8069C}"/>
    <cellStyle name="Calculation 4 5 2" xfId="10862" xr:uid="{195E8273-A172-465F-82E9-F748474D89D6}"/>
    <cellStyle name="Calculation 4 5 2 2" xfId="20310" xr:uid="{8F0D0AE2-50D2-4A15-9C02-B5BEF13020C5}"/>
    <cellStyle name="Calculation 4 5 2 3" xfId="24734" xr:uid="{9F5AC252-260D-48CD-844E-18CD0DC9D437}"/>
    <cellStyle name="Calculation 4 5 3" xfId="12868" xr:uid="{BB109AF3-439B-4C91-9F83-79786F640C47}"/>
    <cellStyle name="Calculation 4 5 3 2" xfId="22316" xr:uid="{1A5B0CAA-E26D-4A25-8BF6-306977CC9E83}"/>
    <cellStyle name="Calculation 4 5 4" xfId="16581" xr:uid="{761724A4-1565-4B03-B3E1-6E73A1875D5D}"/>
    <cellStyle name="Calculation 4 6" xfId="8794" xr:uid="{DA955E64-5781-4DD9-828B-DC097DA43012}"/>
    <cellStyle name="Calculation 4 6 2" xfId="12273" xr:uid="{FC5B6345-9CDE-4455-922E-65DD4948C073}"/>
    <cellStyle name="Calculation 4 6 2 2" xfId="21721" xr:uid="{5FE6D266-9DA6-41AE-8EFC-5BA70C5B1D6B}"/>
    <cellStyle name="Calculation 4 6 2 3" xfId="26113" xr:uid="{4A0D2FA8-5F7B-46FC-834D-D106B2681B90}"/>
    <cellStyle name="Calculation 4 6 3" xfId="14497" xr:uid="{C17E1102-0540-43C7-B15E-5B1B551E040A}"/>
    <cellStyle name="Calculation 4 6 3 2" xfId="23945" xr:uid="{C3713D3D-2087-4449-8B31-94A6215A9B23}"/>
    <cellStyle name="Calculation 4 6 4" xfId="18242" xr:uid="{2F137D19-F27E-4BDF-912A-F15A8A0A3F14}"/>
    <cellStyle name="Calculation 4 7" xfId="7293" xr:uid="{5711AEBC-1E13-4102-8681-80BA94931981}"/>
    <cellStyle name="Calculation 4 7 2" xfId="11009" xr:uid="{81C24240-F55F-4D54-8207-C6FF307F2B1D}"/>
    <cellStyle name="Calculation 4 7 2 2" xfId="20457" xr:uid="{735416C8-0885-4DDB-A485-5FF3A4127FB1}"/>
    <cellStyle name="Calculation 4 7 2 3" xfId="24876" xr:uid="{12465EFC-4E36-4CB3-9C16-259C0251415D}"/>
    <cellStyle name="Calculation 4 7 3" xfId="13023" xr:uid="{AEEB2042-CF41-4778-A7C0-38B6B4D3F920}"/>
    <cellStyle name="Calculation 4 7 3 2" xfId="22471" xr:uid="{11C6D559-0C50-43E4-99B5-B66B5760B3A8}"/>
    <cellStyle name="Calculation 4 7 4" xfId="16741" xr:uid="{E9D933B6-0711-4A5D-8E93-7CC33E9C56CA}"/>
    <cellStyle name="Calculation 4 8" xfId="8232" xr:uid="{5700208B-FE58-43E5-BC7F-FAC34BC48C97}"/>
    <cellStyle name="Calculation 4 8 2" xfId="11788" xr:uid="{2CC77FB5-103B-4C86-A820-7BBED29FDC29}"/>
    <cellStyle name="Calculation 4 8 2 2" xfId="21236" xr:uid="{4FBC8275-A8B7-4EF0-B165-D50584E7157D}"/>
    <cellStyle name="Calculation 4 8 2 3" xfId="25631" xr:uid="{AAD97446-9980-428B-A6B0-C2A0FEC9E444}"/>
    <cellStyle name="Calculation 4 8 3" xfId="13938" xr:uid="{47E06F26-1E55-4130-90A3-AD747BB874E3}"/>
    <cellStyle name="Calculation 4 8 3 2" xfId="23386" xr:uid="{82FE1F64-706D-477B-A6F9-9CB9C88C504B}"/>
    <cellStyle name="Calculation 4 8 4" xfId="17680" xr:uid="{856F6DA2-1B4B-4319-9843-B63915C638AE}"/>
    <cellStyle name="Calculation 4 9" xfId="8673" xr:uid="{315FBD63-9564-45FC-9DCF-C7AE8297B9A2}"/>
    <cellStyle name="Calculation 4 9 2" xfId="12160" xr:uid="{79483975-7BD9-4103-AE70-B8ED661A414D}"/>
    <cellStyle name="Calculation 4 9 2 2" xfId="21608" xr:uid="{FE96C733-2442-4722-BFD6-AD011919CE5D}"/>
    <cellStyle name="Calculation 4 9 2 3" xfId="26000" xr:uid="{87AB6008-A33A-438C-93E9-341B5DF3EB1C}"/>
    <cellStyle name="Calculation 4 9 3" xfId="14376" xr:uid="{78249355-9370-4D6C-A5B6-7919B38546A2}"/>
    <cellStyle name="Calculation 4 9 3 2" xfId="23824" xr:uid="{D25185F2-00A4-41AC-8F57-935C1C0FAFA4}"/>
    <cellStyle name="Calculation 4 9 4" xfId="18121" xr:uid="{F18537BC-A375-4F9B-A285-3A41B2E61F72}"/>
    <cellStyle name="Calculation 5" xfId="1037" xr:uid="{6B0FE4C5-61E2-49BB-8864-7CF635D354DB}"/>
    <cellStyle name="Calculation 5 10" xfId="8139" xr:uid="{D536EE2F-692A-4B58-A747-A1C5F7D32A58}"/>
    <cellStyle name="Calculation 5 10 2" xfId="13850" xr:uid="{ED1E11C7-18CE-4740-B82C-8816E96BF301}"/>
    <cellStyle name="Calculation 5 10 2 2" xfId="23298" xr:uid="{1D459630-DEA3-4259-94F8-C0B74A71ABB8}"/>
    <cellStyle name="Calculation 5 10 3" xfId="17587" xr:uid="{9F3BC82D-A799-451F-8AF1-0C39A59C3783}"/>
    <cellStyle name="Calculation 5 11" xfId="26661" xr:uid="{6A54518C-6CB5-48D5-94BC-CA43F70A7B05}"/>
    <cellStyle name="Calculation 5 12" xfId="27291" xr:uid="{865C7137-DC47-43CC-B352-6B06C56CDEF8}"/>
    <cellStyle name="Calculation 5 2" xfId="2744" xr:uid="{BDC69307-4308-4981-B4AC-FEDD19361F06}"/>
    <cellStyle name="Calculation 5 2 10" xfId="27928" xr:uid="{27A08A00-E505-4772-9F1F-47861441ABAD}"/>
    <cellStyle name="Calculation 5 2 2" xfId="5747" xr:uid="{98F6CF06-9205-4962-A1C9-88606859241C}"/>
    <cellStyle name="Calculation 5 2 2 2" xfId="6417" xr:uid="{76F5C79A-C912-4FE8-9635-5B39CF1B118D}"/>
    <cellStyle name="Calculation 5 2 2 2 2" xfId="10149" xr:uid="{6379B1BB-ED07-4925-B14B-8C652C085914}"/>
    <cellStyle name="Calculation 5 2 2 2 2 2" xfId="19597" xr:uid="{BCE3B9DE-D895-437B-A1EF-A4D75EECAF45}"/>
    <cellStyle name="Calculation 5 2 2 2 3" xfId="15868" xr:uid="{D81BF5B8-1586-4A63-B5F1-F501207C0DFB}"/>
    <cellStyle name="Calculation 5 2 2 3" xfId="9479" xr:uid="{BB79C511-A7CF-4EFC-A545-3D09262F6D73}"/>
    <cellStyle name="Calculation 5 2 2 3 2" xfId="18927" xr:uid="{67A9386F-4A51-4BAB-B123-1A46FA9BFC5B}"/>
    <cellStyle name="Calculation 5 2 2 4" xfId="15198" xr:uid="{8CE07C02-14B3-4BAF-B7AE-FB305BDA85D0}"/>
    <cellStyle name="Calculation 5 2 2 5" xfId="27926" xr:uid="{8C1B85B0-C572-44A9-A091-22AE1C9A132C}"/>
    <cellStyle name="Calculation 5 2 2 6" xfId="27441" xr:uid="{FE719789-3132-4AE5-8133-C1382C278E0B}"/>
    <cellStyle name="Calculation 5 2 2 7" xfId="27939" xr:uid="{A6A8BD5B-4538-40E8-A002-739883AFB62F}"/>
    <cellStyle name="Calculation 5 2 2 8" xfId="28459" xr:uid="{36E3DA4E-B299-4822-8098-35EFC443A92E}"/>
    <cellStyle name="Calculation 5 2 3" xfId="7041" xr:uid="{FF40055F-C985-4E8D-876C-297047A097FB}"/>
    <cellStyle name="Calculation 5 2 3 2" xfId="10772" xr:uid="{DCA3A9DB-F6BB-4911-8931-2D83430768BD}"/>
    <cellStyle name="Calculation 5 2 3 2 2" xfId="20220" xr:uid="{34C4DCEB-204F-4C05-8F26-404B8AEB23BD}"/>
    <cellStyle name="Calculation 5 2 3 2 3" xfId="24644" xr:uid="{B66A7EC2-466C-4B47-BD39-51FBCFF872AE}"/>
    <cellStyle name="Calculation 5 2 3 3" xfId="12778" xr:uid="{4D43CFBD-AF5A-4567-A8D5-E449684574CE}"/>
    <cellStyle name="Calculation 5 2 3 3 2" xfId="22226" xr:uid="{C8589F08-9AEC-4701-BF0A-C1C95B5FD98A}"/>
    <cellStyle name="Calculation 5 2 3 4" xfId="16491" xr:uid="{658F03D3-536F-4968-BAAC-C3F7FF6EE88B}"/>
    <cellStyle name="Calculation 5 2 4" xfId="8103" xr:uid="{67435DA5-4152-411E-A801-EB185C9E13E2}"/>
    <cellStyle name="Calculation 5 2 4 2" xfId="11680" xr:uid="{9E3D155E-AECE-4D77-965A-E971D682AEB0}"/>
    <cellStyle name="Calculation 5 2 4 2 2" xfId="21128" xr:uid="{0E11053E-0DB6-4222-8BBB-F953F29DE377}"/>
    <cellStyle name="Calculation 5 2 4 2 3" xfId="25537" xr:uid="{A3FE8BC5-8C23-48BA-8ABB-F00AD418B6FC}"/>
    <cellStyle name="Calculation 5 2 4 3" xfId="13823" xr:uid="{2FDD9E47-A222-4225-867A-8F5F9C3D34D1}"/>
    <cellStyle name="Calculation 5 2 4 3 2" xfId="23271" xr:uid="{91212F87-8E34-4C01-9F8D-BEC0EB57CFCB}"/>
    <cellStyle name="Calculation 5 2 4 4" xfId="17551" xr:uid="{A715131C-3459-43EC-9626-EB58AEA877B2}"/>
    <cellStyle name="Calculation 5 2 5" xfId="8636" xr:uid="{B7C66EE5-0943-42F8-A98C-D590C7D164A8}"/>
    <cellStyle name="Calculation 5 2 5 2" xfId="12130" xr:uid="{E6AB7403-4C44-41D4-AFCD-2310557D6ADA}"/>
    <cellStyle name="Calculation 5 2 5 2 2" xfId="21578" xr:uid="{7A8D29FF-B25D-42A6-84E5-0E30FC0AC597}"/>
    <cellStyle name="Calculation 5 2 5 2 3" xfId="25970" xr:uid="{73167CD0-CBB4-41F8-9C5F-920B7D567AD2}"/>
    <cellStyle name="Calculation 5 2 5 3" xfId="14339" xr:uid="{A9BE104D-2A75-494E-B21F-41B084AD56A0}"/>
    <cellStyle name="Calculation 5 2 5 3 2" xfId="23787" xr:uid="{D2047132-D9C1-48FB-9614-B8C60085735E}"/>
    <cellStyle name="Calculation 5 2 5 4" xfId="18084" xr:uid="{C0E92E83-4DA6-4817-A3EF-D4FF82FFC449}"/>
    <cellStyle name="Calculation 5 2 6" xfId="8809" xr:uid="{69898A75-25FD-4F1E-90F7-FC7CCC96E404}"/>
    <cellStyle name="Calculation 5 2 6 2" xfId="12288" xr:uid="{D3267104-C224-41A3-A9F0-449CF0CBEEFE}"/>
    <cellStyle name="Calculation 5 2 6 2 2" xfId="21736" xr:uid="{51534F56-DDD3-4254-9C53-054DBAF565A4}"/>
    <cellStyle name="Calculation 5 2 6 2 3" xfId="26128" xr:uid="{E784E4B6-47F8-41BA-8E6C-543A773A307D}"/>
    <cellStyle name="Calculation 5 2 6 3" xfId="14512" xr:uid="{6ACC7089-C090-4BDC-A09A-E87C374981C6}"/>
    <cellStyle name="Calculation 5 2 6 3 2" xfId="23960" xr:uid="{462F294B-2AB9-40C6-A536-B8A024F62243}"/>
    <cellStyle name="Calculation 5 2 6 4" xfId="18257" xr:uid="{3E1EA6EE-4AE5-4BAF-98C6-6E8930C8839B}"/>
    <cellStyle name="Calculation 5 2 7" xfId="8086" xr:uid="{B28F5AF2-B2EE-4AFA-B1AA-2DDCB9E06011}"/>
    <cellStyle name="Calculation 5 2 7 2" xfId="11669" xr:uid="{AA42A6CF-DE4F-452B-A16D-23E370BA2660}"/>
    <cellStyle name="Calculation 5 2 7 2 2" xfId="21117" xr:uid="{6EA77E13-CC3B-432C-A803-AB0CF5B8D0C5}"/>
    <cellStyle name="Calculation 5 2 7 2 3" xfId="25530" xr:uid="{AC90B445-8662-40D4-AAA6-C0D0910F0843}"/>
    <cellStyle name="Calculation 5 2 7 3" xfId="13810" xr:uid="{FBE0EF12-0AF6-4D87-BE8D-8CD667C67D2C}"/>
    <cellStyle name="Calculation 5 2 7 3 2" xfId="23258" xr:uid="{A527853C-D742-472B-A097-A9936713F45C}"/>
    <cellStyle name="Calculation 5 2 7 4" xfId="17534" xr:uid="{E368FF96-290D-41CB-8070-D033D115756E}"/>
    <cellStyle name="Calculation 5 2 8" xfId="8360" xr:uid="{768C345B-E786-45A4-BF6F-01C537BA653C}"/>
    <cellStyle name="Calculation 5 2 8 2" xfId="14065" xr:uid="{F91D68C2-5D23-474E-9F66-B5B47E7CA7B8}"/>
    <cellStyle name="Calculation 5 2 8 2 2" xfId="23513" xr:uid="{0EDA54EA-605F-4653-BAAB-4E99FE001B38}"/>
    <cellStyle name="Calculation 5 2 8 3" xfId="17808" xr:uid="{063E7F4D-D51E-4D40-BF4B-D97774027ABC}"/>
    <cellStyle name="Calculation 5 2 9" xfId="27110" xr:uid="{07148AA9-E73F-4B78-BF69-F1F25161F119}"/>
    <cellStyle name="Calculation 5 3" xfId="2743" xr:uid="{14F9C7F9-6D16-4B05-AE79-D2BCF01AE245}"/>
    <cellStyle name="Calculation 5 4" xfId="5564" xr:uid="{60133121-C9A1-4450-A2D9-34694FCE096E}"/>
    <cellStyle name="Calculation 5 4 2" xfId="6234" xr:uid="{D03FA869-EECA-4ADA-9150-84C1F171E7B5}"/>
    <cellStyle name="Calculation 5 4 2 2" xfId="9966" xr:uid="{E0DB5EF3-406E-42BC-BC00-72A43C3B1758}"/>
    <cellStyle name="Calculation 5 4 2 2 2" xfId="19414" xr:uid="{B4BB0DA2-7808-4B71-9F79-42A68563DB7E}"/>
    <cellStyle name="Calculation 5 4 2 3" xfId="15685" xr:uid="{77B55181-C8DB-4DC1-97BA-3629EFBCE0BC}"/>
    <cellStyle name="Calculation 5 4 3" xfId="9296" xr:uid="{2B755A9F-562D-4969-9635-5B7EB40F9274}"/>
    <cellStyle name="Calculation 5 4 3 2" xfId="18744" xr:uid="{8664FD51-D09F-4BB8-A091-595B36BBF563}"/>
    <cellStyle name="Calculation 5 4 4" xfId="15015" xr:uid="{54802A16-7CF1-43EF-A394-D51B42C56AC7}"/>
    <cellStyle name="Calculation 5 4 5" xfId="27757" xr:uid="{0DE66C9E-0A0B-4419-B539-4476587DBA96}"/>
    <cellStyle name="Calculation 5 4 6" xfId="27404" xr:uid="{D15272DB-4710-4713-B85D-5F16618910CC}"/>
    <cellStyle name="Calculation 5 4 7" xfId="27463" xr:uid="{CB276BD0-2B09-423C-8C03-69B722A046A2}"/>
    <cellStyle name="Calculation 5 4 8" xfId="28292" xr:uid="{10D8928D-61C8-4A08-A592-8916F704CC32}"/>
    <cellStyle name="Calculation 5 5" xfId="7197" xr:uid="{BD94A1C5-0DED-4C03-8674-0A53FB1FA99E}"/>
    <cellStyle name="Calculation 5 5 2" xfId="10928" xr:uid="{023DF023-24C5-45DC-8F36-C4AC4D411F57}"/>
    <cellStyle name="Calculation 5 5 2 2" xfId="20376" xr:uid="{6CB1B4EB-0CAF-4AAB-9296-54B8800EDAE3}"/>
    <cellStyle name="Calculation 5 5 2 3" xfId="24800" xr:uid="{F9516034-4722-4B5C-BB3C-98A53CB235C6}"/>
    <cellStyle name="Calculation 5 5 3" xfId="12934" xr:uid="{2A7B471A-64A4-4FAE-BE8E-6F9F0167A3FA}"/>
    <cellStyle name="Calculation 5 5 3 2" xfId="22382" xr:uid="{3F5B2ACE-73B5-42A0-B2DF-CDDA7386FF4C}"/>
    <cellStyle name="Calculation 5 5 4" xfId="16647" xr:uid="{D9A9A5C2-F905-45A4-8D31-C58C0A7F5899}"/>
    <cellStyle name="Calculation 5 6" xfId="8346" xr:uid="{0F1ACB9B-DBB0-4FF0-BE46-5110867E6523}"/>
    <cellStyle name="Calculation 5 6 2" xfId="11888" xr:uid="{B99842F3-9DA3-4FCD-BBF4-53CD25DA9FDF}"/>
    <cellStyle name="Calculation 5 6 2 2" xfId="21336" xr:uid="{97795F89-B85D-4FD4-8811-0DF6D5AA147F}"/>
    <cellStyle name="Calculation 5 6 2 3" xfId="25730" xr:uid="{96A91D07-DBF7-4059-80E3-3655E65A0516}"/>
    <cellStyle name="Calculation 5 6 3" xfId="14051" xr:uid="{AD68EA56-3EDA-43BC-A826-BFB30F5E163D}"/>
    <cellStyle name="Calculation 5 6 3 2" xfId="23499" xr:uid="{AF705998-9EEE-4CA5-96D2-855E6ED77060}"/>
    <cellStyle name="Calculation 5 6 4" xfId="17794" xr:uid="{D287C865-508E-4CCA-96F3-870589036368}"/>
    <cellStyle name="Calculation 5 7" xfId="7985" xr:uid="{589C6057-5D97-485C-B439-0DEDC255F9AA}"/>
    <cellStyle name="Calculation 5 7 2" xfId="11586" xr:uid="{FA5E3EA8-EB28-4751-8A5B-92184136DFA6}"/>
    <cellStyle name="Calculation 5 7 2 2" xfId="21034" xr:uid="{E6515E89-3282-4A6D-AA2F-EEAA2AA7915A}"/>
    <cellStyle name="Calculation 5 7 2 3" xfId="25448" xr:uid="{2361B46B-F62A-4EDB-9D15-CBD6C68C1A0B}"/>
    <cellStyle name="Calculation 5 7 3" xfId="13710" xr:uid="{C979A718-F72A-4811-A789-069E1FF9344D}"/>
    <cellStyle name="Calculation 5 7 3 2" xfId="23158" xr:uid="{E462435B-D8A8-41D3-BD91-3A979F89A7F6}"/>
    <cellStyle name="Calculation 5 7 4" xfId="17433" xr:uid="{0A26699A-C2F1-44CE-BA5B-03E071E53CD2}"/>
    <cellStyle name="Calculation 5 8" xfId="8835" xr:uid="{51173D19-E8A6-4CA9-857B-0EE778950AC7}"/>
    <cellStyle name="Calculation 5 8 2" xfId="12308" xr:uid="{4167F689-EFF8-4A8E-AEE7-D362D6023D5E}"/>
    <cellStyle name="Calculation 5 8 2 2" xfId="21756" xr:uid="{E698E2CC-AF54-4D80-9D27-2F384C34CAAF}"/>
    <cellStyle name="Calculation 5 8 2 3" xfId="26147" xr:uid="{F63E6EB2-151B-4EB5-AF97-620E86F42109}"/>
    <cellStyle name="Calculation 5 8 3" xfId="14537" xr:uid="{F85F393D-C9CF-42A5-896A-0331FB1E98E8}"/>
    <cellStyle name="Calculation 5 8 3 2" xfId="23985" xr:uid="{2FD1AB3E-0E4F-4C13-A381-5FB1C38738DE}"/>
    <cellStyle name="Calculation 5 8 4" xfId="18283" xr:uid="{0332EFEF-7394-4C60-BDEB-D4D5E976F305}"/>
    <cellStyle name="Calculation 5 9" xfId="8330" xr:uid="{48B66FDE-6090-4F12-AF25-F4A2B473E9F5}"/>
    <cellStyle name="Calculation 5 9 2" xfId="11879" xr:uid="{9A857111-AFD2-4EFE-97F1-3B2032153E8B}"/>
    <cellStyle name="Calculation 5 9 2 2" xfId="21327" xr:uid="{A6CCB876-36A9-4BA4-A95B-C70F9A8AA40F}"/>
    <cellStyle name="Calculation 5 9 2 3" xfId="25721" xr:uid="{01DDDEA4-C2A4-4D53-89B4-89ED2ADF9115}"/>
    <cellStyle name="Calculation 5 9 3" xfId="14035" xr:uid="{E2911519-932C-4684-A3DF-112F5A8B9C39}"/>
    <cellStyle name="Calculation 5 9 3 2" xfId="23483" xr:uid="{AE6F6A02-647D-458A-8523-9205B66C646B}"/>
    <cellStyle name="Calculation 5 9 4" xfId="17778" xr:uid="{F99AF3CE-95D5-4CDB-BE05-C51BB4C8CB79}"/>
    <cellStyle name="Calculation 6" xfId="1038" xr:uid="{CF08A17B-BDCD-4915-BD95-77A31F91001E}"/>
    <cellStyle name="Calculation 6 10" xfId="7977" xr:uid="{410B789F-5D76-4775-A1B2-347D517AF667}"/>
    <cellStyle name="Calculation 6 10 2" xfId="11580" xr:uid="{E282D46A-C253-4DB1-853F-6FC3D92E31BC}"/>
    <cellStyle name="Calculation 6 10 2 2" xfId="21028" xr:uid="{23314CA5-FAEA-480C-ACDB-EBAFE38D08D2}"/>
    <cellStyle name="Calculation 6 10 2 3" xfId="25442" xr:uid="{584D074A-1DFD-4C5E-A5B9-45FDF9D87BF8}"/>
    <cellStyle name="Calculation 6 10 3" xfId="13702" xr:uid="{93B5B177-9048-4DAC-A119-CFF2FBFAD215}"/>
    <cellStyle name="Calculation 6 10 3 2" xfId="23150" xr:uid="{8DBED316-7A79-4786-BEF2-06F06148F1F7}"/>
    <cellStyle name="Calculation 6 10 4" xfId="17425" xr:uid="{35C83C1A-1838-43BD-95BD-A0D60C5DEDA2}"/>
    <cellStyle name="Calculation 6 11" xfId="8081" xr:uid="{ED11C040-E28F-4114-A461-BAC59E158F20}"/>
    <cellStyle name="Calculation 6 11 2" xfId="13805" xr:uid="{D86544ED-52F2-4148-AA8A-7A498AD25F22}"/>
    <cellStyle name="Calculation 6 11 2 2" xfId="23253" xr:uid="{1C1E9D78-BC41-499F-80EF-611452077048}"/>
    <cellStyle name="Calculation 6 11 3" xfId="17529" xr:uid="{1C62B806-FAD5-4EA1-8113-A2DF39087B82}"/>
    <cellStyle name="Calculation 6 12" xfId="26662" xr:uid="{9D28FB24-A146-4CF4-B35B-5721E48D8772}"/>
    <cellStyle name="Calculation 6 13" xfId="27606" xr:uid="{B331F5BD-6779-4802-B3F0-E215FF3DB8C1}"/>
    <cellStyle name="Calculation 6 2" xfId="2746" xr:uid="{C16AF04D-EC5B-46C3-B519-074F7D9D7E5F}"/>
    <cellStyle name="Calculation 6 3" xfId="2747" xr:uid="{CF40DDF5-6CBA-41E2-86BB-48274559868B}"/>
    <cellStyle name="Calculation 6 3 10" xfId="27112" xr:uid="{F35C1615-DBFB-4512-98DA-25A0004B57D4}"/>
    <cellStyle name="Calculation 6 3 2" xfId="5748" xr:uid="{BF1D8B26-30F3-42BA-964F-5DAE49564B7E}"/>
    <cellStyle name="Calculation 6 3 2 2" xfId="6418" xr:uid="{2DC6E7B0-4610-4D74-A565-DB6A313049DC}"/>
    <cellStyle name="Calculation 6 3 2 2 2" xfId="10150" xr:uid="{43E0A98B-4EF5-4178-99BF-7316F6AF1DE4}"/>
    <cellStyle name="Calculation 6 3 2 2 2 2" xfId="19598" xr:uid="{62D7DD08-A9EB-4DEF-805C-A67DEB296122}"/>
    <cellStyle name="Calculation 6 3 2 2 3" xfId="15869" xr:uid="{7461CD98-422B-4132-85C5-051B03301481}"/>
    <cellStyle name="Calculation 6 3 2 3" xfId="9480" xr:uid="{C15C3E20-1BF6-4678-8A71-40ACDC99A881}"/>
    <cellStyle name="Calculation 6 3 2 3 2" xfId="18928" xr:uid="{7CF90849-C74B-46E6-814C-72E729742204}"/>
    <cellStyle name="Calculation 6 3 2 4" xfId="15199" xr:uid="{6583D000-5D28-402C-926F-EE46CADC99A5}"/>
    <cellStyle name="Calculation 6 3 2 5" xfId="27927" xr:uid="{EEE40BE5-B06F-4ACC-ABBA-BFFE5825A510}"/>
    <cellStyle name="Calculation 6 3 2 6" xfId="26550" xr:uid="{A92CFEBB-45A4-42B2-96FB-0B72AE5B6FC7}"/>
    <cellStyle name="Calculation 6 3 2 7" xfId="26774" xr:uid="{3B6B494A-E424-4C27-A461-F2181C8BFF1B}"/>
    <cellStyle name="Calculation 6 3 2 8" xfId="28460" xr:uid="{9BAC45E5-6085-439C-9A9C-00B27B13EA8D}"/>
    <cellStyle name="Calculation 6 3 3" xfId="7040" xr:uid="{AD6CC289-8A44-4182-B471-2AE88AE44CD8}"/>
    <cellStyle name="Calculation 6 3 3 2" xfId="10771" xr:uid="{DEF40E15-5BC7-402F-BB09-2BCAE3B5B2B8}"/>
    <cellStyle name="Calculation 6 3 3 2 2" xfId="20219" xr:uid="{9EE9FED4-FB45-4A4C-9569-5D756839039C}"/>
    <cellStyle name="Calculation 6 3 3 2 3" xfId="24643" xr:uid="{EEE2F4E5-5B8B-48A6-84F5-258CA5035416}"/>
    <cellStyle name="Calculation 6 3 3 3" xfId="12777" xr:uid="{3807FCCC-5D2A-4630-8D3F-A7B8051A9FED}"/>
    <cellStyle name="Calculation 6 3 3 3 2" xfId="22225" xr:uid="{75150FCB-7EB6-495E-BC87-83B96DD682D1}"/>
    <cellStyle name="Calculation 6 3 3 4" xfId="16490" xr:uid="{E3C59108-7740-44E8-AA01-59FBB9AB5291}"/>
    <cellStyle name="Calculation 6 3 4" xfId="7573" xr:uid="{22158A78-59BF-4715-9BCE-9B05EE643082}"/>
    <cellStyle name="Calculation 6 3 4 2" xfId="11236" xr:uid="{8D28302D-5D2A-4F19-995C-FAA9B3F9CB95}"/>
    <cellStyle name="Calculation 6 3 4 2 2" xfId="20684" xr:uid="{6A5A268D-A9C8-4850-A115-F1E59B4E0359}"/>
    <cellStyle name="Calculation 6 3 4 2 3" xfId="25103" xr:uid="{83A642B3-24F2-4050-A610-E8D1D0419C5C}"/>
    <cellStyle name="Calculation 6 3 4 3" xfId="13303" xr:uid="{50A41F6D-0685-407C-93C9-2F342BCAB06E}"/>
    <cellStyle name="Calculation 6 3 4 3 2" xfId="22751" xr:uid="{A46AA43E-8501-4F41-B0CF-E8E672BD2ABD}"/>
    <cellStyle name="Calculation 6 3 4 4" xfId="17021" xr:uid="{AC560B26-9A36-4B03-9454-9118DCD5A9BF}"/>
    <cellStyle name="Calculation 6 3 5" xfId="8362" xr:uid="{68529E03-6850-4893-90A9-CDB4D167C763}"/>
    <cellStyle name="Calculation 6 3 5 2" xfId="11902" xr:uid="{C5D1801E-740C-4C35-B110-5E2005CBE923}"/>
    <cellStyle name="Calculation 6 3 5 2 2" xfId="21350" xr:uid="{1A274981-D630-4567-8318-F7F511B5DC46}"/>
    <cellStyle name="Calculation 6 3 5 2 3" xfId="25744" xr:uid="{D644B229-6C17-4F20-9D9B-B95624B422AE}"/>
    <cellStyle name="Calculation 6 3 5 3" xfId="14067" xr:uid="{0EE02309-972B-49BE-A36E-A194543680C1}"/>
    <cellStyle name="Calculation 6 3 5 3 2" xfId="23515" xr:uid="{A053207C-DE16-4BD2-A3CE-AF3E0EAB036C}"/>
    <cellStyle name="Calculation 6 3 5 4" xfId="17810" xr:uid="{DB055CA9-6ABD-41CE-8DF4-439F9E02690F}"/>
    <cellStyle name="Calculation 6 3 6" xfId="8292" xr:uid="{E205B70B-4B53-40DA-AA2C-6DEE6822B588}"/>
    <cellStyle name="Calculation 6 3 6 2" xfId="11844" xr:uid="{AB266C70-F6EA-46AB-9971-CCC8B8FCF8ED}"/>
    <cellStyle name="Calculation 6 3 6 2 2" xfId="21292" xr:uid="{E3DA9BB1-D10C-4CC5-A391-0B05772384EA}"/>
    <cellStyle name="Calculation 6 3 6 2 3" xfId="25686" xr:uid="{84F91CF9-CF51-4065-B8B2-29CFBBB5911B}"/>
    <cellStyle name="Calculation 6 3 6 3" xfId="13997" xr:uid="{4CFAC3B8-A2B7-4F2E-8AA8-3073F3750B8C}"/>
    <cellStyle name="Calculation 6 3 6 3 2" xfId="23445" xr:uid="{25C14780-17D3-42BE-A82D-4572D60CBC77}"/>
    <cellStyle name="Calculation 6 3 6 4" xfId="17740" xr:uid="{4EEC7868-2DAD-4801-AB6A-262362C0D779}"/>
    <cellStyle name="Calculation 6 3 7" xfId="8626" xr:uid="{5F75B590-EB69-46B7-87EF-36CFB0AB10DE}"/>
    <cellStyle name="Calculation 6 3 7 2" xfId="12120" xr:uid="{AC6FE119-577A-450B-BD90-3CCB8D3B4933}"/>
    <cellStyle name="Calculation 6 3 7 2 2" xfId="21568" xr:uid="{2732A2EB-3059-4B9C-BD4A-B327C81EB246}"/>
    <cellStyle name="Calculation 6 3 7 2 3" xfId="25960" xr:uid="{1E93DBB3-DEAA-4A54-BCEB-9E51F151F8D5}"/>
    <cellStyle name="Calculation 6 3 7 3" xfId="14329" xr:uid="{6EC3EC8D-187B-450E-AC6F-A486FB360960}"/>
    <cellStyle name="Calculation 6 3 7 3 2" xfId="23777" xr:uid="{AC2274B1-63FC-449D-BF46-1E9B59FD31F3}"/>
    <cellStyle name="Calculation 6 3 7 4" xfId="18074" xr:uid="{BA0A5C1C-0C60-45E9-BF80-FA1763DDB5E0}"/>
    <cellStyle name="Calculation 6 3 8" xfId="7515" xr:uid="{1B461409-C5FF-42F0-94C6-A7A4E0000F24}"/>
    <cellStyle name="Calculation 6 3 8 2" xfId="13245" xr:uid="{3C9B9AF8-B8AB-42B2-BC9F-D2E7E111A12B}"/>
    <cellStyle name="Calculation 6 3 8 2 2" xfId="22693" xr:uid="{4639E586-4ABE-49F4-8EE6-FB776948DBF8}"/>
    <cellStyle name="Calculation 6 3 8 3" xfId="16963" xr:uid="{C1092B9F-425F-4366-B23A-EFF811A3644A}"/>
    <cellStyle name="Calculation 6 3 9" xfId="27111" xr:uid="{E4D4BA01-90A6-49E9-A92E-35957E314B09}"/>
    <cellStyle name="Calculation 6 4" xfId="2745" xr:uid="{06DD24B0-823D-4724-AF88-34D50D249B43}"/>
    <cellStyle name="Calculation 6 5" xfId="5565" xr:uid="{3AD98DE5-D68B-412A-9715-37D6771836AC}"/>
    <cellStyle name="Calculation 6 5 2" xfId="6235" xr:uid="{69BC8C8B-240A-4306-AC41-5CF6715A5126}"/>
    <cellStyle name="Calculation 6 5 2 2" xfId="9967" xr:uid="{DDEE26FA-3402-4C34-930E-C42945062471}"/>
    <cellStyle name="Calculation 6 5 2 2 2" xfId="19415" xr:uid="{C3A5AEC7-0F1B-4761-8375-CF1B669A663C}"/>
    <cellStyle name="Calculation 6 5 2 3" xfId="15686" xr:uid="{9A727316-9802-42C6-A39D-2A52D44AC8F4}"/>
    <cellStyle name="Calculation 6 5 3" xfId="9297" xr:uid="{3E4AF6A3-93AC-4CA7-8403-AC4B1C0936CF}"/>
    <cellStyle name="Calculation 6 5 3 2" xfId="18745" xr:uid="{2DB9D52C-F048-419E-ABFE-0BB02787E67B}"/>
    <cellStyle name="Calculation 6 5 4" xfId="15016" xr:uid="{25F6B46C-866C-4224-978E-1AA6FCADA48D}"/>
    <cellStyle name="Calculation 6 5 5" xfId="27758" xr:uid="{4AF379C4-66F8-4B23-892F-A931127ABA6B}"/>
    <cellStyle name="Calculation 6 5 6" xfId="27160" xr:uid="{5C11D27D-0B8A-4177-B937-4FF9B0A61EF5}"/>
    <cellStyle name="Calculation 6 5 7" xfId="27720" xr:uid="{9BD9388E-4BE7-4AC9-83B5-5A317B7E7F9F}"/>
    <cellStyle name="Calculation 6 5 8" xfId="28293" xr:uid="{7B66E19B-7BE2-4EF9-A28D-76086AC3AA8B}"/>
    <cellStyle name="Calculation 6 6" xfId="7108" xr:uid="{3E3988DA-34CD-4C67-BE22-34CDFB191B8B}"/>
    <cellStyle name="Calculation 6 6 2" xfId="10839" xr:uid="{9BE6D7B0-11F2-48C7-A03C-6006C342F8CC}"/>
    <cellStyle name="Calculation 6 6 2 2" xfId="20287" xr:uid="{DCCD3753-9BD1-4274-BF9D-FC2F6705792B}"/>
    <cellStyle name="Calculation 6 6 2 3" xfId="24711" xr:uid="{EC750E73-6A00-4C45-AA46-DCA54AC2EE96}"/>
    <cellStyle name="Calculation 6 6 3" xfId="12845" xr:uid="{D24A984A-2189-42D8-A312-B15E97615756}"/>
    <cellStyle name="Calculation 6 6 3 2" xfId="22293" xr:uid="{C31CDF37-ED30-4189-9D01-0E0B9F810C85}"/>
    <cellStyle name="Calculation 6 6 4" xfId="16558" xr:uid="{D4B2270E-9E5B-42E5-B380-A6255340C2CB}"/>
    <cellStyle name="Calculation 6 7" xfId="8514" xr:uid="{1FE7E997-0BE2-4209-98C8-B72A7EA2E2DF}"/>
    <cellStyle name="Calculation 6 7 2" xfId="12027" xr:uid="{8370E993-7778-48D9-9A5E-2C8A1D718FCE}"/>
    <cellStyle name="Calculation 6 7 2 2" xfId="21475" xr:uid="{3CEE7515-1510-4F09-BAD2-7844EA4CDA9C}"/>
    <cellStyle name="Calculation 6 7 2 3" xfId="25867" xr:uid="{5606CF3A-15BB-448F-B6B4-021E1BBBFBFD}"/>
    <cellStyle name="Calculation 6 7 3" xfId="14217" xr:uid="{94A7112E-14BF-4562-A2C4-F3CA93A3266D}"/>
    <cellStyle name="Calculation 6 7 3 2" xfId="23665" xr:uid="{2E8ACC9C-29DD-420A-A7A8-C66B4214BCA9}"/>
    <cellStyle name="Calculation 6 7 4" xfId="17962" xr:uid="{83C9BD5E-68D2-4AF1-B9D2-66DCE1B9F4BF}"/>
    <cellStyle name="Calculation 6 8" xfId="7799" xr:uid="{DAF8189C-58F2-4966-81F9-6897235C1D73}"/>
    <cellStyle name="Calculation 6 8 2" xfId="11436" xr:uid="{1112C732-A23E-4DB2-B2E2-6CED0095C8C3}"/>
    <cellStyle name="Calculation 6 8 2 2" xfId="20884" xr:uid="{ED0C2A25-FFC2-4F95-8546-03B5DB68F1C3}"/>
    <cellStyle name="Calculation 6 8 2 3" xfId="25300" xr:uid="{D2B4DE3C-4C21-4447-8071-870087E12683}"/>
    <cellStyle name="Calculation 6 8 3" xfId="13526" xr:uid="{7DA939D1-D2FB-4ED8-9107-DCF8F36559B6}"/>
    <cellStyle name="Calculation 6 8 3 2" xfId="22974" xr:uid="{42052B92-6FD4-478D-BB35-489C11F222F4}"/>
    <cellStyle name="Calculation 6 8 4" xfId="17247" xr:uid="{B0D3B611-4F81-4F0F-BD38-48D6C47D8295}"/>
    <cellStyle name="Calculation 6 9" xfId="8445" xr:uid="{59F1791C-E7E9-4C7E-9AD4-5979AEE0E13C}"/>
    <cellStyle name="Calculation 6 9 2" xfId="11966" xr:uid="{A09BF138-7103-4900-B824-2F4E24C945D7}"/>
    <cellStyle name="Calculation 6 9 2 2" xfId="21414" xr:uid="{E64B6C10-A6DE-4D75-8DBB-3A317C6E9EFB}"/>
    <cellStyle name="Calculation 6 9 2 3" xfId="25808" xr:uid="{279EF8AE-15B4-4CF1-90E6-295AC83AD404}"/>
    <cellStyle name="Calculation 6 9 3" xfId="14150" xr:uid="{1DBF29E9-2AF7-4468-9B27-8F05755E9469}"/>
    <cellStyle name="Calculation 6 9 3 2" xfId="23598" xr:uid="{914D1889-EE6E-4C1E-80DF-C31245C0010A}"/>
    <cellStyle name="Calculation 6 9 4" xfId="17893" xr:uid="{0B132833-64A8-48E2-89AB-87756058DB88}"/>
    <cellStyle name="Calculation 7" xfId="1039" xr:uid="{7BAA29A4-E10E-4858-8A82-4836949DD926}"/>
    <cellStyle name="Calculation 7 10" xfId="8446" xr:uid="{AE542217-FE46-44CB-8873-E8C608574CC3}"/>
    <cellStyle name="Calculation 7 10 2" xfId="14151" xr:uid="{55996339-522A-41CE-B050-E1A0B18E7972}"/>
    <cellStyle name="Calculation 7 10 2 2" xfId="23599" xr:uid="{4425CD03-D873-4AA7-B1C3-BC3905382BDF}"/>
    <cellStyle name="Calculation 7 10 3" xfId="17894" xr:uid="{AD77375F-CEC6-4631-AF92-F1F2B3FFE3AB}"/>
    <cellStyle name="Calculation 7 11" xfId="26663" xr:uid="{3C3B0002-2D40-498B-B448-2C9C0DDBC324}"/>
    <cellStyle name="Calculation 7 12" xfId="27290" xr:uid="{D5645E58-ABC8-4A90-AC64-843353F17FDC}"/>
    <cellStyle name="Calculation 7 2" xfId="2749" xr:uid="{FBB30C6E-404D-44B7-A434-9E419D4E5C7E}"/>
    <cellStyle name="Calculation 7 3" xfId="2748" xr:uid="{A817F9D7-9157-455E-BFD8-3F1ED5CD2136}"/>
    <cellStyle name="Calculation 7 4" xfId="5566" xr:uid="{D613F137-603F-4EAA-BC88-FF5FBC3AE285}"/>
    <cellStyle name="Calculation 7 4 2" xfId="6236" xr:uid="{8C9AE567-DCC1-4C25-B0C0-3F2FC4E429A6}"/>
    <cellStyle name="Calculation 7 4 2 2" xfId="9968" xr:uid="{F92D8734-56FD-448D-B683-50D255279299}"/>
    <cellStyle name="Calculation 7 4 2 2 2" xfId="19416" xr:uid="{A0B2D007-9B5D-455B-8091-5056AC4806BE}"/>
    <cellStyle name="Calculation 7 4 2 3" xfId="15687" xr:uid="{F06B1F19-6CA3-4639-AF8A-460DC1510D64}"/>
    <cellStyle name="Calculation 7 4 3" xfId="9298" xr:uid="{9CB06C88-CC2B-40B3-A888-BFFD29EA2CED}"/>
    <cellStyle name="Calculation 7 4 3 2" xfId="18746" xr:uid="{947ADF69-1D6A-456C-B3D6-E0AB2D8C7C50}"/>
    <cellStyle name="Calculation 7 4 4" xfId="15017" xr:uid="{AE612F57-AF6B-46B3-86F4-2155EBD055D3}"/>
    <cellStyle name="Calculation 7 4 5" xfId="27759" xr:uid="{2C1041B8-E914-44D3-AF61-3EE160B162EF}"/>
    <cellStyle name="Calculation 7 4 6" xfId="27527" xr:uid="{06DABEAA-3426-4A5D-A817-C309A6CD2982}"/>
    <cellStyle name="Calculation 7 4 7" xfId="28158" xr:uid="{A4BF949A-A592-4949-9530-928B179CB4BF}"/>
    <cellStyle name="Calculation 7 4 8" xfId="28294" xr:uid="{7BB79B4D-0585-44F2-8FCA-FC87B9CE861C}"/>
    <cellStyle name="Calculation 7 5" xfId="7196" xr:uid="{FE13A790-480F-4E10-ACF8-B00BA9D1A5B3}"/>
    <cellStyle name="Calculation 7 5 2" xfId="10927" xr:uid="{C5BBF63C-4196-45E4-B65A-6EB32158685B}"/>
    <cellStyle name="Calculation 7 5 2 2" xfId="20375" xr:uid="{0189FC4B-440A-4E6E-82B8-F123AF40DAB6}"/>
    <cellStyle name="Calculation 7 5 2 3" xfId="24799" xr:uid="{FF403DCC-1761-4E77-A39A-7D6E69858B8A}"/>
    <cellStyle name="Calculation 7 5 3" xfId="12933" xr:uid="{954345E3-CF59-43A6-A3DC-95995383F750}"/>
    <cellStyle name="Calculation 7 5 3 2" xfId="22381" xr:uid="{E778E154-CD44-4531-83DD-6E1C7983A497}"/>
    <cellStyle name="Calculation 7 5 4" xfId="16646" xr:uid="{841F579D-6F6B-4BD1-903D-2BACE90B2158}"/>
    <cellStyle name="Calculation 7 6" xfId="8793" xr:uid="{23FC9563-7260-4A92-B45D-144A0C598B62}"/>
    <cellStyle name="Calculation 7 6 2" xfId="12272" xr:uid="{9AE12DDA-D7DE-4300-A124-57F933FB7080}"/>
    <cellStyle name="Calculation 7 6 2 2" xfId="21720" xr:uid="{B6069255-01F3-4C3F-A64E-03E5C4017BBB}"/>
    <cellStyle name="Calculation 7 6 2 3" xfId="26112" xr:uid="{DC52C190-64BE-43F4-B644-C50408E18B18}"/>
    <cellStyle name="Calculation 7 6 3" xfId="14496" xr:uid="{11BEC321-6278-4913-A60D-86B4144F2CED}"/>
    <cellStyle name="Calculation 7 6 3 2" xfId="23944" xr:uid="{0B4BDCE8-D757-43EA-8758-5E8989E3FA0F}"/>
    <cellStyle name="Calculation 7 6 4" xfId="18241" xr:uid="{D901F780-4EAF-4A09-99A4-510D056267B7}"/>
    <cellStyle name="Calculation 7 7" xfId="8605" xr:uid="{6ACFB313-1DB8-4212-95F2-017DBE67F25A}"/>
    <cellStyle name="Calculation 7 7 2" xfId="12100" xr:uid="{07208678-1C5C-4FB5-A42F-79D898EA505E}"/>
    <cellStyle name="Calculation 7 7 2 2" xfId="21548" xr:uid="{B082C21F-4720-46F0-87F4-B88C96C69AA2}"/>
    <cellStyle name="Calculation 7 7 2 3" xfId="25940" xr:uid="{36A25F19-EE73-4A6B-A4FB-DD62A33E5539}"/>
    <cellStyle name="Calculation 7 7 3" xfId="14308" xr:uid="{F7B92815-7AF4-4D3F-BFAE-AB2971131A01}"/>
    <cellStyle name="Calculation 7 7 3 2" xfId="23756" xr:uid="{FF460735-7DE1-49E5-A02D-6A5F438C2228}"/>
    <cellStyle name="Calculation 7 7 4" xfId="18053" xr:uid="{5AAD75CC-F2F5-4809-B6B1-24D865249140}"/>
    <cellStyle name="Calculation 7 8" xfId="8170" xr:uid="{906A2959-02EE-4A3C-83E2-CFBBE639C449}"/>
    <cellStyle name="Calculation 7 8 2" xfId="11739" xr:uid="{E376F1C7-1835-4A25-A44F-2BDAF69FA260}"/>
    <cellStyle name="Calculation 7 8 2 2" xfId="21187" xr:uid="{D99D73D8-6BA8-4E06-A0A6-8F770FEAE0AB}"/>
    <cellStyle name="Calculation 7 8 2 3" xfId="25582" xr:uid="{07C8A947-A330-48B4-BAE3-FE5AE1F13B30}"/>
    <cellStyle name="Calculation 7 8 3" xfId="13876" xr:uid="{F312319F-519C-4699-B158-AE3687703703}"/>
    <cellStyle name="Calculation 7 8 3 2" xfId="23324" xr:uid="{C68DB53F-C595-40C0-94F8-189728F34406}"/>
    <cellStyle name="Calculation 7 8 4" xfId="17618" xr:uid="{749CDF65-7712-421F-8FCA-ED708ED46B52}"/>
    <cellStyle name="Calculation 7 9" xfId="7840" xr:uid="{5E44E2EE-7558-4848-90DD-E1D189A44D37}"/>
    <cellStyle name="Calculation 7 9 2" xfId="11472" xr:uid="{8743F509-26FD-420C-9962-B5C598461652}"/>
    <cellStyle name="Calculation 7 9 2 2" xfId="20920" xr:uid="{EEF6CF17-8514-4928-A77C-CBE6CAE02760}"/>
    <cellStyle name="Calculation 7 9 2 3" xfId="25336" xr:uid="{450901A0-B65F-4FF2-B6C5-AC7E4F2598B6}"/>
    <cellStyle name="Calculation 7 9 3" xfId="13567" xr:uid="{772E650D-637D-4E5A-B764-AD0132A445E7}"/>
    <cellStyle name="Calculation 7 9 3 2" xfId="23015" xr:uid="{3E69297B-66E2-4D63-8D99-5D7B1C73632F}"/>
    <cellStyle name="Calculation 7 9 4" xfId="17288" xr:uid="{80731ABD-2F6B-49EE-A7EE-1B52DB9C2C69}"/>
    <cellStyle name="Calculation 8" xfId="1040" xr:uid="{7D44E2EA-D5A2-49B0-8912-08D37CA82B20}"/>
    <cellStyle name="Calculation 8 10" xfId="26664" xr:uid="{A40B0D21-A229-4686-840B-430426D8BE63}"/>
    <cellStyle name="Calculation 8 11" xfId="27289" xr:uid="{F10EDA62-3116-49FC-B71C-468605274465}"/>
    <cellStyle name="Calculation 8 2" xfId="2750" xr:uid="{1F723BC4-1EFD-4E04-AFC7-8D1C33B9C5A1}"/>
    <cellStyle name="Calculation 8 3" xfId="5567" xr:uid="{45A02683-1258-49B5-BAF9-01A622B59209}"/>
    <cellStyle name="Calculation 8 3 2" xfId="6237" xr:uid="{47BC7ACF-8E0D-4AF2-95F5-CB20FB7C42A4}"/>
    <cellStyle name="Calculation 8 3 2 2" xfId="9969" xr:uid="{FE1685DC-E82D-493B-B782-9FDEB440FB15}"/>
    <cellStyle name="Calculation 8 3 2 2 2" xfId="19417" xr:uid="{EDCA0C61-C028-4FCD-B446-1E1550BBF8D2}"/>
    <cellStyle name="Calculation 8 3 2 3" xfId="15688" xr:uid="{1D8F9D61-68F0-4DCD-94A9-06173AA5C474}"/>
    <cellStyle name="Calculation 8 3 3" xfId="9299" xr:uid="{9B1AE028-7656-4398-86F3-8E3A9EE37743}"/>
    <cellStyle name="Calculation 8 3 3 2" xfId="18747" xr:uid="{8715B9DC-F70F-4288-B6A7-ECDDA73372CB}"/>
    <cellStyle name="Calculation 8 3 4" xfId="15018" xr:uid="{F0C10EA5-6512-4EDC-99A1-680BFD83F27B}"/>
    <cellStyle name="Calculation 8 3 5" xfId="27760" xr:uid="{D8101C7E-54DE-490A-A214-137221F559EF}"/>
    <cellStyle name="Calculation 8 3 6" xfId="27405" xr:uid="{08E43FE4-D3A0-4F0D-9486-20841BCC88A0}"/>
    <cellStyle name="Calculation 8 3 7" xfId="26503" xr:uid="{D0A98B4B-1DB2-49C0-8624-62C344020BC7}"/>
    <cellStyle name="Calculation 8 3 8" xfId="28295" xr:uid="{22CBE4EB-2120-4BCC-9A1E-D68C6AC0856C}"/>
    <cellStyle name="Calculation 8 4" xfId="7107" xr:uid="{315A2C28-B9BF-4395-B0E7-411C6A7C73FF}"/>
    <cellStyle name="Calculation 8 4 2" xfId="10838" xr:uid="{F3815329-F7E7-48A4-80C4-E11CE88D10F6}"/>
    <cellStyle name="Calculation 8 4 2 2" xfId="20286" xr:uid="{A0619748-8BC9-423B-A469-070DF804400F}"/>
    <cellStyle name="Calculation 8 4 2 3" xfId="24710" xr:uid="{84751007-971C-40BB-9EEB-631FE3C72058}"/>
    <cellStyle name="Calculation 8 4 3" xfId="12844" xr:uid="{59548E43-2E64-4DE7-94FE-109784351AAD}"/>
    <cellStyle name="Calculation 8 4 3 2" xfId="22292" xr:uid="{A5713186-5D31-4ED5-980B-8B0CA5B74015}"/>
    <cellStyle name="Calculation 8 4 4" xfId="16557" xr:uid="{7F20CA39-1DEB-4AAE-98DE-EA8A3923E475}"/>
    <cellStyle name="Calculation 8 5" xfId="8345" xr:uid="{A4D49FC4-CF84-412E-9C78-2FC9F4857AEC}"/>
    <cellStyle name="Calculation 8 5 2" xfId="11887" xr:uid="{4C13B041-3CAB-40B7-8C44-E0BBC9853A77}"/>
    <cellStyle name="Calculation 8 5 2 2" xfId="21335" xr:uid="{446D3E8D-6E01-49EC-8110-B1FB22DB336A}"/>
    <cellStyle name="Calculation 8 5 2 3" xfId="25729" xr:uid="{00F4B386-79C6-4CFC-953A-288190431C2B}"/>
    <cellStyle name="Calculation 8 5 3" xfId="14050" xr:uid="{A87726AB-062D-4A5F-BF18-55DCBB31EF33}"/>
    <cellStyle name="Calculation 8 5 3 2" xfId="23498" xr:uid="{297B615E-7EB9-4357-B633-B548D0969F2B}"/>
    <cellStyle name="Calculation 8 5 4" xfId="17793" xr:uid="{08C5C11F-1082-4017-85F1-3D469E06AFC6}"/>
    <cellStyle name="Calculation 8 6" xfId="7441" xr:uid="{BD817453-C1E8-4DC1-982A-334E600A99DB}"/>
    <cellStyle name="Calculation 8 6 2" xfId="11120" xr:uid="{CE5C6943-B62E-4308-AF0B-7EA75057D43B}"/>
    <cellStyle name="Calculation 8 6 2 2" xfId="20568" xr:uid="{081946C8-74C2-46F4-A2AF-A6AAB18BDD80}"/>
    <cellStyle name="Calculation 8 6 2 3" xfId="24987" xr:uid="{DA91AA06-C116-4532-8FE5-42CF83C3F48F}"/>
    <cellStyle name="Calculation 8 6 3" xfId="13171" xr:uid="{B08203E2-24AC-4EBC-A119-A18ACBD6F612}"/>
    <cellStyle name="Calculation 8 6 3 2" xfId="22619" xr:uid="{76F924CE-387E-44B0-B618-28A1E8D5452C}"/>
    <cellStyle name="Calculation 8 6 4" xfId="16889" xr:uid="{3F522288-F685-4336-BFA4-C2677A235C04}"/>
    <cellStyle name="Calculation 8 7" xfId="8391" xr:uid="{02741DF9-28FE-439A-9B6D-F4126E3C1553}"/>
    <cellStyle name="Calculation 8 7 2" xfId="11924" xr:uid="{AE91AF86-9D7B-4EE2-835A-C6727F17E917}"/>
    <cellStyle name="Calculation 8 7 2 2" xfId="21372" xr:uid="{A9741F84-FFFF-4505-A80F-C4B3869208A2}"/>
    <cellStyle name="Calculation 8 7 2 3" xfId="25766" xr:uid="{E8D73D59-194C-4A93-9638-8185116B4481}"/>
    <cellStyle name="Calculation 8 7 3" xfId="14096" xr:uid="{27A2CFE2-F5CE-4DB5-A68B-FB81B8CE4ECB}"/>
    <cellStyle name="Calculation 8 7 3 2" xfId="23544" xr:uid="{2ED10E14-27D0-4644-BE5D-F31F3607CDBC}"/>
    <cellStyle name="Calculation 8 7 4" xfId="17839" xr:uid="{40699990-C502-422B-BCAE-F01FDC6DCD4B}"/>
    <cellStyle name="Calculation 8 8" xfId="7932" xr:uid="{9DEEBD61-9909-47B4-A51C-D183B2ACEB9C}"/>
    <cellStyle name="Calculation 8 8 2" xfId="11542" xr:uid="{F3C39E13-E685-4FDE-AD26-BEDD7B677405}"/>
    <cellStyle name="Calculation 8 8 2 2" xfId="20990" xr:uid="{586FB98A-57E8-4E84-B6E7-A5395A7FC435}"/>
    <cellStyle name="Calculation 8 8 2 3" xfId="25404" xr:uid="{3900E7F0-9A4F-4085-9BF7-58E968F0DB71}"/>
    <cellStyle name="Calculation 8 8 3" xfId="13657" xr:uid="{68EBF43B-FB8D-4739-B9A8-7410E544FDB8}"/>
    <cellStyle name="Calculation 8 8 3 2" xfId="23105" xr:uid="{7AE27869-C5C5-432A-911B-8EBE05C1917F}"/>
    <cellStyle name="Calculation 8 8 4" xfId="17380" xr:uid="{5CEA97E8-C094-494C-B0BD-4A3E7891B1CE}"/>
    <cellStyle name="Calculation 8 9" xfId="9121" xr:uid="{8782FFE7-BE1B-4436-95E1-A01A35D52C39}"/>
    <cellStyle name="Calculation 8 9 2" xfId="14822" xr:uid="{901D517F-0CBF-4492-9838-9E648F05871C}"/>
    <cellStyle name="Calculation 8 9 2 2" xfId="24270" xr:uid="{7E24E51B-57FD-4C98-92B8-32F4A9CD576D}"/>
    <cellStyle name="Calculation 8 9 3" xfId="18569" xr:uid="{FBACC8C0-5D5C-40B6-89CD-18DBAA6639A2}"/>
    <cellStyle name="Calculation 9" xfId="1041" xr:uid="{7117B904-AF79-4BF3-937F-7DCDBD6A7314}"/>
    <cellStyle name="Calculation 9 10" xfId="26665" xr:uid="{11D8394D-D4EF-4733-A73F-455296A1E650}"/>
    <cellStyle name="Calculation 9 11" xfId="27288" xr:uid="{718226C4-0FF9-4162-B122-473DDAA196CF}"/>
    <cellStyle name="Calculation 9 2" xfId="2751" xr:uid="{C514A5A2-0142-4FCD-AD0F-AAAC65A13D6B}"/>
    <cellStyle name="Calculation 9 3" xfId="5568" xr:uid="{9B375AC4-66CB-441C-8516-B435398A8F4A}"/>
    <cellStyle name="Calculation 9 3 2" xfId="6238" xr:uid="{A586925A-1584-43EA-8CC7-8DA0A7295912}"/>
    <cellStyle name="Calculation 9 3 2 2" xfId="9970" xr:uid="{86C8B739-049A-41C1-8A38-99C0EA197CBD}"/>
    <cellStyle name="Calculation 9 3 2 2 2" xfId="19418" xr:uid="{89F6C34B-0A4B-4CB1-AA07-2389F8AFB979}"/>
    <cellStyle name="Calculation 9 3 2 3" xfId="15689" xr:uid="{486E297F-742F-41C0-9CFB-11EBDCD131DA}"/>
    <cellStyle name="Calculation 9 3 3" xfId="9300" xr:uid="{E64172D9-658B-415D-B281-D4256E0563DE}"/>
    <cellStyle name="Calculation 9 3 3 2" xfId="18748" xr:uid="{D8E5A0C7-4D3E-4E14-B87E-8D6CC44C021D}"/>
    <cellStyle name="Calculation 9 3 4" xfId="15019" xr:uid="{6F257637-49D8-43A2-AF7E-4B18054F3D52}"/>
    <cellStyle name="Calculation 9 3 5" xfId="27761" xr:uid="{5DC93707-6713-43DF-AF52-8C81690F2524}"/>
    <cellStyle name="Calculation 9 3 6" xfId="27161" xr:uid="{3B4156AE-1E5B-42CE-89E5-38792DCC836D}"/>
    <cellStyle name="Calculation 9 3 7" xfId="27482" xr:uid="{F0097322-193C-483C-BDE5-1DE8B820058F}"/>
    <cellStyle name="Calculation 9 3 8" xfId="28296" xr:uid="{121EDC1D-9E8A-4237-9FD3-8BBCE2827C8D}"/>
    <cellStyle name="Calculation 9 4" xfId="7129" xr:uid="{6A4DBEB6-2C2F-4BFD-B713-ACD337FD890D}"/>
    <cellStyle name="Calculation 9 4 2" xfId="10860" xr:uid="{ECB6E92E-5C7A-4E0A-AFD8-728270E59C2F}"/>
    <cellStyle name="Calculation 9 4 2 2" xfId="20308" xr:uid="{10BCEF6C-EDCE-4E86-9B8B-4514909A8EBC}"/>
    <cellStyle name="Calculation 9 4 2 3" xfId="24732" xr:uid="{28B6E66F-92FB-467E-BC0C-D7983B48F3F9}"/>
    <cellStyle name="Calculation 9 4 3" xfId="12866" xr:uid="{70679D76-40BD-42D3-9E59-ABB59E31E63F}"/>
    <cellStyle name="Calculation 9 4 3 2" xfId="22314" xr:uid="{8D039FF8-9292-4E5B-A951-507D3BE8C378}"/>
    <cellStyle name="Calculation 9 4 4" xfId="16579" xr:uid="{FBD0176A-74EB-4936-86D2-3B628295E6E5}"/>
    <cellStyle name="Calculation 9 5" xfId="8792" xr:uid="{5380F85E-BB13-4B05-B93D-9445E4037A09}"/>
    <cellStyle name="Calculation 9 5 2" xfId="12271" xr:uid="{795F7DED-B9C8-40C8-A6FF-8AB6FD505EDC}"/>
    <cellStyle name="Calculation 9 5 2 2" xfId="21719" xr:uid="{A5F8A25D-689D-4871-8E95-2BEBDCAB6BA0}"/>
    <cellStyle name="Calculation 9 5 2 3" xfId="26111" xr:uid="{EA938171-9F6E-4F68-8FED-8E5958942374}"/>
    <cellStyle name="Calculation 9 5 3" xfId="14495" xr:uid="{05CE9090-4D03-4943-801B-B31296D096D9}"/>
    <cellStyle name="Calculation 9 5 3 2" xfId="23943" xr:uid="{2C4B655D-5FAA-4A97-90BC-E115A2926242}"/>
    <cellStyle name="Calculation 9 5 4" xfId="18240" xr:uid="{19C2A87A-2707-43A8-86E2-9589163A09FC}"/>
    <cellStyle name="Calculation 9 6" xfId="7986" xr:uid="{051A1880-8829-4964-9C2F-0EB6D7C5A378}"/>
    <cellStyle name="Calculation 9 6 2" xfId="11587" xr:uid="{EB1CDF78-9856-4B19-A1D4-232070B2E30E}"/>
    <cellStyle name="Calculation 9 6 2 2" xfId="21035" xr:uid="{AA6E07E2-DB17-44EA-8787-FE30C91E8D5C}"/>
    <cellStyle name="Calculation 9 6 2 3" xfId="25449" xr:uid="{C657C920-B263-4956-BC56-2B951660648D}"/>
    <cellStyle name="Calculation 9 6 3" xfId="13711" xr:uid="{3FB04D42-6B3A-492B-91F6-640B51938618}"/>
    <cellStyle name="Calculation 9 6 3 2" xfId="23159" xr:uid="{D2DA82D7-10E3-4288-B777-E040FA303272}"/>
    <cellStyle name="Calculation 9 6 4" xfId="17434" xr:uid="{B944DFFD-FDC4-4969-BE8A-578E66DC9C03}"/>
    <cellStyle name="Calculation 9 7" xfId="7593" xr:uid="{FEA35CAC-7250-4A6E-82CA-B956B20F5E93}"/>
    <cellStyle name="Calculation 9 7 2" xfId="11256" xr:uid="{F45AC2D4-18BE-4A08-9E75-6A8EAB2481F7}"/>
    <cellStyle name="Calculation 9 7 2 2" xfId="20704" xr:uid="{5C6B2A16-C848-4BAF-AE9C-B20690BCD2AE}"/>
    <cellStyle name="Calculation 9 7 2 3" xfId="25122" xr:uid="{CFD717F2-C88A-4887-9C37-6109F32C7D96}"/>
    <cellStyle name="Calculation 9 7 3" xfId="13322" xr:uid="{EE3255CB-EA7C-48CB-A2A8-08CCF9039DCD}"/>
    <cellStyle name="Calculation 9 7 3 2" xfId="22770" xr:uid="{3BBC8619-D504-45AA-90B0-D682481291DF}"/>
    <cellStyle name="Calculation 9 7 4" xfId="17041" xr:uid="{F6C99863-6292-44FE-85E4-D709342FA78C}"/>
    <cellStyle name="Calculation 9 8" xfId="8088" xr:uid="{C51991F5-354C-4958-BD3B-6353FA55968A}"/>
    <cellStyle name="Calculation 9 8 2" xfId="11671" xr:uid="{D81726BD-20A3-4FE0-93E7-26E363952671}"/>
    <cellStyle name="Calculation 9 8 2 2" xfId="21119" xr:uid="{6A1903F9-32C6-4F3B-9BBA-41F5F98D3544}"/>
    <cellStyle name="Calculation 9 8 2 3" xfId="25532" xr:uid="{2FEA57ED-EA47-4FA7-AAB5-80916DE62415}"/>
    <cellStyle name="Calculation 9 8 3" xfId="13812" xr:uid="{9E776249-CAD9-4D34-B8B8-8AC4BE7FD65E}"/>
    <cellStyle name="Calculation 9 8 3 2" xfId="23260" xr:uid="{391E9340-F46F-4454-B16A-8B17506A6F22}"/>
    <cellStyle name="Calculation 9 8 4" xfId="17536" xr:uid="{80E52F07-8A0B-4493-ABD4-2AE6813F30DC}"/>
    <cellStyle name="Calculation 9 9" xfId="8407" xr:uid="{96FC0EF5-AD44-481F-8E38-934AA4B8056F}"/>
    <cellStyle name="Calculation 9 9 2" xfId="14112" xr:uid="{53DB6C81-E708-4A18-8EB0-FC1344278F18}"/>
    <cellStyle name="Calculation 9 9 2 2" xfId="23560" xr:uid="{1494C818-B79E-40D9-ADA6-F39D26AC9B6E}"/>
    <cellStyle name="Calculation 9 9 3" xfId="17855" xr:uid="{3A5B453E-BA90-4F1B-B77A-4C0C9D597803}"/>
    <cellStyle name="Check Cell 10" xfId="1043" xr:uid="{47E8B6B2-A9EB-40A7-9B0B-6E9A08E2B600}"/>
    <cellStyle name="Check Cell 10 2" xfId="2752" xr:uid="{77E0286C-4A74-4177-86EC-57CFDF470777}"/>
    <cellStyle name="Check Cell 10 3" xfId="7536" xr:uid="{C985E55B-2D6F-4679-A319-AB4546396CC5}"/>
    <cellStyle name="Check Cell 10 3 2" xfId="11199" xr:uid="{7350ECAE-0218-47A1-AEBE-CA75A7BD3B2A}"/>
    <cellStyle name="Check Cell 10 3 2 2" xfId="20647" xr:uid="{477E6CBD-0F3D-407C-8E61-0FF7D37E25E6}"/>
    <cellStyle name="Check Cell 10 3 2 2 2" xfId="28891" xr:uid="{73B9BE4F-0B84-4C1A-8B52-CE143FF61E0A}"/>
    <cellStyle name="Check Cell 10 3 2 3" xfId="25066" xr:uid="{8D78C87D-9F29-4202-8715-4912D2E23647}"/>
    <cellStyle name="Check Cell 10 3 2 3 2" xfId="29083" xr:uid="{AC8ECBDC-8638-4AFD-967F-026B75D79B42}"/>
    <cellStyle name="Check Cell 10 3 2 4" xfId="28699" xr:uid="{A389293C-3478-4CE0-A066-BDBD79213AF2}"/>
    <cellStyle name="Check Cell 10 3 3" xfId="13266" xr:uid="{B2FE0559-2CE9-4C23-87FA-8FC078F56623}"/>
    <cellStyle name="Check Cell 10 3 3 2" xfId="22714" xr:uid="{B828A673-6613-49EA-B717-94E5B0FAB3BA}"/>
    <cellStyle name="Check Cell 10 3 3 2 2" xfId="28939" xr:uid="{2DA3A5E0-C211-406B-82DF-01652B380FFB}"/>
    <cellStyle name="Check Cell 10 3 3 3" xfId="26389" xr:uid="{DA56FA62-28E1-45B3-BF50-09CCF263BEDD}"/>
    <cellStyle name="Check Cell 10 3 3 3 2" xfId="29131" xr:uid="{49634F48-5999-46DF-B5E1-4A4F8FB751D7}"/>
    <cellStyle name="Check Cell 10 3 3 4" xfId="28747" xr:uid="{CABCE190-7A4C-4ADD-80E7-AA84836561F1}"/>
    <cellStyle name="Check Cell 10 3 4" xfId="14902" xr:uid="{433D3EDE-FA15-4B70-A28B-0376F9D5133B}"/>
    <cellStyle name="Check Cell 10 3 4 2" xfId="24350" xr:uid="{A8827ABF-DCFF-4891-A863-DDE5FF7FF781}"/>
    <cellStyle name="Check Cell 10 3 4 2 2" xfId="28987" xr:uid="{C4BA2205-5B41-4F70-AB7B-CF56837C1E6F}"/>
    <cellStyle name="Check Cell 10 3 4 3" xfId="26437" xr:uid="{47BD5533-14A8-41CC-88CB-ADF2458EDF18}"/>
    <cellStyle name="Check Cell 10 3 4 3 2" xfId="29179" xr:uid="{E5874B8E-1C21-4D1F-B36E-A4CEA1C615A8}"/>
    <cellStyle name="Check Cell 10 3 4 4" xfId="28795" xr:uid="{E0D73781-DBD9-42E1-B2B6-E2327CDE7356}"/>
    <cellStyle name="Check Cell 10 3 5" xfId="16984" xr:uid="{E0664584-9F7F-4AB7-B8B8-429D275242C4}"/>
    <cellStyle name="Check Cell 10 3 5 2" xfId="28843" xr:uid="{17FAA2F3-0345-424D-A62E-37B5EE084BDF}"/>
    <cellStyle name="Check Cell 10 3 6" xfId="24398" xr:uid="{20F6687F-7EC4-4A8C-ABC6-3F799FF02338}"/>
    <cellStyle name="Check Cell 10 3 6 2" xfId="29035" xr:uid="{BC7F1C2E-E2DF-4B89-A460-5F9464373315}"/>
    <cellStyle name="Check Cell 10 3 7" xfId="28651" xr:uid="{B70F97CD-AEA8-4861-8490-92DE0804CBFB}"/>
    <cellStyle name="Check Cell 11" xfId="1044" xr:uid="{6BEEE49B-817D-493C-BDCB-5A49B175C3EA}"/>
    <cellStyle name="Check Cell 11 2" xfId="2753" xr:uid="{8DC83A60-92E9-4DE5-AAF6-17431A2EF26E}"/>
    <cellStyle name="Check Cell 11 3" xfId="7537" xr:uid="{5D055B3E-3D3D-4897-A8A4-09918B7FBBB1}"/>
    <cellStyle name="Check Cell 11 3 2" xfId="11200" xr:uid="{7065CB9D-AB92-446D-B55D-8DE5BCC56620}"/>
    <cellStyle name="Check Cell 11 3 2 2" xfId="20648" xr:uid="{2A356FF4-4FC1-448D-BD27-6EB616439AAA}"/>
    <cellStyle name="Check Cell 11 3 2 2 2" xfId="28892" xr:uid="{E9BD8E94-DDBB-4FCE-80C2-59D5C77200F9}"/>
    <cellStyle name="Check Cell 11 3 2 3" xfId="25067" xr:uid="{ADFD7601-CE58-48A2-9756-D333DDDA0C91}"/>
    <cellStyle name="Check Cell 11 3 2 3 2" xfId="29084" xr:uid="{7B2AEEF1-B499-4F40-B655-CE3CB799A469}"/>
    <cellStyle name="Check Cell 11 3 2 4" xfId="28700" xr:uid="{CE77B3A6-D9A2-4F81-BDAC-B3A19894F669}"/>
    <cellStyle name="Check Cell 11 3 3" xfId="13267" xr:uid="{E02251B8-6E69-4502-8789-F027249CCEB4}"/>
    <cellStyle name="Check Cell 11 3 3 2" xfId="22715" xr:uid="{FB4DC448-5B85-469C-96D4-79541606D871}"/>
    <cellStyle name="Check Cell 11 3 3 2 2" xfId="28940" xr:uid="{830051C7-5C83-4CB5-A88C-13BF4E90A890}"/>
    <cellStyle name="Check Cell 11 3 3 3" xfId="26390" xr:uid="{1B5F69E5-249B-47B6-AEBB-20E5D6233490}"/>
    <cellStyle name="Check Cell 11 3 3 3 2" xfId="29132" xr:uid="{7F7F492C-5572-4EFD-B8CF-D10D7BB52181}"/>
    <cellStyle name="Check Cell 11 3 3 4" xfId="28748" xr:uid="{C7E10F24-D280-45B4-8ADC-7622370CB26B}"/>
    <cellStyle name="Check Cell 11 3 4" xfId="14903" xr:uid="{CFEC8F92-B738-44DD-BBEA-501617150B3C}"/>
    <cellStyle name="Check Cell 11 3 4 2" xfId="24351" xr:uid="{E3D5AB22-2826-4948-8C68-A2A0CDAFB09B}"/>
    <cellStyle name="Check Cell 11 3 4 2 2" xfId="28988" xr:uid="{50BDF280-3BAB-42AC-A738-61A2CB32E50F}"/>
    <cellStyle name="Check Cell 11 3 4 3" xfId="26438" xr:uid="{6C51424D-3B1E-4EB4-80F7-0A91B4DEB03A}"/>
    <cellStyle name="Check Cell 11 3 4 3 2" xfId="29180" xr:uid="{0B152A2E-C5D3-460D-A13D-812C4E8C3E4E}"/>
    <cellStyle name="Check Cell 11 3 4 4" xfId="28796" xr:uid="{FF253A08-E21F-429C-A46D-1E54E83D5B39}"/>
    <cellStyle name="Check Cell 11 3 5" xfId="16985" xr:uid="{75993D33-D26F-41EF-95F5-3207119F483E}"/>
    <cellStyle name="Check Cell 11 3 5 2" xfId="28844" xr:uid="{CE9B475F-DAE9-468E-BDC5-3232DDB99C5C}"/>
    <cellStyle name="Check Cell 11 3 6" xfId="24399" xr:uid="{AB43EBD3-1B22-4758-B19E-DE9AF7619069}"/>
    <cellStyle name="Check Cell 11 3 6 2" xfId="29036" xr:uid="{65368456-4002-48C5-810B-C0F2B1E096C4}"/>
    <cellStyle name="Check Cell 11 3 7" xfId="28652" xr:uid="{3035A216-5C52-407C-BF33-A640060A60A0}"/>
    <cellStyle name="Check Cell 12" xfId="1045" xr:uid="{D8B78B6A-8691-4C9D-B86B-3AD7649FD920}"/>
    <cellStyle name="Check Cell 12 2" xfId="2754" xr:uid="{8AECBAE6-44C0-472A-AFC7-392751285661}"/>
    <cellStyle name="Check Cell 12 3" xfId="7538" xr:uid="{7EB6AD38-2713-4479-927F-CE6FA3BBC4D9}"/>
    <cellStyle name="Check Cell 12 3 2" xfId="11201" xr:uid="{37609253-7C1F-4C84-BD54-B8EDB6B89BDA}"/>
    <cellStyle name="Check Cell 12 3 2 2" xfId="20649" xr:uid="{4DC08128-A0C2-428B-845B-981178197A91}"/>
    <cellStyle name="Check Cell 12 3 2 2 2" xfId="28893" xr:uid="{92C9AF4B-B0EE-4BB6-A384-16143C866AA6}"/>
    <cellStyle name="Check Cell 12 3 2 3" xfId="25068" xr:uid="{2923DAFC-8A1F-479C-84EB-F11894D87CEA}"/>
    <cellStyle name="Check Cell 12 3 2 3 2" xfId="29085" xr:uid="{477BD224-B7CC-4237-BACA-BDB1AFF58A28}"/>
    <cellStyle name="Check Cell 12 3 2 4" xfId="28701" xr:uid="{D3869DA2-DCC3-4BE1-9866-A94EB6D6F69A}"/>
    <cellStyle name="Check Cell 12 3 3" xfId="13268" xr:uid="{BD94864A-8A3F-4DB6-9295-99DFC235A10F}"/>
    <cellStyle name="Check Cell 12 3 3 2" xfId="22716" xr:uid="{19336382-6F19-4D94-AD5F-CA54304F0420}"/>
    <cellStyle name="Check Cell 12 3 3 2 2" xfId="28941" xr:uid="{392188B4-2BA1-4038-8AED-67B834421F8E}"/>
    <cellStyle name="Check Cell 12 3 3 3" xfId="26391" xr:uid="{7DA683E4-10FB-4683-9224-2C1C82E09ED4}"/>
    <cellStyle name="Check Cell 12 3 3 3 2" xfId="29133" xr:uid="{E947F3FE-39F1-484B-81DE-CF049AD2C657}"/>
    <cellStyle name="Check Cell 12 3 3 4" xfId="28749" xr:uid="{7812E6C5-24F0-4F9A-982B-ECF4CAD4364A}"/>
    <cellStyle name="Check Cell 12 3 4" xfId="14904" xr:uid="{3F8EB9DA-A591-411E-BCA4-145008A056E3}"/>
    <cellStyle name="Check Cell 12 3 4 2" xfId="24352" xr:uid="{3A7E67CE-C3DA-497F-9496-0ECCF00887AE}"/>
    <cellStyle name="Check Cell 12 3 4 2 2" xfId="28989" xr:uid="{5F6EFFC5-BEEC-474E-A644-758C75B3485B}"/>
    <cellStyle name="Check Cell 12 3 4 3" xfId="26439" xr:uid="{AE3D9644-1C5B-4626-897B-B3BB4168E2C2}"/>
    <cellStyle name="Check Cell 12 3 4 3 2" xfId="29181" xr:uid="{4C0E67C4-D126-4DCE-9DDC-C5FFD39721ED}"/>
    <cellStyle name="Check Cell 12 3 4 4" xfId="28797" xr:uid="{ED4FC414-D72E-4ED3-AA7B-E8DC3CDBE25B}"/>
    <cellStyle name="Check Cell 12 3 5" xfId="16986" xr:uid="{F4E730FD-3742-49C3-B92F-3ECF3CDC404E}"/>
    <cellStyle name="Check Cell 12 3 5 2" xfId="28845" xr:uid="{DAF7207A-76E8-41BB-8646-4BA836B7DAA6}"/>
    <cellStyle name="Check Cell 12 3 6" xfId="24400" xr:uid="{85DC877C-1D47-4872-AF4A-7380C57DDDDE}"/>
    <cellStyle name="Check Cell 12 3 6 2" xfId="29037" xr:uid="{B815DECF-A71A-45B1-84DB-D82EFE33AB31}"/>
    <cellStyle name="Check Cell 12 3 7" xfId="28653" xr:uid="{A1B0201D-BE97-402A-A5EC-D5C38A9C631B}"/>
    <cellStyle name="Check Cell 13" xfId="1046" xr:uid="{DF17A05C-9078-4759-8E78-9D0B692F475F}"/>
    <cellStyle name="Check Cell 13 2" xfId="2755" xr:uid="{38239E47-AE19-4285-B5E8-3954F97EB4C2}"/>
    <cellStyle name="Check Cell 13 3" xfId="7539" xr:uid="{1568F546-C727-481E-B908-C2CFFBF7157C}"/>
    <cellStyle name="Check Cell 13 3 2" xfId="11202" xr:uid="{73906EA7-B901-4F76-BE2E-2558BB28A2E8}"/>
    <cellStyle name="Check Cell 13 3 2 2" xfId="20650" xr:uid="{DBE5E114-F194-476E-AF75-CA87A09628D1}"/>
    <cellStyle name="Check Cell 13 3 2 2 2" xfId="28894" xr:uid="{47D95A6A-74A1-42C3-8D43-8D0D8878887B}"/>
    <cellStyle name="Check Cell 13 3 2 3" xfId="25069" xr:uid="{2D1AC157-536D-4280-92B5-E3436B412AF9}"/>
    <cellStyle name="Check Cell 13 3 2 3 2" xfId="29086" xr:uid="{0A2AAFBD-3D1D-491A-855C-706ED65E6693}"/>
    <cellStyle name="Check Cell 13 3 2 4" xfId="28702" xr:uid="{DB328BDD-211C-4C80-9342-84FA7083AB2E}"/>
    <cellStyle name="Check Cell 13 3 3" xfId="13269" xr:uid="{0D7DBB2D-A139-4BCA-991F-85B58CC85120}"/>
    <cellStyle name="Check Cell 13 3 3 2" xfId="22717" xr:uid="{8D4D6277-63CC-4080-9431-BFC496290B50}"/>
    <cellStyle name="Check Cell 13 3 3 2 2" xfId="28942" xr:uid="{CEDD5F82-2BF4-4D4F-8C1F-23BA77E653FD}"/>
    <cellStyle name="Check Cell 13 3 3 3" xfId="26392" xr:uid="{A348F9EF-3CB4-4985-A23F-C63827456085}"/>
    <cellStyle name="Check Cell 13 3 3 3 2" xfId="29134" xr:uid="{9D34BC4D-5F1C-4924-A1EF-10974AECC894}"/>
    <cellStyle name="Check Cell 13 3 3 4" xfId="28750" xr:uid="{9D6513AA-359B-488A-B7FA-9B8865874E8E}"/>
    <cellStyle name="Check Cell 13 3 4" xfId="14905" xr:uid="{CC904407-22B6-48FA-8B7B-EEA3272AE421}"/>
    <cellStyle name="Check Cell 13 3 4 2" xfId="24353" xr:uid="{1A27A442-78AC-4458-AFEB-CDBF92D832D0}"/>
    <cellStyle name="Check Cell 13 3 4 2 2" xfId="28990" xr:uid="{F24323D8-7850-4FBB-8F8E-3633BC9CBD66}"/>
    <cellStyle name="Check Cell 13 3 4 3" xfId="26440" xr:uid="{BD5E022A-6E89-4844-8D55-693C85EE1F88}"/>
    <cellStyle name="Check Cell 13 3 4 3 2" xfId="29182" xr:uid="{97B032D7-5490-43AA-BCB3-CD7F8FBF811D}"/>
    <cellStyle name="Check Cell 13 3 4 4" xfId="28798" xr:uid="{58BA9911-FD95-4EA5-8002-A563D9D4A716}"/>
    <cellStyle name="Check Cell 13 3 5" xfId="16987" xr:uid="{FAE9A9B1-DA2C-43EF-A961-F0F534CE2D0C}"/>
    <cellStyle name="Check Cell 13 3 5 2" xfId="28846" xr:uid="{174DC5CF-E2DA-4395-BB51-FF9D53F2BA4A}"/>
    <cellStyle name="Check Cell 13 3 6" xfId="24401" xr:uid="{65D4B0DD-D97D-4336-B12C-C45388AAA12D}"/>
    <cellStyle name="Check Cell 13 3 6 2" xfId="29038" xr:uid="{49DB093F-593F-468C-9231-3D94DF8A81E0}"/>
    <cellStyle name="Check Cell 13 3 7" xfId="28654" xr:uid="{685F4780-4516-421E-831F-61C1DF980725}"/>
    <cellStyle name="Check Cell 14" xfId="1047" xr:uid="{87D48E3D-6A82-41E4-9CBD-BC6D4BA2CE66}"/>
    <cellStyle name="Check Cell 14 2" xfId="2756" xr:uid="{A689227C-DCE9-4A13-9612-37BC19813B8B}"/>
    <cellStyle name="Check Cell 14 3" xfId="7540" xr:uid="{A73CFD29-4A1A-41FD-9143-42D417701E79}"/>
    <cellStyle name="Check Cell 14 3 2" xfId="11203" xr:uid="{B185B77D-9B86-4B52-A543-91505640AF70}"/>
    <cellStyle name="Check Cell 14 3 2 2" xfId="20651" xr:uid="{7D69D63A-4475-4133-B91A-E884810F75DE}"/>
    <cellStyle name="Check Cell 14 3 2 2 2" xfId="28895" xr:uid="{0394BB29-1AED-4696-A41A-FD7AA924C31D}"/>
    <cellStyle name="Check Cell 14 3 2 3" xfId="25070" xr:uid="{2BBE0546-271A-4194-AD77-7230F1542451}"/>
    <cellStyle name="Check Cell 14 3 2 3 2" xfId="29087" xr:uid="{CA36EDE6-5A87-49F8-920E-E9621CE819E7}"/>
    <cellStyle name="Check Cell 14 3 2 4" xfId="28703" xr:uid="{85876FEA-6C9C-44F3-82F6-A41E2BD3C119}"/>
    <cellStyle name="Check Cell 14 3 3" xfId="13270" xr:uid="{E2A0194D-8473-491D-951A-E784C14A77E6}"/>
    <cellStyle name="Check Cell 14 3 3 2" xfId="22718" xr:uid="{EA56489C-70B1-4DB8-9947-DC97F76505B2}"/>
    <cellStyle name="Check Cell 14 3 3 2 2" xfId="28943" xr:uid="{0FC8A054-1225-4909-AF9B-20354CF816B0}"/>
    <cellStyle name="Check Cell 14 3 3 3" xfId="26393" xr:uid="{DB7D61D7-80F3-48B1-830D-21973F14B7F2}"/>
    <cellStyle name="Check Cell 14 3 3 3 2" xfId="29135" xr:uid="{A8526D93-CE79-44F5-AB62-BC0CEAFE5984}"/>
    <cellStyle name="Check Cell 14 3 3 4" xfId="28751" xr:uid="{FE813BE0-6BB7-467F-802C-BDD2EE218673}"/>
    <cellStyle name="Check Cell 14 3 4" xfId="14906" xr:uid="{7490C2DD-CD80-41E8-BD99-D2099315A9F3}"/>
    <cellStyle name="Check Cell 14 3 4 2" xfId="24354" xr:uid="{7238B672-56F1-4796-B896-DA06C29E3555}"/>
    <cellStyle name="Check Cell 14 3 4 2 2" xfId="28991" xr:uid="{2F1BC930-EC8A-4920-9756-387BBF198FDA}"/>
    <cellStyle name="Check Cell 14 3 4 3" xfId="26441" xr:uid="{DC5A3327-6786-4803-BA41-87DB6A824E5B}"/>
    <cellStyle name="Check Cell 14 3 4 3 2" xfId="29183" xr:uid="{AC768CB7-D197-494F-9922-C618C238A502}"/>
    <cellStyle name="Check Cell 14 3 4 4" xfId="28799" xr:uid="{98A8D2B2-05C7-4740-B713-5D928C96BA83}"/>
    <cellStyle name="Check Cell 14 3 5" xfId="16988" xr:uid="{FD47C891-2D61-4D89-BA1B-35024126F637}"/>
    <cellStyle name="Check Cell 14 3 5 2" xfId="28847" xr:uid="{FAE63D41-A05B-4022-8420-4A0E3A8A2646}"/>
    <cellStyle name="Check Cell 14 3 6" xfId="24402" xr:uid="{F8EE96D1-C1CF-47A6-AB46-4369F562C471}"/>
    <cellStyle name="Check Cell 14 3 6 2" xfId="29039" xr:uid="{844A6FEE-8BAA-47D2-9D46-863B6C5CDC1D}"/>
    <cellStyle name="Check Cell 14 3 7" xfId="28655" xr:uid="{8C6E4E92-082B-4BD0-B3AA-288E4424C658}"/>
    <cellStyle name="Check Cell 15" xfId="1048" xr:uid="{1099306F-682E-4C51-A676-7F5FAA04FDA4}"/>
    <cellStyle name="Check Cell 15 2" xfId="2757" xr:uid="{0E8BBD4D-7180-42E9-89C5-4EF8747A20F4}"/>
    <cellStyle name="Check Cell 15 3" xfId="7541" xr:uid="{10332BA9-4728-44DA-9BCF-BC490C587358}"/>
    <cellStyle name="Check Cell 15 3 2" xfId="11204" xr:uid="{81A24306-0C57-4947-AD94-D09A101247DD}"/>
    <cellStyle name="Check Cell 15 3 2 2" xfId="20652" xr:uid="{B2664332-1EBA-47E5-AC79-6733FD2731A6}"/>
    <cellStyle name="Check Cell 15 3 2 2 2" xfId="28896" xr:uid="{DE7D821A-EBE5-456F-A3C4-F4053AF8E15D}"/>
    <cellStyle name="Check Cell 15 3 2 3" xfId="25071" xr:uid="{BF4E2A6F-0860-403E-8DC0-FE2AF6DE1522}"/>
    <cellStyle name="Check Cell 15 3 2 3 2" xfId="29088" xr:uid="{C6D24BBA-6428-4427-BB10-5633FF3D8A7F}"/>
    <cellStyle name="Check Cell 15 3 2 4" xfId="28704" xr:uid="{58A2A6A4-DCC8-4F3D-B799-77B7C36A72A4}"/>
    <cellStyle name="Check Cell 15 3 3" xfId="13271" xr:uid="{10F9AD06-BC9B-42DE-8D0B-3F766537CBEB}"/>
    <cellStyle name="Check Cell 15 3 3 2" xfId="22719" xr:uid="{BB61E96C-5F12-49B2-90C8-795FDC338615}"/>
    <cellStyle name="Check Cell 15 3 3 2 2" xfId="28944" xr:uid="{F0E9DE3C-2D53-4C3F-9E21-7F8E4158F9F0}"/>
    <cellStyle name="Check Cell 15 3 3 3" xfId="26394" xr:uid="{422FBBFC-5982-4638-A292-9B6E9AAD5004}"/>
    <cellStyle name="Check Cell 15 3 3 3 2" xfId="29136" xr:uid="{0DA39D55-3EFA-4E75-8921-F11C35BEF8C6}"/>
    <cellStyle name="Check Cell 15 3 3 4" xfId="28752" xr:uid="{B6885305-82C3-46BC-941F-DEA0D1967466}"/>
    <cellStyle name="Check Cell 15 3 4" xfId="14907" xr:uid="{5D014B46-F4BE-4CCA-BA5D-76EB5075BB65}"/>
    <cellStyle name="Check Cell 15 3 4 2" xfId="24355" xr:uid="{FBE52FCD-3D35-4421-AAD3-006443F7A661}"/>
    <cellStyle name="Check Cell 15 3 4 2 2" xfId="28992" xr:uid="{31059CD0-7CC6-4B09-B3E3-192C1CCE0C31}"/>
    <cellStyle name="Check Cell 15 3 4 3" xfId="26442" xr:uid="{272FDDD3-74D2-46A3-99D7-3B4683352C47}"/>
    <cellStyle name="Check Cell 15 3 4 3 2" xfId="29184" xr:uid="{628AE516-BB82-4A57-8E5C-26BFC60A172B}"/>
    <cellStyle name="Check Cell 15 3 4 4" xfId="28800" xr:uid="{92AAA09E-B1B7-4BA5-9B02-2810AA3761F6}"/>
    <cellStyle name="Check Cell 15 3 5" xfId="16989" xr:uid="{E5C66B11-E593-4486-9FDD-5E8121B59FE2}"/>
    <cellStyle name="Check Cell 15 3 5 2" xfId="28848" xr:uid="{421453FD-D4CA-45F8-B877-6E24B5187AD1}"/>
    <cellStyle name="Check Cell 15 3 6" xfId="24403" xr:uid="{DEB70761-77B6-446B-B7A0-B07D8FA84DE6}"/>
    <cellStyle name="Check Cell 15 3 6 2" xfId="29040" xr:uid="{6FB11C6E-DF9E-4F58-94B8-BDF0239DBEB8}"/>
    <cellStyle name="Check Cell 15 3 7" xfId="28656" xr:uid="{C3FD77AE-A6A7-4B22-A6BC-E41735624B88}"/>
    <cellStyle name="Check Cell 16" xfId="1049" xr:uid="{7E03F820-A38D-44FB-8510-56FFDDD2C0EE}"/>
    <cellStyle name="Check Cell 16 2" xfId="2758" xr:uid="{266CFACD-6638-4591-8A4F-381FF1728374}"/>
    <cellStyle name="Check Cell 16 3" xfId="7542" xr:uid="{974D3D4E-C798-488A-8D1E-6EABF359EA76}"/>
    <cellStyle name="Check Cell 16 3 2" xfId="11205" xr:uid="{3995ABD7-D4C1-4232-91E3-859799095223}"/>
    <cellStyle name="Check Cell 16 3 2 2" xfId="20653" xr:uid="{A1847980-F44E-4743-8B3B-29872B3BA4E0}"/>
    <cellStyle name="Check Cell 16 3 2 2 2" xfId="28897" xr:uid="{8C19EB17-0112-42DC-999A-21307AB2890C}"/>
    <cellStyle name="Check Cell 16 3 2 3" xfId="25072" xr:uid="{BAFDEB69-DDC6-4402-8E16-4C0E4DD627C6}"/>
    <cellStyle name="Check Cell 16 3 2 3 2" xfId="29089" xr:uid="{A3522890-5280-43F0-8D7B-EFE3E8FD66AF}"/>
    <cellStyle name="Check Cell 16 3 2 4" xfId="28705" xr:uid="{65E7145B-1706-4343-8FC7-0A47ECC3DBF8}"/>
    <cellStyle name="Check Cell 16 3 3" xfId="13272" xr:uid="{6788387D-7E93-4625-B407-C57D1A8DFD89}"/>
    <cellStyle name="Check Cell 16 3 3 2" xfId="22720" xr:uid="{FB459372-FE5E-44F8-AB5D-95D2EA7D081F}"/>
    <cellStyle name="Check Cell 16 3 3 2 2" xfId="28945" xr:uid="{B16A28A8-5712-43F4-88E5-D2BC5C455FD7}"/>
    <cellStyle name="Check Cell 16 3 3 3" xfId="26395" xr:uid="{919FB23F-E7FB-4EC9-B649-7BAA920D3CD6}"/>
    <cellStyle name="Check Cell 16 3 3 3 2" xfId="29137" xr:uid="{8800DC52-B6D0-46DB-92F3-8040E2EBACB1}"/>
    <cellStyle name="Check Cell 16 3 3 4" xfId="28753" xr:uid="{695987E2-E44A-42B9-B286-F6E1DCD88A76}"/>
    <cellStyle name="Check Cell 16 3 4" xfId="14908" xr:uid="{3A39E4CF-7C9C-4E4A-8797-0E5043B65296}"/>
    <cellStyle name="Check Cell 16 3 4 2" xfId="24356" xr:uid="{8EFCBF2F-E13D-4E5C-9E7F-9C2069A8DDBC}"/>
    <cellStyle name="Check Cell 16 3 4 2 2" xfId="28993" xr:uid="{CA7757F5-BC07-4A97-9FB2-7DD6C7647F06}"/>
    <cellStyle name="Check Cell 16 3 4 3" xfId="26443" xr:uid="{A8CB2C16-F99A-43CF-959D-FA758E9F3F96}"/>
    <cellStyle name="Check Cell 16 3 4 3 2" xfId="29185" xr:uid="{F1EB50C1-D981-4B60-908D-B705D0B4FECE}"/>
    <cellStyle name="Check Cell 16 3 4 4" xfId="28801" xr:uid="{CB11CA8A-1908-43BD-B567-CD846FA484D2}"/>
    <cellStyle name="Check Cell 16 3 5" xfId="16990" xr:uid="{A0BB078B-7D5B-40F9-86DA-7C98A109EF75}"/>
    <cellStyle name="Check Cell 16 3 5 2" xfId="28849" xr:uid="{48E54C23-1035-4D30-9EA5-1AEA5FE35515}"/>
    <cellStyle name="Check Cell 16 3 6" xfId="24404" xr:uid="{2BC68D03-54BE-4797-A619-1D311761BD86}"/>
    <cellStyle name="Check Cell 16 3 6 2" xfId="29041" xr:uid="{F083FEB0-85AB-4AEB-A7FD-7B8DE25906C7}"/>
    <cellStyle name="Check Cell 16 3 7" xfId="28657" xr:uid="{B7AF9701-0850-4722-9512-6C1E2E2965BC}"/>
    <cellStyle name="Check Cell 17" xfId="1050" xr:uid="{3DA64CEB-8C93-4166-B153-F29F2BF642CF}"/>
    <cellStyle name="Check Cell 17 2" xfId="2759" xr:uid="{9DE3E250-6F7B-417A-AD69-CE24E2DE99CC}"/>
    <cellStyle name="Check Cell 17 3" xfId="7543" xr:uid="{58668FA9-84D6-4861-BDCB-1ABF9509512B}"/>
    <cellStyle name="Check Cell 17 3 2" xfId="11206" xr:uid="{27788BF6-A439-466C-9E72-BB230C49517C}"/>
    <cellStyle name="Check Cell 17 3 2 2" xfId="20654" xr:uid="{8DF257E3-7D4F-4664-B80F-1565D86A5D27}"/>
    <cellStyle name="Check Cell 17 3 2 2 2" xfId="28898" xr:uid="{6A002758-AD51-4B49-B717-DE5C22065303}"/>
    <cellStyle name="Check Cell 17 3 2 3" xfId="25073" xr:uid="{F006DCFB-B863-4F8D-B257-22F6120961C4}"/>
    <cellStyle name="Check Cell 17 3 2 3 2" xfId="29090" xr:uid="{EE7F0F6C-38E0-48FA-AF73-7B6E6DB1F206}"/>
    <cellStyle name="Check Cell 17 3 2 4" xfId="28706" xr:uid="{D866E8E6-E06F-4914-ADDE-8F999AA84329}"/>
    <cellStyle name="Check Cell 17 3 3" xfId="13273" xr:uid="{BC381412-0D99-4731-9202-BA882A435DA0}"/>
    <cellStyle name="Check Cell 17 3 3 2" xfId="22721" xr:uid="{26B491EC-219E-4A68-879E-BA48E6D27866}"/>
    <cellStyle name="Check Cell 17 3 3 2 2" xfId="28946" xr:uid="{1D73ACBF-F109-4591-B1B6-15E6B9B45AEE}"/>
    <cellStyle name="Check Cell 17 3 3 3" xfId="26396" xr:uid="{BBC1518D-C1E7-42DF-935D-2574A1FF8E12}"/>
    <cellStyle name="Check Cell 17 3 3 3 2" xfId="29138" xr:uid="{D91FA1BC-A160-46E0-9DBA-34F61DD02C94}"/>
    <cellStyle name="Check Cell 17 3 3 4" xfId="28754" xr:uid="{8602D8AE-FDEA-454B-B4D3-EB87B609AAE7}"/>
    <cellStyle name="Check Cell 17 3 4" xfId="14909" xr:uid="{6B2E0214-39D0-497B-AA68-62CF6A592734}"/>
    <cellStyle name="Check Cell 17 3 4 2" xfId="24357" xr:uid="{E8E91A78-D22A-4252-9DF9-15454ABEFFE7}"/>
    <cellStyle name="Check Cell 17 3 4 2 2" xfId="28994" xr:uid="{18A742F5-50E3-4C9C-A392-884AF971F1A1}"/>
    <cellStyle name="Check Cell 17 3 4 3" xfId="26444" xr:uid="{F42D4674-1555-4343-950F-DB1FB06385DC}"/>
    <cellStyle name="Check Cell 17 3 4 3 2" xfId="29186" xr:uid="{4F35130E-37ED-4652-BCEC-79534E6EE123}"/>
    <cellStyle name="Check Cell 17 3 4 4" xfId="28802" xr:uid="{13906E5B-C7A7-4D90-8E23-ACE3F5781D20}"/>
    <cellStyle name="Check Cell 17 3 5" xfId="16991" xr:uid="{271E0DB2-3425-49D0-A78A-3EF32675528B}"/>
    <cellStyle name="Check Cell 17 3 5 2" xfId="28850" xr:uid="{3571AFB4-5105-40AA-B9F3-EFA7695D448E}"/>
    <cellStyle name="Check Cell 17 3 6" xfId="24405" xr:uid="{3930DC06-B4CF-409F-A43D-C43F3C48785D}"/>
    <cellStyle name="Check Cell 17 3 6 2" xfId="29042" xr:uid="{4DEC758B-17E0-4424-BD2D-3A2F0F677D19}"/>
    <cellStyle name="Check Cell 17 3 7" xfId="28658" xr:uid="{BF3B2709-E189-4CCA-9756-0E928B497DFC}"/>
    <cellStyle name="Check Cell 18" xfId="1051" xr:uid="{008FF115-7E4A-4C86-AD37-C9499446CF51}"/>
    <cellStyle name="Check Cell 18 2" xfId="2760" xr:uid="{D84B73F7-0B5B-4D77-94A9-3E1BF2E9C734}"/>
    <cellStyle name="Check Cell 18 3" xfId="7544" xr:uid="{30DDAB9B-D75C-4ACA-A791-1B38D64C4B0A}"/>
    <cellStyle name="Check Cell 18 3 2" xfId="11207" xr:uid="{F635AE69-41DD-4B3B-804E-DA1C0070E1F2}"/>
    <cellStyle name="Check Cell 18 3 2 2" xfId="20655" xr:uid="{56F960CF-C0BD-41D7-9B7C-F0C42431A8A3}"/>
    <cellStyle name="Check Cell 18 3 2 2 2" xfId="28899" xr:uid="{A18E7578-C2C6-4134-A1C2-B6A8804DF796}"/>
    <cellStyle name="Check Cell 18 3 2 3" xfId="25074" xr:uid="{5DE17315-D8BA-43CB-899B-91D3882D979F}"/>
    <cellStyle name="Check Cell 18 3 2 3 2" xfId="29091" xr:uid="{FD48B9E2-ABF1-4289-BB95-0C54F3D5B8C5}"/>
    <cellStyle name="Check Cell 18 3 2 4" xfId="28707" xr:uid="{64C3375E-50DD-469D-AC45-6A141701A33D}"/>
    <cellStyle name="Check Cell 18 3 3" xfId="13274" xr:uid="{27331DF6-CA96-47F5-B074-7D6EC199041E}"/>
    <cellStyle name="Check Cell 18 3 3 2" xfId="22722" xr:uid="{05F733D5-E3B5-43D5-B363-7CC1D40BB5BD}"/>
    <cellStyle name="Check Cell 18 3 3 2 2" xfId="28947" xr:uid="{920B591B-AEAD-4A1C-A5A2-338501068E1A}"/>
    <cellStyle name="Check Cell 18 3 3 3" xfId="26397" xr:uid="{40A214DF-6E3F-449F-B260-275146951B04}"/>
    <cellStyle name="Check Cell 18 3 3 3 2" xfId="29139" xr:uid="{B34C995D-D69C-4345-B0DB-F0C3260BAB1D}"/>
    <cellStyle name="Check Cell 18 3 3 4" xfId="28755" xr:uid="{FE0F4BC7-9B14-488F-9A70-00190AFFF9A4}"/>
    <cellStyle name="Check Cell 18 3 4" xfId="14910" xr:uid="{274D9597-BD5B-41BC-89B1-7357138A3A31}"/>
    <cellStyle name="Check Cell 18 3 4 2" xfId="24358" xr:uid="{513890FF-30DE-4E41-800C-4CA103B0B080}"/>
    <cellStyle name="Check Cell 18 3 4 2 2" xfId="28995" xr:uid="{9539A50E-FCF0-4B42-B512-14474F48F8B5}"/>
    <cellStyle name="Check Cell 18 3 4 3" xfId="26445" xr:uid="{5A3ADB15-6348-4387-B060-B6DE3070EA2D}"/>
    <cellStyle name="Check Cell 18 3 4 3 2" xfId="29187" xr:uid="{AB1AF6F2-7BBF-45F0-99A9-E16212486B61}"/>
    <cellStyle name="Check Cell 18 3 4 4" xfId="28803" xr:uid="{D068B7F0-49AB-446E-9702-FBC66DBC2928}"/>
    <cellStyle name="Check Cell 18 3 5" xfId="16992" xr:uid="{EE524E5D-5C36-431E-8AE8-9F70274864AE}"/>
    <cellStyle name="Check Cell 18 3 5 2" xfId="28851" xr:uid="{825B6C28-BC94-45A8-BD01-16C7031577FE}"/>
    <cellStyle name="Check Cell 18 3 6" xfId="24406" xr:uid="{C148FA77-E9EB-451C-BF0D-B98F9D3014BC}"/>
    <cellStyle name="Check Cell 18 3 6 2" xfId="29043" xr:uid="{65C3651D-B685-4B98-88BD-7988A313007F}"/>
    <cellStyle name="Check Cell 18 3 7" xfId="28659" xr:uid="{87C37B68-934E-44E2-B50B-5B5217AA8F09}"/>
    <cellStyle name="Check Cell 19" xfId="2761" xr:uid="{47C7B1B3-31EF-44FD-930A-778B49F2F2D9}"/>
    <cellStyle name="Check Cell 2" xfId="1052" xr:uid="{F4CCF00B-0E70-4444-8CB8-9D9DD2A40CA6}"/>
    <cellStyle name="Check Cell 2 10" xfId="1053" xr:uid="{9C45D791-4887-4BDB-B86D-1D9DB5A8A4DD}"/>
    <cellStyle name="Check Cell 2 10 2" xfId="7546" xr:uid="{4C4A39A5-F48A-42AB-94EA-2B63582B3404}"/>
    <cellStyle name="Check Cell 2 10 2 2" xfId="11209" xr:uid="{7A447996-B319-4D9A-BA7C-9362E221B2CD}"/>
    <cellStyle name="Check Cell 2 10 2 2 2" xfId="20657" xr:uid="{DDB4E1EB-A279-4061-A175-D7EB55C50741}"/>
    <cellStyle name="Check Cell 2 10 2 2 2 2" xfId="28901" xr:uid="{B7ED8F29-86F7-49C1-AFB6-9FA82EDB7507}"/>
    <cellStyle name="Check Cell 2 10 2 2 3" xfId="25076" xr:uid="{55249D56-D238-4D06-8135-161477D3E4E0}"/>
    <cellStyle name="Check Cell 2 10 2 2 3 2" xfId="29093" xr:uid="{9AEB4CDE-3574-4EDF-B35C-B2C6494C9E95}"/>
    <cellStyle name="Check Cell 2 10 2 2 4" xfId="28709" xr:uid="{D473B312-480E-4196-B371-E9C19674603B}"/>
    <cellStyle name="Check Cell 2 10 2 3" xfId="13276" xr:uid="{5A8C8780-8311-481E-AFBC-E856AD561929}"/>
    <cellStyle name="Check Cell 2 10 2 3 2" xfId="22724" xr:uid="{706501D9-69E8-498F-8BED-AFB36CC0BDBE}"/>
    <cellStyle name="Check Cell 2 10 2 3 2 2" xfId="28949" xr:uid="{14036C28-F975-44A2-BBED-F52BF2BABA51}"/>
    <cellStyle name="Check Cell 2 10 2 3 3" xfId="26399" xr:uid="{EB3448D6-5D75-4044-B3CF-5A3B1D3E7A8D}"/>
    <cellStyle name="Check Cell 2 10 2 3 3 2" xfId="29141" xr:uid="{DEC3D65A-825E-41D6-AD43-9E785BF54593}"/>
    <cellStyle name="Check Cell 2 10 2 3 4" xfId="28757" xr:uid="{06691E28-C326-4C05-AA74-635AA7AEA3AE}"/>
    <cellStyle name="Check Cell 2 10 2 4" xfId="14912" xr:uid="{37A998CA-E249-4AAD-B0AC-2E7D877BA5CB}"/>
    <cellStyle name="Check Cell 2 10 2 4 2" xfId="24360" xr:uid="{FC6F1EEF-015F-4B1E-AB27-066DFB5DB65F}"/>
    <cellStyle name="Check Cell 2 10 2 4 2 2" xfId="28997" xr:uid="{B515CCF1-EC5B-484B-BBA4-9D227E911949}"/>
    <cellStyle name="Check Cell 2 10 2 4 3" xfId="26447" xr:uid="{69F1C707-3A40-482E-994E-C927CD0D088E}"/>
    <cellStyle name="Check Cell 2 10 2 4 3 2" xfId="29189" xr:uid="{D1BB68E9-638F-43AA-8EE7-76B2C2E5A6EB}"/>
    <cellStyle name="Check Cell 2 10 2 4 4" xfId="28805" xr:uid="{9ACD66B8-19C6-40FC-91A6-F09D98271402}"/>
    <cellStyle name="Check Cell 2 10 2 5" xfId="16994" xr:uid="{3636082E-BDEE-4982-81EB-2AC3C71E39F3}"/>
    <cellStyle name="Check Cell 2 10 2 5 2" xfId="28853" xr:uid="{5B9E76EC-59EE-4391-9D65-2034994A1FE6}"/>
    <cellStyle name="Check Cell 2 10 2 6" xfId="24408" xr:uid="{8B33866C-D544-4C18-95B6-26D758B8CA92}"/>
    <cellStyle name="Check Cell 2 10 2 6 2" xfId="29045" xr:uid="{F757CD12-9EC2-4BA6-894E-813F04A3ED8D}"/>
    <cellStyle name="Check Cell 2 10 2 7" xfId="28661" xr:uid="{32E921F0-9C7A-4937-BB22-05D6CF247555}"/>
    <cellStyle name="Check Cell 2 11" xfId="1054" xr:uid="{E496217E-4224-40D3-9E90-3CF780282C76}"/>
    <cellStyle name="Check Cell 2 11 2" xfId="7547" xr:uid="{CBD72D9B-0D09-4D29-B727-B17FC259E623}"/>
    <cellStyle name="Check Cell 2 11 2 2" xfId="11210" xr:uid="{32C8960A-0B11-4761-81C1-49E44869F6E2}"/>
    <cellStyle name="Check Cell 2 11 2 2 2" xfId="20658" xr:uid="{557ABCD3-8227-4B52-9D6D-9BEA59BFFCC0}"/>
    <cellStyle name="Check Cell 2 11 2 2 2 2" xfId="28902" xr:uid="{38159BB0-C615-421F-859A-0E9E47A6991B}"/>
    <cellStyle name="Check Cell 2 11 2 2 3" xfId="25077" xr:uid="{0D57C66D-FA86-4A41-AAE0-6CEEFE8546C8}"/>
    <cellStyle name="Check Cell 2 11 2 2 3 2" xfId="29094" xr:uid="{4724C4F9-7382-4253-8FCF-818423BD0866}"/>
    <cellStyle name="Check Cell 2 11 2 2 4" xfId="28710" xr:uid="{1E69A931-094F-446C-9E58-4D6050FCC5C0}"/>
    <cellStyle name="Check Cell 2 11 2 3" xfId="13277" xr:uid="{FB2D0F5D-4004-4DE4-BBBE-0A7F7E72922F}"/>
    <cellStyle name="Check Cell 2 11 2 3 2" xfId="22725" xr:uid="{09D6CC85-F369-44C2-88CF-BB2170EE1A98}"/>
    <cellStyle name="Check Cell 2 11 2 3 2 2" xfId="28950" xr:uid="{AAC64417-1855-4C64-B5DB-D94B32CE1927}"/>
    <cellStyle name="Check Cell 2 11 2 3 3" xfId="26400" xr:uid="{F42E6C70-E45A-4D27-9DF8-ED7CBB209998}"/>
    <cellStyle name="Check Cell 2 11 2 3 3 2" xfId="29142" xr:uid="{A984C19C-E2CF-400D-8353-3030783B74AB}"/>
    <cellStyle name="Check Cell 2 11 2 3 4" xfId="28758" xr:uid="{4650A82F-88D0-456B-973D-C79B1AE96FAB}"/>
    <cellStyle name="Check Cell 2 11 2 4" xfId="14913" xr:uid="{9BDCFD90-26D3-4DF8-8ADE-A4AC009CF3BC}"/>
    <cellStyle name="Check Cell 2 11 2 4 2" xfId="24361" xr:uid="{F5295C52-B3BC-4B7C-8581-809C79DB6D20}"/>
    <cellStyle name="Check Cell 2 11 2 4 2 2" xfId="28998" xr:uid="{EEEA4509-2B62-49DB-AE55-6106EE683BD3}"/>
    <cellStyle name="Check Cell 2 11 2 4 3" xfId="26448" xr:uid="{7B7A1F2A-D058-4C33-A2D9-B848514DCC40}"/>
    <cellStyle name="Check Cell 2 11 2 4 3 2" xfId="29190" xr:uid="{8DB372DC-5D45-4404-BF6D-1A4D7A1CDC9F}"/>
    <cellStyle name="Check Cell 2 11 2 4 4" xfId="28806" xr:uid="{323EFCE6-27DB-41F2-944B-CAB993779746}"/>
    <cellStyle name="Check Cell 2 11 2 5" xfId="16995" xr:uid="{553E93C8-867F-4164-9A96-5D277A3FF975}"/>
    <cellStyle name="Check Cell 2 11 2 5 2" xfId="28854" xr:uid="{4794F4C2-2A58-4D27-BA90-67C2B1D06230}"/>
    <cellStyle name="Check Cell 2 11 2 6" xfId="24409" xr:uid="{F705F810-6AAE-4669-880E-D553FB23AF9B}"/>
    <cellStyle name="Check Cell 2 11 2 6 2" xfId="29046" xr:uid="{46CA508C-807D-463C-9156-2B10F1FA2F8D}"/>
    <cellStyle name="Check Cell 2 11 2 7" xfId="28662" xr:uid="{A6F907B3-E67A-4CFE-A7F8-5C8091479969}"/>
    <cellStyle name="Check Cell 2 12" xfId="4125" xr:uid="{26AE53A8-53AA-45FE-9836-F24FA694F2FF}"/>
    <cellStyle name="Check Cell 2 13" xfId="4678" xr:uid="{5A3D6B5F-87BA-4962-A548-11A8CA358A85}"/>
    <cellStyle name="Check Cell 2 13 2" xfId="8627" xr:uid="{5BACBCBB-D3BD-4841-9E9E-7428A3C46328}"/>
    <cellStyle name="Check Cell 2 13 2 2" xfId="12121" xr:uid="{012718E1-78E4-404A-B156-15E341ACB6CE}"/>
    <cellStyle name="Check Cell 2 13 2 2 2" xfId="21569" xr:uid="{0117128E-A64B-4393-8F3C-536992755D06}"/>
    <cellStyle name="Check Cell 2 13 2 2 2 2" xfId="28931" xr:uid="{695783BF-F39F-4602-8C3E-E5E42A0F226C}"/>
    <cellStyle name="Check Cell 2 13 2 2 3" xfId="25961" xr:uid="{7B08490B-7284-4BE0-8D8E-48015BD2DD22}"/>
    <cellStyle name="Check Cell 2 13 2 2 3 2" xfId="29123" xr:uid="{15E0D4FF-11D9-4D49-BD5C-6FC9F2D5E30C}"/>
    <cellStyle name="Check Cell 2 13 2 2 4" xfId="28739" xr:uid="{BDBEEEE5-5A7D-4E9B-BAFB-2F9687444AF2}"/>
    <cellStyle name="Check Cell 2 13 2 3" xfId="14330" xr:uid="{76A26521-02ED-42BF-A917-AEEEAFA19827}"/>
    <cellStyle name="Check Cell 2 13 2 3 2" xfId="23778" xr:uid="{E4F7DDBA-CAAC-42F9-BE35-3DED41345465}"/>
    <cellStyle name="Check Cell 2 13 2 3 2 2" xfId="28979" xr:uid="{DA483EAE-A194-41C9-AF92-D5FCFA785B9D}"/>
    <cellStyle name="Check Cell 2 13 2 3 3" xfId="26429" xr:uid="{C52C0665-C379-4572-9BFA-8717DD16536B}"/>
    <cellStyle name="Check Cell 2 13 2 3 3 2" xfId="29171" xr:uid="{BE5E8EF7-6A12-4FAA-BB26-CC1888E1C6C1}"/>
    <cellStyle name="Check Cell 2 13 2 3 4" xfId="28787" xr:uid="{9E588619-D988-4FAB-AAB8-0990C62735BA}"/>
    <cellStyle name="Check Cell 2 13 2 4" xfId="14942" xr:uid="{29181E53-C6E1-4D3C-A84F-E3AD6260E14E}"/>
    <cellStyle name="Check Cell 2 13 2 4 2" xfId="24390" xr:uid="{24EB689E-CECA-4AF0-B0C0-AF250CAFAD81}"/>
    <cellStyle name="Check Cell 2 13 2 4 2 2" xfId="29027" xr:uid="{4F115295-A92F-4A1C-BBC0-0B4DD94AB17E}"/>
    <cellStyle name="Check Cell 2 13 2 4 3" xfId="26477" xr:uid="{098ADE11-CB93-449F-9D7E-2D807CF55C2D}"/>
    <cellStyle name="Check Cell 2 13 2 4 3 2" xfId="29219" xr:uid="{B48D6CEC-DAED-45DE-AF12-4E93E5F7B977}"/>
    <cellStyle name="Check Cell 2 13 2 4 4" xfId="28835" xr:uid="{73AB5A60-BE46-47A2-B188-0F375228486D}"/>
    <cellStyle name="Check Cell 2 13 2 5" xfId="18075" xr:uid="{FDE82817-C559-42C4-8661-5ADDC25A518C}"/>
    <cellStyle name="Check Cell 2 13 2 5 2" xfId="28883" xr:uid="{29B3C96F-CEA4-43FA-A034-F4F76FF1D24A}"/>
    <cellStyle name="Check Cell 2 13 2 6" xfId="24438" xr:uid="{C2B11519-F03F-4F5C-B827-CD6B90A9AF25}"/>
    <cellStyle name="Check Cell 2 13 2 6 2" xfId="29075" xr:uid="{B58B4E58-D82F-4566-809A-F5D48D3B85FB}"/>
    <cellStyle name="Check Cell 2 13 2 7" xfId="28691" xr:uid="{3FED93F6-AFBE-400D-9FE6-E78A66CAD7F7}"/>
    <cellStyle name="Check Cell 2 14" xfId="7545" xr:uid="{94F518BF-9069-4F6C-B920-04A32C353AF0}"/>
    <cellStyle name="Check Cell 2 14 2" xfId="11208" xr:uid="{242C78D6-F6A4-4881-B94F-A5595F6D2B07}"/>
    <cellStyle name="Check Cell 2 14 2 2" xfId="20656" xr:uid="{3D472DAA-3A71-4C73-99AA-88404FF50651}"/>
    <cellStyle name="Check Cell 2 14 2 2 2" xfId="28900" xr:uid="{46E4BB97-C2B7-403D-9CC4-714DCC3ACA54}"/>
    <cellStyle name="Check Cell 2 14 2 3" xfId="25075" xr:uid="{1B3B7705-C791-4CF9-99DF-56BCD239EDC4}"/>
    <cellStyle name="Check Cell 2 14 2 3 2" xfId="29092" xr:uid="{D8111BE8-EE60-431E-9A97-16D82AA7F1B6}"/>
    <cellStyle name="Check Cell 2 14 2 4" xfId="28708" xr:uid="{15507357-F156-4CC6-A90E-65B3ACF8ABF4}"/>
    <cellStyle name="Check Cell 2 14 3" xfId="13275" xr:uid="{40C0602B-BE07-419A-8AB9-2BAF3FBECBD8}"/>
    <cellStyle name="Check Cell 2 14 3 2" xfId="22723" xr:uid="{5E6DA2A6-83F2-4463-8FF8-4BC89554CDB5}"/>
    <cellStyle name="Check Cell 2 14 3 2 2" xfId="28948" xr:uid="{09D957D9-0FE9-499B-B5E0-057188B0A090}"/>
    <cellStyle name="Check Cell 2 14 3 3" xfId="26398" xr:uid="{8F41677D-B880-4EC5-BCE4-39EA27069624}"/>
    <cellStyle name="Check Cell 2 14 3 3 2" xfId="29140" xr:uid="{646D3B7A-5F90-49F4-AAFB-85F6BFA9AA0D}"/>
    <cellStyle name="Check Cell 2 14 3 4" xfId="28756" xr:uid="{E92EB5D1-F47A-417F-96D9-90D9EA54EF3D}"/>
    <cellStyle name="Check Cell 2 14 4" xfId="14911" xr:uid="{E01095CB-367D-4F4F-B7AD-751E379DEC1F}"/>
    <cellStyle name="Check Cell 2 14 4 2" xfId="24359" xr:uid="{5B8A6053-0185-4224-9BD6-2234AFC1AD11}"/>
    <cellStyle name="Check Cell 2 14 4 2 2" xfId="28996" xr:uid="{B7142C5A-D286-4A6F-948B-D4912B88CFB7}"/>
    <cellStyle name="Check Cell 2 14 4 3" xfId="26446" xr:uid="{1D304C97-7257-4F59-B41B-5C3ED12B5B23}"/>
    <cellStyle name="Check Cell 2 14 4 3 2" xfId="29188" xr:uid="{9D74A958-2721-4E30-AC4C-DFB9EE6F2E18}"/>
    <cellStyle name="Check Cell 2 14 4 4" xfId="28804" xr:uid="{7D7E8D43-50E8-41C2-9A66-C2D9006EBB06}"/>
    <cellStyle name="Check Cell 2 14 5" xfId="16993" xr:uid="{D62322A8-8A79-4C4F-A883-8AE3404520D9}"/>
    <cellStyle name="Check Cell 2 14 5 2" xfId="28852" xr:uid="{492CB147-EF87-44FD-BBBD-9CDB36684723}"/>
    <cellStyle name="Check Cell 2 14 6" xfId="24407" xr:uid="{A0B9665D-5F39-4715-8147-1FF4147E38F1}"/>
    <cellStyle name="Check Cell 2 14 6 2" xfId="29044" xr:uid="{C572260D-1582-41DB-9431-B4847AFA34ED}"/>
    <cellStyle name="Check Cell 2 14 7" xfId="28660" xr:uid="{46831797-F7D5-4659-9FCE-2D54A82610AF}"/>
    <cellStyle name="Check Cell 2 15" xfId="29369" xr:uid="{21E0A311-7A18-41C3-9F50-01FCB83C2106}"/>
    <cellStyle name="Check Cell 2 2" xfId="1055" xr:uid="{874D4FFC-A903-4A8B-A9A2-B33061EA550D}"/>
    <cellStyle name="Check Cell 2 2 2" xfId="4679" xr:uid="{F289830D-D95F-4BFD-829A-91DA14024730}"/>
    <cellStyle name="Check Cell 2 2 2 2" xfId="8628" xr:uid="{E44ECC45-8B5B-4EB7-83BF-9BED6B0E3AF9}"/>
    <cellStyle name="Check Cell 2 2 2 2 2" xfId="12122" xr:uid="{0E9428E3-2936-4E72-A5EC-5E8646991000}"/>
    <cellStyle name="Check Cell 2 2 2 2 2 2" xfId="21570" xr:uid="{9117C27D-AF05-4DA6-970E-98D574CF0245}"/>
    <cellStyle name="Check Cell 2 2 2 2 2 2 2" xfId="28932" xr:uid="{3BFD3EB2-51CB-4CFC-A024-A6F4D78CC525}"/>
    <cellStyle name="Check Cell 2 2 2 2 2 3" xfId="25962" xr:uid="{C6365EEE-1822-4E05-8E56-86A8452D9D9A}"/>
    <cellStyle name="Check Cell 2 2 2 2 2 3 2" xfId="29124" xr:uid="{F6F04A63-A644-43D7-BEB0-737184513F3C}"/>
    <cellStyle name="Check Cell 2 2 2 2 2 4" xfId="28740" xr:uid="{EF24C512-463D-4D74-984E-65E32C1D69C4}"/>
    <cellStyle name="Check Cell 2 2 2 2 3" xfId="14331" xr:uid="{8C2C0EBE-9478-4D74-8A65-EC83D498921D}"/>
    <cellStyle name="Check Cell 2 2 2 2 3 2" xfId="23779" xr:uid="{80ABF041-D4BE-4348-A5C0-CC879A1CA8DE}"/>
    <cellStyle name="Check Cell 2 2 2 2 3 2 2" xfId="28980" xr:uid="{EF052761-7037-4C35-AFEB-EC8A382438B8}"/>
    <cellStyle name="Check Cell 2 2 2 2 3 3" xfId="26430" xr:uid="{D58A2E69-E526-4F3F-99C5-9A5FF5F6686C}"/>
    <cellStyle name="Check Cell 2 2 2 2 3 3 2" xfId="29172" xr:uid="{008AB3F4-E316-4D13-86ED-81149B5AA9F1}"/>
    <cellStyle name="Check Cell 2 2 2 2 3 4" xfId="28788" xr:uid="{21590D6A-7EC7-40DC-8709-21449761DFBB}"/>
    <cellStyle name="Check Cell 2 2 2 2 4" xfId="14943" xr:uid="{8DE231D4-15D8-4777-9206-30B2AAAF6285}"/>
    <cellStyle name="Check Cell 2 2 2 2 4 2" xfId="24391" xr:uid="{05847B86-C5EA-43F2-A34F-1F98A4CE1F93}"/>
    <cellStyle name="Check Cell 2 2 2 2 4 2 2" xfId="29028" xr:uid="{E6C1846F-E41B-4E20-B99B-0B1CB30A5260}"/>
    <cellStyle name="Check Cell 2 2 2 2 4 3" xfId="26478" xr:uid="{552DF5CD-B902-41AF-B7F6-96C0FEC6D186}"/>
    <cellStyle name="Check Cell 2 2 2 2 4 3 2" xfId="29220" xr:uid="{FDAB7A37-9220-4466-9155-6EEDAC212DC9}"/>
    <cellStyle name="Check Cell 2 2 2 2 4 4" xfId="28836" xr:uid="{B67D6B4B-54F3-47EE-B691-CD52C1E58F90}"/>
    <cellStyle name="Check Cell 2 2 2 2 5" xfId="18076" xr:uid="{87126C67-AAF7-4EA1-924E-AEF5BB0269FD}"/>
    <cellStyle name="Check Cell 2 2 2 2 5 2" xfId="28884" xr:uid="{F373B713-B76A-4266-8B08-364147999ECF}"/>
    <cellStyle name="Check Cell 2 2 2 2 6" xfId="24439" xr:uid="{F4D47AC6-0AE3-43EB-99D0-AABDBC247972}"/>
    <cellStyle name="Check Cell 2 2 2 2 6 2" xfId="29076" xr:uid="{4A16E89A-A6B3-4C69-B5AF-56D7CE7E29A0}"/>
    <cellStyle name="Check Cell 2 2 2 2 7" xfId="28692" xr:uid="{9368B467-74B8-4327-A3AD-FECCB5C0BBD7}"/>
    <cellStyle name="Check Cell 2 2 3" xfId="7548" xr:uid="{7ED51429-52F5-4AB5-8BF2-B596ECD0B1FB}"/>
    <cellStyle name="Check Cell 2 2 3 2" xfId="11211" xr:uid="{569DFB32-7326-453D-82AD-FD28D6AD79F6}"/>
    <cellStyle name="Check Cell 2 2 3 2 2" xfId="20659" xr:uid="{62E19CC1-230F-437A-9F9B-9E0DA916F83F}"/>
    <cellStyle name="Check Cell 2 2 3 2 2 2" xfId="28903" xr:uid="{F9198ADC-56A5-4C99-BB2D-94F27AACF5C6}"/>
    <cellStyle name="Check Cell 2 2 3 2 3" xfId="25078" xr:uid="{8043FAC7-B9D8-46C5-8588-B3EF1561C456}"/>
    <cellStyle name="Check Cell 2 2 3 2 3 2" xfId="29095" xr:uid="{49E3D0B5-C36C-4C20-95B4-25858617B306}"/>
    <cellStyle name="Check Cell 2 2 3 2 4" xfId="28711" xr:uid="{7F367B6B-BA04-4DC9-B700-982456D184B4}"/>
    <cellStyle name="Check Cell 2 2 3 3" xfId="13278" xr:uid="{41BF2FF2-60FE-4945-990C-18CEED2F4836}"/>
    <cellStyle name="Check Cell 2 2 3 3 2" xfId="22726" xr:uid="{40A828D4-EB71-40CE-8996-ABCAC18A7CA1}"/>
    <cellStyle name="Check Cell 2 2 3 3 2 2" xfId="28951" xr:uid="{A04EB368-7D5D-49AE-B160-3B35416586FD}"/>
    <cellStyle name="Check Cell 2 2 3 3 3" xfId="26401" xr:uid="{6B2DF533-8EED-46E8-BE96-62B4D27852F5}"/>
    <cellStyle name="Check Cell 2 2 3 3 3 2" xfId="29143" xr:uid="{CBAE94CC-062A-4A8F-B472-B8064A65252F}"/>
    <cellStyle name="Check Cell 2 2 3 3 4" xfId="28759" xr:uid="{34988014-AECE-4E62-ABCA-D3A5F1F6F6DC}"/>
    <cellStyle name="Check Cell 2 2 3 4" xfId="14914" xr:uid="{D60DE5A3-D3EE-4271-A9C2-8817F022CEF5}"/>
    <cellStyle name="Check Cell 2 2 3 4 2" xfId="24362" xr:uid="{575E8F6B-DE3F-4DBA-8632-0A8A827D5D03}"/>
    <cellStyle name="Check Cell 2 2 3 4 2 2" xfId="28999" xr:uid="{E8FDA1D9-9BFD-4DA7-8854-6F50CE07EA1F}"/>
    <cellStyle name="Check Cell 2 2 3 4 3" xfId="26449" xr:uid="{CCBA454A-A211-4690-BDC8-4B6DD464DD98}"/>
    <cellStyle name="Check Cell 2 2 3 4 3 2" xfId="29191" xr:uid="{9DC3DE58-732E-4A65-BC88-FA37CEA24A02}"/>
    <cellStyle name="Check Cell 2 2 3 4 4" xfId="28807" xr:uid="{D08FE247-CBC1-4432-98A1-E0EF972B39EB}"/>
    <cellStyle name="Check Cell 2 2 3 5" xfId="16996" xr:uid="{B90DB33D-4474-428F-9B62-A107A675E6C7}"/>
    <cellStyle name="Check Cell 2 2 3 5 2" xfId="28855" xr:uid="{B66AF9DA-1C36-4730-9A75-63184A2A8B47}"/>
    <cellStyle name="Check Cell 2 2 3 6" xfId="24410" xr:uid="{C42C48F3-9A5B-4CF4-9990-4A634AF166D8}"/>
    <cellStyle name="Check Cell 2 2 3 6 2" xfId="29047" xr:uid="{E85A38EF-39F2-4BCE-9CFE-6270076972B8}"/>
    <cellStyle name="Check Cell 2 2 3 7" xfId="28663" xr:uid="{6B050D97-91AE-4194-8916-5E5B38BA67EE}"/>
    <cellStyle name="Check Cell 2 3" xfId="1056" xr:uid="{F1290DDF-EC01-4131-A71F-D79B822E468D}"/>
    <cellStyle name="Check Cell 2 3 2" xfId="4680" xr:uid="{79BC6EA1-3F6F-47DC-B5C2-B0B1579C01C2}"/>
    <cellStyle name="Check Cell 2 3 2 2" xfId="8629" xr:uid="{B8711250-BCC7-48EF-B457-45532A825BCB}"/>
    <cellStyle name="Check Cell 2 3 2 2 2" xfId="12123" xr:uid="{DB123D7C-8FBA-4409-B6DA-2810CB2B56B5}"/>
    <cellStyle name="Check Cell 2 3 2 2 2 2" xfId="21571" xr:uid="{755F55CA-0F90-4E80-B3F1-53FFB18E22F7}"/>
    <cellStyle name="Check Cell 2 3 2 2 2 2 2" xfId="28933" xr:uid="{F11EAF69-117F-4B3B-AC4F-5D81AD7CB559}"/>
    <cellStyle name="Check Cell 2 3 2 2 2 3" xfId="25963" xr:uid="{7D92A45F-C346-446F-AB88-B03BE7DBCA44}"/>
    <cellStyle name="Check Cell 2 3 2 2 2 3 2" xfId="29125" xr:uid="{FB307858-37CC-4813-BE9A-C6A19027193F}"/>
    <cellStyle name="Check Cell 2 3 2 2 2 4" xfId="28741" xr:uid="{273A5FB1-F366-47F4-8EB4-5F56A9625ADF}"/>
    <cellStyle name="Check Cell 2 3 2 2 3" xfId="14332" xr:uid="{F1E8D7D0-5A3E-4970-B4F3-5C9F93891727}"/>
    <cellStyle name="Check Cell 2 3 2 2 3 2" xfId="23780" xr:uid="{BD5439B0-266F-4E3C-A7EF-C64D853C5937}"/>
    <cellStyle name="Check Cell 2 3 2 2 3 2 2" xfId="28981" xr:uid="{56F66CCE-5318-44CA-BAAA-10F4ECBC7A7C}"/>
    <cellStyle name="Check Cell 2 3 2 2 3 3" xfId="26431" xr:uid="{53055CD1-BBB9-488B-B2C7-BFA925FC0513}"/>
    <cellStyle name="Check Cell 2 3 2 2 3 3 2" xfId="29173" xr:uid="{386D2E84-ED6C-4E9D-AC38-5FA5784FFC56}"/>
    <cellStyle name="Check Cell 2 3 2 2 3 4" xfId="28789" xr:uid="{E8CED28E-C901-45D6-BF0F-0239F00FCEA8}"/>
    <cellStyle name="Check Cell 2 3 2 2 4" xfId="14944" xr:uid="{ABC69143-4583-4FF6-9F32-CA0C620A0690}"/>
    <cellStyle name="Check Cell 2 3 2 2 4 2" xfId="24392" xr:uid="{424DA201-21DA-4710-B68A-40AF760329B2}"/>
    <cellStyle name="Check Cell 2 3 2 2 4 2 2" xfId="29029" xr:uid="{E71AE1CD-EC3E-4AF7-95C4-534575E6AA43}"/>
    <cellStyle name="Check Cell 2 3 2 2 4 3" xfId="26479" xr:uid="{4C7153A0-6940-4EC5-BEE2-735CFAC0928E}"/>
    <cellStyle name="Check Cell 2 3 2 2 4 3 2" xfId="29221" xr:uid="{B5E13414-7C01-48D4-818A-985896B658CC}"/>
    <cellStyle name="Check Cell 2 3 2 2 4 4" xfId="28837" xr:uid="{3430BB20-6D92-4E9D-983A-A148AE077429}"/>
    <cellStyle name="Check Cell 2 3 2 2 5" xfId="18077" xr:uid="{DC8737DF-2AA7-4D6A-ADAF-3183710ED363}"/>
    <cellStyle name="Check Cell 2 3 2 2 5 2" xfId="28885" xr:uid="{858E9E2A-BC65-43B7-941A-7147DFEBD009}"/>
    <cellStyle name="Check Cell 2 3 2 2 6" xfId="24440" xr:uid="{8C20593B-0543-4CB7-95BB-C2B8719A6254}"/>
    <cellStyle name="Check Cell 2 3 2 2 6 2" xfId="29077" xr:uid="{E0499C34-3FBA-4129-A555-57B9B97E3FE7}"/>
    <cellStyle name="Check Cell 2 3 2 2 7" xfId="28693" xr:uid="{B7CBFDBA-A845-415E-ABA0-2D34FD98EA5A}"/>
    <cellStyle name="Check Cell 2 3 3" xfId="7549" xr:uid="{AD04528E-F0E7-4D8B-9D20-40E00E58B3F5}"/>
    <cellStyle name="Check Cell 2 3 3 2" xfId="11212" xr:uid="{E9E8075E-E5D0-4B51-B765-81E5895185CD}"/>
    <cellStyle name="Check Cell 2 3 3 2 2" xfId="20660" xr:uid="{C2676228-8360-4E1F-8411-E72EC821D902}"/>
    <cellStyle name="Check Cell 2 3 3 2 2 2" xfId="28904" xr:uid="{0F789582-DAC9-4AB9-8589-6D3FA37B0477}"/>
    <cellStyle name="Check Cell 2 3 3 2 3" xfId="25079" xr:uid="{915DCBFF-CF0B-439C-A30D-D362171505AE}"/>
    <cellStyle name="Check Cell 2 3 3 2 3 2" xfId="29096" xr:uid="{D051845E-E666-4D6F-8289-7D2DDADC1F98}"/>
    <cellStyle name="Check Cell 2 3 3 2 4" xfId="28712" xr:uid="{F834DFEB-AA7C-47A5-9136-297328383D31}"/>
    <cellStyle name="Check Cell 2 3 3 3" xfId="13279" xr:uid="{6C6A1C26-C999-4A78-962E-3C749A7803E2}"/>
    <cellStyle name="Check Cell 2 3 3 3 2" xfId="22727" xr:uid="{2D42FD90-2DE8-4068-B86E-9284AB5B5DAE}"/>
    <cellStyle name="Check Cell 2 3 3 3 2 2" xfId="28952" xr:uid="{CA8AA1EC-1BF3-4F96-99E2-F39D72C53E73}"/>
    <cellStyle name="Check Cell 2 3 3 3 3" xfId="26402" xr:uid="{004FEE16-F1F2-4CE4-92F2-AC69B29E36C5}"/>
    <cellStyle name="Check Cell 2 3 3 3 3 2" xfId="29144" xr:uid="{2C2550AE-38BE-4949-B0E3-67DE9C438D0A}"/>
    <cellStyle name="Check Cell 2 3 3 3 4" xfId="28760" xr:uid="{59CB9E48-4B24-43AA-AC1D-A41D94C8AB9D}"/>
    <cellStyle name="Check Cell 2 3 3 4" xfId="14915" xr:uid="{8E95A49E-B1C6-4927-A0A7-0FF6CDB0E749}"/>
    <cellStyle name="Check Cell 2 3 3 4 2" xfId="24363" xr:uid="{7DA948AA-356F-4D19-BE17-CDBD45611C21}"/>
    <cellStyle name="Check Cell 2 3 3 4 2 2" xfId="29000" xr:uid="{EBBDF659-3C70-40C8-B484-86E70B18428C}"/>
    <cellStyle name="Check Cell 2 3 3 4 3" xfId="26450" xr:uid="{0138A902-B3EB-4792-AFD4-78CD1AE9DFF0}"/>
    <cellStyle name="Check Cell 2 3 3 4 3 2" xfId="29192" xr:uid="{62AD13B5-6C76-4F51-BB4C-059CDC715637}"/>
    <cellStyle name="Check Cell 2 3 3 4 4" xfId="28808" xr:uid="{B1605F02-CA47-43FA-8D0D-FDB8511B8218}"/>
    <cellStyle name="Check Cell 2 3 3 5" xfId="16997" xr:uid="{83BDD76F-E6AE-422B-9029-4A3B493CF17E}"/>
    <cellStyle name="Check Cell 2 3 3 5 2" xfId="28856" xr:uid="{739B1582-52C1-48B4-B4BD-7E6813E1657C}"/>
    <cellStyle name="Check Cell 2 3 3 6" xfId="24411" xr:uid="{CAD1C67D-6303-4A73-8142-A323191CFAD1}"/>
    <cellStyle name="Check Cell 2 3 3 6 2" xfId="29048" xr:uid="{0280C018-2FE1-4D64-AEA3-528ECDF02878}"/>
    <cellStyle name="Check Cell 2 3 3 7" xfId="28664" xr:uid="{8BDD1269-3637-4B71-9810-6C4CE28144F3}"/>
    <cellStyle name="Check Cell 2 4" xfId="1057" xr:uid="{1607CE67-9F74-4FC7-B916-DEFF6FE82EB0}"/>
    <cellStyle name="Check Cell 2 4 2" xfId="4681" xr:uid="{B3184F71-B79A-4390-8F20-3B0A2C328C8A}"/>
    <cellStyle name="Check Cell 2 4 2 2" xfId="8630" xr:uid="{C5350E59-950C-4B09-8053-05D9409566CE}"/>
    <cellStyle name="Check Cell 2 4 2 2 2" xfId="12124" xr:uid="{614AF91F-68BB-401B-8F43-5627F4846EAA}"/>
    <cellStyle name="Check Cell 2 4 2 2 2 2" xfId="21572" xr:uid="{7216F86D-BA93-4425-A58B-21E4E3056B37}"/>
    <cellStyle name="Check Cell 2 4 2 2 2 2 2" xfId="28934" xr:uid="{666847D5-DF10-4B48-A153-22A9DD86FD2D}"/>
    <cellStyle name="Check Cell 2 4 2 2 2 3" xfId="25964" xr:uid="{4D99734D-B950-45A0-88CB-7806D3A8B48E}"/>
    <cellStyle name="Check Cell 2 4 2 2 2 3 2" xfId="29126" xr:uid="{7AED39F1-6465-4B95-BDF4-BBFA8895077D}"/>
    <cellStyle name="Check Cell 2 4 2 2 2 4" xfId="28742" xr:uid="{DDB67C3E-8D3D-4D34-8056-C4779CCC2138}"/>
    <cellStyle name="Check Cell 2 4 2 2 3" xfId="14333" xr:uid="{73A66884-6D18-44E4-B168-D8CC27ED7D74}"/>
    <cellStyle name="Check Cell 2 4 2 2 3 2" xfId="23781" xr:uid="{BF393B95-4986-4771-86DF-AAF61B63EE25}"/>
    <cellStyle name="Check Cell 2 4 2 2 3 2 2" xfId="28982" xr:uid="{7EF1E95D-D3AE-4368-93BE-C4B6F3A54EC2}"/>
    <cellStyle name="Check Cell 2 4 2 2 3 3" xfId="26432" xr:uid="{55BC8F63-4BB7-49DD-8E56-FD2840D2CD9D}"/>
    <cellStyle name="Check Cell 2 4 2 2 3 3 2" xfId="29174" xr:uid="{68B30684-E5F4-4E34-A53E-BAB9AD06493D}"/>
    <cellStyle name="Check Cell 2 4 2 2 3 4" xfId="28790" xr:uid="{512E6434-1CB9-444A-A4B8-165DEC836FA1}"/>
    <cellStyle name="Check Cell 2 4 2 2 4" xfId="14945" xr:uid="{24D87472-8640-4E49-9D35-FC41CEA82B02}"/>
    <cellStyle name="Check Cell 2 4 2 2 4 2" xfId="24393" xr:uid="{CBD04410-0C22-45CD-81DB-A1A98EADEB3B}"/>
    <cellStyle name="Check Cell 2 4 2 2 4 2 2" xfId="29030" xr:uid="{A353B151-4217-4EEA-913C-0474BEA25ADB}"/>
    <cellStyle name="Check Cell 2 4 2 2 4 3" xfId="26480" xr:uid="{F9AC854F-FFA3-4940-A982-F9328BFDF3A6}"/>
    <cellStyle name="Check Cell 2 4 2 2 4 3 2" xfId="29222" xr:uid="{6F44E27A-8078-499F-A436-17D6C45B65DC}"/>
    <cellStyle name="Check Cell 2 4 2 2 4 4" xfId="28838" xr:uid="{1CEDB9ED-37F5-4AAE-A56A-E3514DAFA9C7}"/>
    <cellStyle name="Check Cell 2 4 2 2 5" xfId="18078" xr:uid="{B5C21565-49DB-4A66-B6CE-F8B0C9650EA9}"/>
    <cellStyle name="Check Cell 2 4 2 2 5 2" xfId="28886" xr:uid="{D5033D37-006E-4239-BD02-E0133929C1A6}"/>
    <cellStyle name="Check Cell 2 4 2 2 6" xfId="24441" xr:uid="{7D2069C9-384E-44AC-8DB9-E1A1DB1C59EE}"/>
    <cellStyle name="Check Cell 2 4 2 2 6 2" xfId="29078" xr:uid="{BC8D5698-0462-4379-A36E-A1F7DD51D101}"/>
    <cellStyle name="Check Cell 2 4 2 2 7" xfId="28694" xr:uid="{01FDAE6E-30A6-4357-A386-C56248A620F3}"/>
    <cellStyle name="Check Cell 2 4 3" xfId="7550" xr:uid="{C616CA85-4E9B-4D29-952A-9AEBB29E465B}"/>
    <cellStyle name="Check Cell 2 4 3 2" xfId="11213" xr:uid="{D3400B94-E0F6-406C-AACE-F8E610BB4FE3}"/>
    <cellStyle name="Check Cell 2 4 3 2 2" xfId="20661" xr:uid="{CCF2D890-CD3E-4F1F-BBF6-8310C0763A3C}"/>
    <cellStyle name="Check Cell 2 4 3 2 2 2" xfId="28905" xr:uid="{0168469E-DB6D-4948-BB23-3C9BD7C7F020}"/>
    <cellStyle name="Check Cell 2 4 3 2 3" xfId="25080" xr:uid="{98677FD6-D138-4F40-AEC0-89CF74DB9742}"/>
    <cellStyle name="Check Cell 2 4 3 2 3 2" xfId="29097" xr:uid="{5B7BC606-0C8E-451D-ACDC-DE95C8CCA661}"/>
    <cellStyle name="Check Cell 2 4 3 2 4" xfId="28713" xr:uid="{EA4D2FEE-E414-430B-A8ED-EABE0C3462B3}"/>
    <cellStyle name="Check Cell 2 4 3 3" xfId="13280" xr:uid="{938C8174-78DF-4008-BB97-103ADF3ACDE6}"/>
    <cellStyle name="Check Cell 2 4 3 3 2" xfId="22728" xr:uid="{F5F14A1E-9FDA-4C5C-8AAE-60601AB4B5CE}"/>
    <cellStyle name="Check Cell 2 4 3 3 2 2" xfId="28953" xr:uid="{743E0301-60E1-4BCF-B992-BE8D37DD95E7}"/>
    <cellStyle name="Check Cell 2 4 3 3 3" xfId="26403" xr:uid="{581A79F6-4801-46B9-A1F5-038607192E75}"/>
    <cellStyle name="Check Cell 2 4 3 3 3 2" xfId="29145" xr:uid="{8B9590FF-81FA-4E27-A758-C5625B6467D4}"/>
    <cellStyle name="Check Cell 2 4 3 3 4" xfId="28761" xr:uid="{A58A6CA9-972F-4423-A466-964DF78935CB}"/>
    <cellStyle name="Check Cell 2 4 3 4" xfId="14916" xr:uid="{71CDBB53-1C82-4DC2-89A0-F136A2A84C03}"/>
    <cellStyle name="Check Cell 2 4 3 4 2" xfId="24364" xr:uid="{72FAC578-FA85-472E-A0DD-8E0307611EF6}"/>
    <cellStyle name="Check Cell 2 4 3 4 2 2" xfId="29001" xr:uid="{CF366F91-024A-465B-A189-72257073A427}"/>
    <cellStyle name="Check Cell 2 4 3 4 3" xfId="26451" xr:uid="{7DCF1B10-F800-4B7E-8A09-4F6E7C0E0F2A}"/>
    <cellStyle name="Check Cell 2 4 3 4 3 2" xfId="29193" xr:uid="{9A0ED244-6128-40DE-AFD6-79CC81317F73}"/>
    <cellStyle name="Check Cell 2 4 3 4 4" xfId="28809" xr:uid="{92D81BB5-0291-46C5-9AF4-FCCECF48C870}"/>
    <cellStyle name="Check Cell 2 4 3 5" xfId="16998" xr:uid="{DCF98488-9E1B-476E-82A2-2B6D9F7D255D}"/>
    <cellStyle name="Check Cell 2 4 3 5 2" xfId="28857" xr:uid="{277FABA9-EB94-416A-9085-46499252D25B}"/>
    <cellStyle name="Check Cell 2 4 3 6" xfId="24412" xr:uid="{36F50A59-7F08-4FE3-B1A0-16EFD93CCB6E}"/>
    <cellStyle name="Check Cell 2 4 3 6 2" xfId="29049" xr:uid="{54938E7D-E3E9-4408-9E70-89698409237B}"/>
    <cellStyle name="Check Cell 2 4 3 7" xfId="28665" xr:uid="{C46F3E2D-712F-41C0-A0B9-101BDA674733}"/>
    <cellStyle name="Check Cell 2 5" xfId="1058" xr:uid="{22B1890D-9B32-47D6-B98A-4903E952FA13}"/>
    <cellStyle name="Check Cell 2 5 2" xfId="4682" xr:uid="{6D2B749B-9737-4A16-A10C-EDAFFBAACB7A}"/>
    <cellStyle name="Check Cell 2 5 2 2" xfId="8631" xr:uid="{E9811F5A-BB97-4897-900F-75ED61640F28}"/>
    <cellStyle name="Check Cell 2 5 2 2 2" xfId="12125" xr:uid="{E0830D98-03B2-43B7-BC7B-C0514D56C050}"/>
    <cellStyle name="Check Cell 2 5 2 2 2 2" xfId="21573" xr:uid="{57BDF45B-824D-4024-8857-F5832EABA52E}"/>
    <cellStyle name="Check Cell 2 5 2 2 2 2 2" xfId="28935" xr:uid="{9EE2C5F5-7F82-471A-BDA9-5308714DF16B}"/>
    <cellStyle name="Check Cell 2 5 2 2 2 3" xfId="25965" xr:uid="{ED40A197-3535-45CF-9491-6FBA10AD685A}"/>
    <cellStyle name="Check Cell 2 5 2 2 2 3 2" xfId="29127" xr:uid="{3CEDFBBD-ACCB-4911-A7A0-704FC49C54A9}"/>
    <cellStyle name="Check Cell 2 5 2 2 2 4" xfId="28743" xr:uid="{8E5BA679-5C6E-4D60-9D94-C0C046B3CCB7}"/>
    <cellStyle name="Check Cell 2 5 2 2 3" xfId="14334" xr:uid="{82E5D60E-5FD5-4F60-A473-F42993BDA114}"/>
    <cellStyle name="Check Cell 2 5 2 2 3 2" xfId="23782" xr:uid="{DBEABFD7-D591-4007-9085-980684761FFE}"/>
    <cellStyle name="Check Cell 2 5 2 2 3 2 2" xfId="28983" xr:uid="{C069A96A-18AE-49C5-BEFE-73E3A870099A}"/>
    <cellStyle name="Check Cell 2 5 2 2 3 3" xfId="26433" xr:uid="{B0437C02-C2B2-48EF-B2C1-9D4FBA959CDA}"/>
    <cellStyle name="Check Cell 2 5 2 2 3 3 2" xfId="29175" xr:uid="{3D5F3FF6-6AD8-4924-B309-68086828F0F0}"/>
    <cellStyle name="Check Cell 2 5 2 2 3 4" xfId="28791" xr:uid="{FFDBF30D-D4E5-4326-85BE-AA699D7489F5}"/>
    <cellStyle name="Check Cell 2 5 2 2 4" xfId="14946" xr:uid="{0292C6A5-A3CC-4E58-B5CA-D78C7F083B60}"/>
    <cellStyle name="Check Cell 2 5 2 2 4 2" xfId="24394" xr:uid="{83A59D75-167B-462B-BB60-E6198E9E820F}"/>
    <cellStyle name="Check Cell 2 5 2 2 4 2 2" xfId="29031" xr:uid="{BF3BCC7D-9C38-42F8-BFA8-4EAAA0F95CEB}"/>
    <cellStyle name="Check Cell 2 5 2 2 4 3" xfId="26481" xr:uid="{2D8E07DF-9B78-4197-BF8B-05C1C715E343}"/>
    <cellStyle name="Check Cell 2 5 2 2 4 3 2" xfId="29223" xr:uid="{A37879CA-8704-4BE5-B1C8-93F066BD9F06}"/>
    <cellStyle name="Check Cell 2 5 2 2 4 4" xfId="28839" xr:uid="{A5980695-0AB8-4EEA-8C54-CEDE45863442}"/>
    <cellStyle name="Check Cell 2 5 2 2 5" xfId="18079" xr:uid="{90D54353-EA2C-41E5-985E-06AB67832525}"/>
    <cellStyle name="Check Cell 2 5 2 2 5 2" xfId="28887" xr:uid="{E1AEF75B-9C9F-4797-87F2-32893675B788}"/>
    <cellStyle name="Check Cell 2 5 2 2 6" xfId="24442" xr:uid="{7BD64C88-658C-46D7-B028-1E203D78BB32}"/>
    <cellStyle name="Check Cell 2 5 2 2 6 2" xfId="29079" xr:uid="{13944581-10E9-4D71-B067-CB81C7D2AFAB}"/>
    <cellStyle name="Check Cell 2 5 2 2 7" xfId="28695" xr:uid="{791089EA-0581-4914-BE64-D1909DCD549E}"/>
    <cellStyle name="Check Cell 2 5 3" xfId="7551" xr:uid="{E4501FD7-ADC6-4A0E-BE09-5CAD2DD259CD}"/>
    <cellStyle name="Check Cell 2 5 3 2" xfId="11214" xr:uid="{D54792CF-8223-473E-82FF-CEFF5884F220}"/>
    <cellStyle name="Check Cell 2 5 3 2 2" xfId="20662" xr:uid="{3318529F-57D3-4391-A17A-B130C7BA2514}"/>
    <cellStyle name="Check Cell 2 5 3 2 2 2" xfId="28906" xr:uid="{38211CE3-5FE2-49E9-9BC0-8913793D79D1}"/>
    <cellStyle name="Check Cell 2 5 3 2 3" xfId="25081" xr:uid="{70AAF19D-E838-4B63-ADB2-C1AC24B3FB48}"/>
    <cellStyle name="Check Cell 2 5 3 2 3 2" xfId="29098" xr:uid="{4E17DDC0-6537-4A47-8A8E-1CDDE3FDD21D}"/>
    <cellStyle name="Check Cell 2 5 3 2 4" xfId="28714" xr:uid="{7EEB833B-B8F5-485D-A32E-DE08A6A9C169}"/>
    <cellStyle name="Check Cell 2 5 3 3" xfId="13281" xr:uid="{F9334E26-DAFC-485D-B99E-A00B92E63044}"/>
    <cellStyle name="Check Cell 2 5 3 3 2" xfId="22729" xr:uid="{56852DDB-363D-4D53-9E33-2C6488C64E9B}"/>
    <cellStyle name="Check Cell 2 5 3 3 2 2" xfId="28954" xr:uid="{D9BA5F6E-5A85-4534-B6C6-D92016FA80B2}"/>
    <cellStyle name="Check Cell 2 5 3 3 3" xfId="26404" xr:uid="{B12D3432-0C6E-4BFF-8D5C-C480EB765113}"/>
    <cellStyle name="Check Cell 2 5 3 3 3 2" xfId="29146" xr:uid="{8F1C6EEF-95C4-4512-BDBE-CB8DDE7B6463}"/>
    <cellStyle name="Check Cell 2 5 3 3 4" xfId="28762" xr:uid="{1F2089A0-E117-4B19-8406-1CCECACEB47A}"/>
    <cellStyle name="Check Cell 2 5 3 4" xfId="14917" xr:uid="{1F255506-09E3-4C67-9745-F41FE53BDBFA}"/>
    <cellStyle name="Check Cell 2 5 3 4 2" xfId="24365" xr:uid="{C8141CCF-F726-427C-90D1-79FE78DB8252}"/>
    <cellStyle name="Check Cell 2 5 3 4 2 2" xfId="29002" xr:uid="{980817CB-4078-46B1-8BE2-5B831860FB04}"/>
    <cellStyle name="Check Cell 2 5 3 4 3" xfId="26452" xr:uid="{2BB907BB-FB0C-496E-9285-D38E934D4971}"/>
    <cellStyle name="Check Cell 2 5 3 4 3 2" xfId="29194" xr:uid="{E11A2C5E-1C0D-44DF-ADEE-CC713C2B7CA1}"/>
    <cellStyle name="Check Cell 2 5 3 4 4" xfId="28810" xr:uid="{F77F08DD-4AC9-44AA-990C-B2D84E16CF23}"/>
    <cellStyle name="Check Cell 2 5 3 5" xfId="16999" xr:uid="{A0C5AE1C-74E7-4379-BA08-453F1A11712F}"/>
    <cellStyle name="Check Cell 2 5 3 5 2" xfId="28858" xr:uid="{94EEF8CC-B698-49BA-8118-2761D8896DAE}"/>
    <cellStyle name="Check Cell 2 5 3 6" xfId="24413" xr:uid="{8604902B-7143-4288-96A9-A0FCF3CDDE35}"/>
    <cellStyle name="Check Cell 2 5 3 6 2" xfId="29050" xr:uid="{879CABF7-BA84-42B5-B911-63624B6A3320}"/>
    <cellStyle name="Check Cell 2 5 3 7" xfId="28666" xr:uid="{537C46E1-5D6C-4316-843F-741B42861EC0}"/>
    <cellStyle name="Check Cell 2 6" xfId="1059" xr:uid="{8AE64E05-1832-40EA-BC5C-EC6A23AB69B1}"/>
    <cellStyle name="Check Cell 2 6 2" xfId="4683" xr:uid="{A3EE7382-E981-47A0-910C-10372C75FA7A}"/>
    <cellStyle name="Check Cell 2 6 2 2" xfId="8632" xr:uid="{11E78303-2592-442E-B027-EAAE0CE03A24}"/>
    <cellStyle name="Check Cell 2 6 2 2 2" xfId="12126" xr:uid="{E025B4D0-7F75-4A6C-B0D2-3D80F5045E8C}"/>
    <cellStyle name="Check Cell 2 6 2 2 2 2" xfId="21574" xr:uid="{75DCFD62-0190-4EDB-A454-1F4E31B9385C}"/>
    <cellStyle name="Check Cell 2 6 2 2 2 2 2" xfId="28936" xr:uid="{2C2B6B4A-C2AB-44E2-9C69-25BE43A6FFC1}"/>
    <cellStyle name="Check Cell 2 6 2 2 2 3" xfId="25966" xr:uid="{B78D6C3D-8D2E-456D-AE7B-C38A07B5A3D1}"/>
    <cellStyle name="Check Cell 2 6 2 2 2 3 2" xfId="29128" xr:uid="{E9390D82-0294-4DAD-8E91-B271FD6B27AA}"/>
    <cellStyle name="Check Cell 2 6 2 2 2 4" xfId="28744" xr:uid="{2466794B-C81C-4BE2-A2D4-DA764F7BEAA1}"/>
    <cellStyle name="Check Cell 2 6 2 2 3" xfId="14335" xr:uid="{8FC429E8-F344-47CC-A9E1-5756249D5AD9}"/>
    <cellStyle name="Check Cell 2 6 2 2 3 2" xfId="23783" xr:uid="{8A9E51A0-0EC4-48CE-B957-63DC8084F3AC}"/>
    <cellStyle name="Check Cell 2 6 2 2 3 2 2" xfId="28984" xr:uid="{4361F2D4-31CD-4784-AA14-7EE120C5D58A}"/>
    <cellStyle name="Check Cell 2 6 2 2 3 3" xfId="26434" xr:uid="{5A611C7E-39B1-43DF-9603-93C3745CC05A}"/>
    <cellStyle name="Check Cell 2 6 2 2 3 3 2" xfId="29176" xr:uid="{7A204C0B-0CC1-4A61-AB4F-37BE01BCA827}"/>
    <cellStyle name="Check Cell 2 6 2 2 3 4" xfId="28792" xr:uid="{D7F84F4B-2DFA-46BF-834B-7F6C9BE06C9F}"/>
    <cellStyle name="Check Cell 2 6 2 2 4" xfId="14947" xr:uid="{52E58288-3B52-411B-BA0D-EBB24722F412}"/>
    <cellStyle name="Check Cell 2 6 2 2 4 2" xfId="24395" xr:uid="{1D356597-BBA1-410D-9E40-4B0925172FEF}"/>
    <cellStyle name="Check Cell 2 6 2 2 4 2 2" xfId="29032" xr:uid="{4E6C9211-D3E8-4766-8651-F6E24B2168BB}"/>
    <cellStyle name="Check Cell 2 6 2 2 4 3" xfId="26482" xr:uid="{A566A0C3-C19A-43D3-8855-846FB01622DF}"/>
    <cellStyle name="Check Cell 2 6 2 2 4 3 2" xfId="29224" xr:uid="{A49718D0-B313-4EA5-91BF-A97F7535B962}"/>
    <cellStyle name="Check Cell 2 6 2 2 4 4" xfId="28840" xr:uid="{C3C5326B-AC84-435D-AC1F-4E520A5CE859}"/>
    <cellStyle name="Check Cell 2 6 2 2 5" xfId="18080" xr:uid="{39A85E88-62DC-4A84-8135-1E59EF4D4EF5}"/>
    <cellStyle name="Check Cell 2 6 2 2 5 2" xfId="28888" xr:uid="{0E8FB2C9-A1B1-4A11-B4FD-D736681CC36A}"/>
    <cellStyle name="Check Cell 2 6 2 2 6" xfId="24443" xr:uid="{9924A7FE-1464-4CE0-8A3C-9DC579B37269}"/>
    <cellStyle name="Check Cell 2 6 2 2 6 2" xfId="29080" xr:uid="{F36B21A1-A297-43F9-8C43-61A579FDC18D}"/>
    <cellStyle name="Check Cell 2 6 2 2 7" xfId="28696" xr:uid="{EC36654D-46FD-4B78-9BA3-5DF92B44EEC8}"/>
    <cellStyle name="Check Cell 2 6 3" xfId="7552" xr:uid="{A68F7B7E-0F82-4B38-8955-19D4E08A2B88}"/>
    <cellStyle name="Check Cell 2 6 3 2" xfId="11215" xr:uid="{2E2F8ACC-6496-43C4-A003-68883AABFBD5}"/>
    <cellStyle name="Check Cell 2 6 3 2 2" xfId="20663" xr:uid="{43D23489-AB58-464F-AEFB-27F5523A747F}"/>
    <cellStyle name="Check Cell 2 6 3 2 2 2" xfId="28907" xr:uid="{7F3A6904-92BF-4ED6-9D4F-88857BA5F3AC}"/>
    <cellStyle name="Check Cell 2 6 3 2 3" xfId="25082" xr:uid="{64D15BAC-7948-4C2B-83DD-981DE529B822}"/>
    <cellStyle name="Check Cell 2 6 3 2 3 2" xfId="29099" xr:uid="{2B858DBE-E260-415A-A5F5-8D898B96E8FF}"/>
    <cellStyle name="Check Cell 2 6 3 2 4" xfId="28715" xr:uid="{8B9ED738-A7C9-4674-97A0-43FDF701BC61}"/>
    <cellStyle name="Check Cell 2 6 3 3" xfId="13282" xr:uid="{DFC1467F-D80E-4216-BD54-83B4F63BB370}"/>
    <cellStyle name="Check Cell 2 6 3 3 2" xfId="22730" xr:uid="{38404D1C-1432-4D83-B655-F6040BE6CCCF}"/>
    <cellStyle name="Check Cell 2 6 3 3 2 2" xfId="28955" xr:uid="{FEFE9D8C-3729-4ACC-8F48-CAB4621E4285}"/>
    <cellStyle name="Check Cell 2 6 3 3 3" xfId="26405" xr:uid="{3F61E303-00A3-49AE-BAB2-C6CBFD2CFA60}"/>
    <cellStyle name="Check Cell 2 6 3 3 3 2" xfId="29147" xr:uid="{CED365E7-1021-41B1-9A49-0CBB1DAC8F86}"/>
    <cellStyle name="Check Cell 2 6 3 3 4" xfId="28763" xr:uid="{68179CD4-8F4D-4756-B37B-86CC7A5110D2}"/>
    <cellStyle name="Check Cell 2 6 3 4" xfId="14918" xr:uid="{1630A20D-EA5B-417D-895F-63B1A2C710F5}"/>
    <cellStyle name="Check Cell 2 6 3 4 2" xfId="24366" xr:uid="{A45814FA-31CB-4EEE-A2C7-B1384E974BA8}"/>
    <cellStyle name="Check Cell 2 6 3 4 2 2" xfId="29003" xr:uid="{2EE01B33-AC82-4BC8-8345-530B2775AB77}"/>
    <cellStyle name="Check Cell 2 6 3 4 3" xfId="26453" xr:uid="{43B0BD60-0386-445D-8220-D298EEF8EA0E}"/>
    <cellStyle name="Check Cell 2 6 3 4 3 2" xfId="29195" xr:uid="{33EF9EC4-F726-4A11-ADAF-B0F04F910D51}"/>
    <cellStyle name="Check Cell 2 6 3 4 4" xfId="28811" xr:uid="{BFA7BE76-D032-4624-A83E-A5D45C23A1A0}"/>
    <cellStyle name="Check Cell 2 6 3 5" xfId="17000" xr:uid="{F4BEAD0B-54B6-47BA-8638-914DEA02245F}"/>
    <cellStyle name="Check Cell 2 6 3 5 2" xfId="28859" xr:uid="{A67A4183-CA6A-4652-A33B-05B8DC5AF7AE}"/>
    <cellStyle name="Check Cell 2 6 3 6" xfId="24414" xr:uid="{FBD555AE-AF38-423F-84D5-2F1B009EBAFC}"/>
    <cellStyle name="Check Cell 2 6 3 6 2" xfId="29051" xr:uid="{3C669714-F342-4801-B706-9BBF082D094D}"/>
    <cellStyle name="Check Cell 2 6 3 7" xfId="28667" xr:uid="{50412715-5227-4E38-AA53-16B96492742E}"/>
    <cellStyle name="Check Cell 2 7" xfId="1060" xr:uid="{43953B25-A58A-475E-AA02-24EB205BEA38}"/>
    <cellStyle name="Check Cell 2 7 2" xfId="4684" xr:uid="{43470E53-D35C-4DFE-B8B8-05E9C52D203B}"/>
    <cellStyle name="Check Cell 2 7 2 2" xfId="8633" xr:uid="{8068CCEF-FF99-4F7D-B007-33FBBAE0AA2B}"/>
    <cellStyle name="Check Cell 2 7 2 2 2" xfId="12127" xr:uid="{DF1770E3-6F10-4E4F-8E3A-F1FF75E6FC00}"/>
    <cellStyle name="Check Cell 2 7 2 2 2 2" xfId="21575" xr:uid="{E94B53B8-28F1-4F5B-A7E3-BD7F201CDEBC}"/>
    <cellStyle name="Check Cell 2 7 2 2 2 2 2" xfId="28937" xr:uid="{26A61244-A2BC-47AB-83C4-855235A61D24}"/>
    <cellStyle name="Check Cell 2 7 2 2 2 3" xfId="25967" xr:uid="{EC70BA39-97A3-4346-BCE3-20182351909A}"/>
    <cellStyle name="Check Cell 2 7 2 2 2 3 2" xfId="29129" xr:uid="{5B82CF65-A4F9-43E0-BE66-92C335DFB3FF}"/>
    <cellStyle name="Check Cell 2 7 2 2 2 4" xfId="28745" xr:uid="{A1894B94-688F-41FD-A37A-D2FB277FBC4D}"/>
    <cellStyle name="Check Cell 2 7 2 2 3" xfId="14336" xr:uid="{1177B37C-8F2C-4ECA-A8B4-4FA2753644B3}"/>
    <cellStyle name="Check Cell 2 7 2 2 3 2" xfId="23784" xr:uid="{4AF01479-BC21-4419-A2EB-A4472FF501AF}"/>
    <cellStyle name="Check Cell 2 7 2 2 3 2 2" xfId="28985" xr:uid="{68C80624-2AF3-423E-80AD-E56D65294427}"/>
    <cellStyle name="Check Cell 2 7 2 2 3 3" xfId="26435" xr:uid="{E8429152-FC5B-4BB2-B074-350B952FCC6E}"/>
    <cellStyle name="Check Cell 2 7 2 2 3 3 2" xfId="29177" xr:uid="{21779015-7168-4F95-A183-73D2C378E66F}"/>
    <cellStyle name="Check Cell 2 7 2 2 3 4" xfId="28793" xr:uid="{8C78E662-C07B-4EC4-A3FA-D752BDEDB4F5}"/>
    <cellStyle name="Check Cell 2 7 2 2 4" xfId="14948" xr:uid="{ABD15D2A-82D6-444C-981A-2089117C6D78}"/>
    <cellStyle name="Check Cell 2 7 2 2 4 2" xfId="24396" xr:uid="{B31D7F21-BE0F-4F85-9A93-F973CDD00C8A}"/>
    <cellStyle name="Check Cell 2 7 2 2 4 2 2" xfId="29033" xr:uid="{FCD4CD38-597E-4C92-8970-1EA9A66B0A25}"/>
    <cellStyle name="Check Cell 2 7 2 2 4 3" xfId="26483" xr:uid="{287D2A1E-1AA1-4FE8-AA4F-BB6CBA2321A1}"/>
    <cellStyle name="Check Cell 2 7 2 2 4 3 2" xfId="29225" xr:uid="{AA36954C-10B0-462F-A190-ED8B77A1B5A3}"/>
    <cellStyle name="Check Cell 2 7 2 2 4 4" xfId="28841" xr:uid="{F95BBDE1-C670-4C59-83F7-744737FA234F}"/>
    <cellStyle name="Check Cell 2 7 2 2 5" xfId="18081" xr:uid="{13341E7F-4AC1-42CE-9A5E-CCB55A6586FE}"/>
    <cellStyle name="Check Cell 2 7 2 2 5 2" xfId="28889" xr:uid="{9366D4D8-A26C-43F0-A4CD-2CDB395C5009}"/>
    <cellStyle name="Check Cell 2 7 2 2 6" xfId="24444" xr:uid="{7C7696C8-8354-45FE-B4E7-54F28830C499}"/>
    <cellStyle name="Check Cell 2 7 2 2 6 2" xfId="29081" xr:uid="{D61AFEE5-7E1D-48C2-820F-1F3702AF811B}"/>
    <cellStyle name="Check Cell 2 7 2 2 7" xfId="28697" xr:uid="{86F19A95-0E23-48DA-873B-9EE094B2C730}"/>
    <cellStyle name="Check Cell 2 7 3" xfId="7553" xr:uid="{0CE20C5C-CE22-444E-94B0-8670734DCD73}"/>
    <cellStyle name="Check Cell 2 7 3 2" xfId="11216" xr:uid="{61184CB2-7EE2-4DED-998F-019EE21CB976}"/>
    <cellStyle name="Check Cell 2 7 3 2 2" xfId="20664" xr:uid="{7261FC5B-57B2-429E-8A0F-C8835A47DA9A}"/>
    <cellStyle name="Check Cell 2 7 3 2 2 2" xfId="28908" xr:uid="{323008CB-E543-4C64-A61F-E5205EB170B5}"/>
    <cellStyle name="Check Cell 2 7 3 2 3" xfId="25083" xr:uid="{415C1BA0-D6E4-44BA-BA98-B1F047D73B17}"/>
    <cellStyle name="Check Cell 2 7 3 2 3 2" xfId="29100" xr:uid="{907EDDCF-B1E8-466E-B1B9-6223CD1DD9F8}"/>
    <cellStyle name="Check Cell 2 7 3 2 4" xfId="28716" xr:uid="{DC828077-58C4-40E1-89B4-8E6E0A1F61DB}"/>
    <cellStyle name="Check Cell 2 7 3 3" xfId="13283" xr:uid="{2E29BE27-6621-487F-ADFF-DBCD9CC3C2B2}"/>
    <cellStyle name="Check Cell 2 7 3 3 2" xfId="22731" xr:uid="{7F469D79-791B-4DE4-BD40-6B6E0E9BBD15}"/>
    <cellStyle name="Check Cell 2 7 3 3 2 2" xfId="28956" xr:uid="{8B121D25-6CBD-4DF9-A3F0-296D323311BF}"/>
    <cellStyle name="Check Cell 2 7 3 3 3" xfId="26406" xr:uid="{CBAB3F2E-A606-455B-B8A2-5FB7380E3E72}"/>
    <cellStyle name="Check Cell 2 7 3 3 3 2" xfId="29148" xr:uid="{09D555A3-E523-4520-A0B8-9B91E467F424}"/>
    <cellStyle name="Check Cell 2 7 3 3 4" xfId="28764" xr:uid="{4E054ABF-A7E7-423B-937A-56C793265E61}"/>
    <cellStyle name="Check Cell 2 7 3 4" xfId="14919" xr:uid="{559CFFB9-494E-43D2-9A6F-A0D691613BF3}"/>
    <cellStyle name="Check Cell 2 7 3 4 2" xfId="24367" xr:uid="{B6725DFD-95BE-4002-B303-A2FD2EC85ADE}"/>
    <cellStyle name="Check Cell 2 7 3 4 2 2" xfId="29004" xr:uid="{314F3789-F02C-4115-B80F-6C611A57B411}"/>
    <cellStyle name="Check Cell 2 7 3 4 3" xfId="26454" xr:uid="{DF66DBBC-BD98-458F-8A5E-E007E0238CFB}"/>
    <cellStyle name="Check Cell 2 7 3 4 3 2" xfId="29196" xr:uid="{A05B320F-CEB1-4210-BE62-B088E0DA1753}"/>
    <cellStyle name="Check Cell 2 7 3 4 4" xfId="28812" xr:uid="{C4E16A3D-A544-4743-8059-F9F808726394}"/>
    <cellStyle name="Check Cell 2 7 3 5" xfId="17001" xr:uid="{8223B82A-6C1C-4F4A-BC2D-0B21AC1DD4F9}"/>
    <cellStyle name="Check Cell 2 7 3 5 2" xfId="28860" xr:uid="{C0AB8D61-909C-491B-888F-8E3C04F8A6E5}"/>
    <cellStyle name="Check Cell 2 7 3 6" xfId="24415" xr:uid="{020E03A9-4E87-4105-9A52-39EBA6F7C67F}"/>
    <cellStyle name="Check Cell 2 7 3 6 2" xfId="29052" xr:uid="{F01D509C-1777-4FBD-9144-16D292AD5BD9}"/>
    <cellStyle name="Check Cell 2 7 3 7" xfId="28668" xr:uid="{B3D505F9-A07F-4C97-A932-145DD647A6E9}"/>
    <cellStyle name="Check Cell 2 8" xfId="1061" xr:uid="{5D16DA1C-93BD-46FC-9BF2-351E1D780A35}"/>
    <cellStyle name="Check Cell 2 8 2" xfId="7554" xr:uid="{17751FAE-854F-42DB-B1F5-A2BB01ACA595}"/>
    <cellStyle name="Check Cell 2 8 2 2" xfId="11217" xr:uid="{6C3831C2-8F1F-4E5C-B267-3084762F77D4}"/>
    <cellStyle name="Check Cell 2 8 2 2 2" xfId="20665" xr:uid="{BA9B263E-E0D2-4663-B2ED-5137A80958E5}"/>
    <cellStyle name="Check Cell 2 8 2 2 2 2" xfId="28909" xr:uid="{6A705561-419F-4509-B0A2-138FDCAE2CD1}"/>
    <cellStyle name="Check Cell 2 8 2 2 3" xfId="25084" xr:uid="{D6BF609E-E4EA-4758-AB1D-EC588BAC07DA}"/>
    <cellStyle name="Check Cell 2 8 2 2 3 2" xfId="29101" xr:uid="{959C390F-3B4E-4A65-BF31-DB652F9BA625}"/>
    <cellStyle name="Check Cell 2 8 2 2 4" xfId="28717" xr:uid="{8D67BEEC-3670-4E89-BAEF-17FAA553C85E}"/>
    <cellStyle name="Check Cell 2 8 2 3" xfId="13284" xr:uid="{ADC93CDB-42E7-43BC-8F79-0F5105299232}"/>
    <cellStyle name="Check Cell 2 8 2 3 2" xfId="22732" xr:uid="{0AD2EA6A-D15B-414E-B885-1238E67077F1}"/>
    <cellStyle name="Check Cell 2 8 2 3 2 2" xfId="28957" xr:uid="{DF818FCD-580E-4600-881B-EF4FC735D6FE}"/>
    <cellStyle name="Check Cell 2 8 2 3 3" xfId="26407" xr:uid="{F79427C2-F4E3-4C13-9B2F-2D13061254C9}"/>
    <cellStyle name="Check Cell 2 8 2 3 3 2" xfId="29149" xr:uid="{43BA470B-FBE8-40E5-B280-9CAC01D3A756}"/>
    <cellStyle name="Check Cell 2 8 2 3 4" xfId="28765" xr:uid="{9B223681-017B-4306-8414-74C84C35DFA3}"/>
    <cellStyle name="Check Cell 2 8 2 4" xfId="14920" xr:uid="{9FF00043-9C52-4E48-95E6-A6EF96413025}"/>
    <cellStyle name="Check Cell 2 8 2 4 2" xfId="24368" xr:uid="{73CAC032-2D9D-46CD-BE00-D2BC57EB5792}"/>
    <cellStyle name="Check Cell 2 8 2 4 2 2" xfId="29005" xr:uid="{7C2067AC-A76A-4386-A9AE-8982601B5370}"/>
    <cellStyle name="Check Cell 2 8 2 4 3" xfId="26455" xr:uid="{30C4656A-D359-4008-A09A-4E1E00D46BF0}"/>
    <cellStyle name="Check Cell 2 8 2 4 3 2" xfId="29197" xr:uid="{ABFE8F87-60A9-46FC-89C4-5793FDB04168}"/>
    <cellStyle name="Check Cell 2 8 2 4 4" xfId="28813" xr:uid="{1F90267B-4D17-4B68-BF23-D45C0B4ED6ED}"/>
    <cellStyle name="Check Cell 2 8 2 5" xfId="17002" xr:uid="{CC14DB1B-5C77-43BD-83AE-D3FC123A04D4}"/>
    <cellStyle name="Check Cell 2 8 2 5 2" xfId="28861" xr:uid="{E96D8430-5973-4FE8-B0B6-6AC2BEE2D1AF}"/>
    <cellStyle name="Check Cell 2 8 2 6" xfId="24416" xr:uid="{5195CF5A-8007-4FA7-A0CA-CA2D04A81FBB}"/>
    <cellStyle name="Check Cell 2 8 2 6 2" xfId="29053" xr:uid="{42CA6560-8B85-4319-8FB2-7FC88DADC551}"/>
    <cellStyle name="Check Cell 2 8 2 7" xfId="28669" xr:uid="{CD3CC94B-C713-4F51-ADEB-57A6DA15EC5B}"/>
    <cellStyle name="Check Cell 2 9" xfId="1062" xr:uid="{F9F0E5C4-CD16-4BD7-9372-98630C77FBCE}"/>
    <cellStyle name="Check Cell 2 9 2" xfId="7555" xr:uid="{D0728B67-ACD0-4EED-B8E9-1BE8B5248348}"/>
    <cellStyle name="Check Cell 2 9 2 2" xfId="11218" xr:uid="{17F4B676-4E40-4B7C-8428-274B3BB101A0}"/>
    <cellStyle name="Check Cell 2 9 2 2 2" xfId="20666" xr:uid="{0A22BEDA-66D5-47EE-AA08-798F6DB24E41}"/>
    <cellStyle name="Check Cell 2 9 2 2 2 2" xfId="28910" xr:uid="{45BD07FA-2616-4B99-A9ED-89F0A85F225D}"/>
    <cellStyle name="Check Cell 2 9 2 2 3" xfId="25085" xr:uid="{C92333F6-4A6F-4BD8-BFAA-2227867798B3}"/>
    <cellStyle name="Check Cell 2 9 2 2 3 2" xfId="29102" xr:uid="{900756BA-5CD8-46AF-A10E-68D02FC8A894}"/>
    <cellStyle name="Check Cell 2 9 2 2 4" xfId="28718" xr:uid="{EE71C188-9C3F-4F82-9721-782F6F9EAE6F}"/>
    <cellStyle name="Check Cell 2 9 2 3" xfId="13285" xr:uid="{2BD05A4D-AE0D-427A-B478-72A3E6A0A883}"/>
    <cellStyle name="Check Cell 2 9 2 3 2" xfId="22733" xr:uid="{CC7A2313-294B-43F7-9F4C-F405FB096B92}"/>
    <cellStyle name="Check Cell 2 9 2 3 2 2" xfId="28958" xr:uid="{BC3BF3DC-59BD-402A-821B-320870E7F2C7}"/>
    <cellStyle name="Check Cell 2 9 2 3 3" xfId="26408" xr:uid="{8F211515-BABD-47BE-BADC-1B2DB93D36A8}"/>
    <cellStyle name="Check Cell 2 9 2 3 3 2" xfId="29150" xr:uid="{1EE8F354-3DD2-4E4A-B0AD-F6445908095C}"/>
    <cellStyle name="Check Cell 2 9 2 3 4" xfId="28766" xr:uid="{2449EDEB-A63B-44EC-AFCC-A4FF87C67805}"/>
    <cellStyle name="Check Cell 2 9 2 4" xfId="14921" xr:uid="{668C77FE-0758-42F6-8E14-3B577B6F4ADF}"/>
    <cellStyle name="Check Cell 2 9 2 4 2" xfId="24369" xr:uid="{BFF3DF0F-CAE0-439B-B231-17B340BF4955}"/>
    <cellStyle name="Check Cell 2 9 2 4 2 2" xfId="29006" xr:uid="{6ADF83B7-DC02-4CD1-9342-36498518BE24}"/>
    <cellStyle name="Check Cell 2 9 2 4 3" xfId="26456" xr:uid="{98DBA925-2B81-4B5C-B487-875660BD7E61}"/>
    <cellStyle name="Check Cell 2 9 2 4 3 2" xfId="29198" xr:uid="{E2453F98-0794-474F-9AAB-2CF5F9721E68}"/>
    <cellStyle name="Check Cell 2 9 2 4 4" xfId="28814" xr:uid="{24EE747A-D856-4C87-BC9E-C54F80C0596D}"/>
    <cellStyle name="Check Cell 2 9 2 5" xfId="17003" xr:uid="{C9F8716E-8150-49CB-AC51-E9A93A0DECBE}"/>
    <cellStyle name="Check Cell 2 9 2 5 2" xfId="28862" xr:uid="{FFD157E7-1EC5-4FE2-8FD2-AD624369F96F}"/>
    <cellStyle name="Check Cell 2 9 2 6" xfId="24417" xr:uid="{455298EF-778F-49B4-8F6E-58F8837B1468}"/>
    <cellStyle name="Check Cell 2 9 2 6 2" xfId="29054" xr:uid="{949D34F7-9D7A-48B0-ABB4-E0619F484BC7}"/>
    <cellStyle name="Check Cell 2 9 2 7" xfId="28670" xr:uid="{65BC1852-0A84-4EDA-A603-DF45DC9F1437}"/>
    <cellStyle name="Check Cell 20" xfId="2762" xr:uid="{9B5E4129-C368-41C1-846D-F561EB7A0C0C}"/>
    <cellStyle name="Check Cell 21" xfId="2763" xr:uid="{0CB99C78-7537-449A-8106-0CF7BC633AD8}"/>
    <cellStyle name="Check Cell 22" xfId="2764" xr:uid="{56D0A699-BA02-4D0A-B377-FC129A97778E}"/>
    <cellStyle name="Check Cell 23" xfId="2765" xr:uid="{20D9EA9F-CDA1-4EA6-A5AE-D0301E6FCC76}"/>
    <cellStyle name="Check Cell 24" xfId="2766" xr:uid="{A9701B58-954E-478C-99A3-09923FE77241}"/>
    <cellStyle name="Check Cell 25" xfId="2767" xr:uid="{5C908708-1F97-45B3-9850-30642A6F1889}"/>
    <cellStyle name="Check Cell 26" xfId="2768" xr:uid="{1275CAB3-1E88-412A-ACE4-E5C14F26D14D}"/>
    <cellStyle name="Check Cell 27" xfId="2769" xr:uid="{C9552BAE-537B-4A5D-AF56-A9A174D9B097}"/>
    <cellStyle name="Check Cell 28" xfId="4677" xr:uid="{D29BC353-2EB4-4825-9811-4289BE407A43}"/>
    <cellStyle name="Check Cell 29" xfId="5395" xr:uid="{E43131E3-BFF0-4006-A0A8-7C0DE16303FE}"/>
    <cellStyle name="Check Cell 3" xfId="1063" xr:uid="{1CDF08AC-61E3-4567-8ADD-1C551C05277D}"/>
    <cellStyle name="Check Cell 3 10" xfId="1064" xr:uid="{DEA2188C-8064-4938-81CC-D5B9CB602569}"/>
    <cellStyle name="Check Cell 3 10 2" xfId="7557" xr:uid="{AC4F9135-610C-41E0-82CF-4A21B8AB35FD}"/>
    <cellStyle name="Check Cell 3 10 2 2" xfId="11220" xr:uid="{123971AF-09C7-4957-B05B-62E5BBDD497F}"/>
    <cellStyle name="Check Cell 3 10 2 2 2" xfId="20668" xr:uid="{3EE669D3-B0EF-4BEF-AE0A-B9679DC92D42}"/>
    <cellStyle name="Check Cell 3 10 2 2 2 2" xfId="28912" xr:uid="{E62F723F-4196-4091-A022-E3D9BCA65D47}"/>
    <cellStyle name="Check Cell 3 10 2 2 3" xfId="25087" xr:uid="{AACB0F20-2CC5-4511-AF8C-52C000D3CC95}"/>
    <cellStyle name="Check Cell 3 10 2 2 3 2" xfId="29104" xr:uid="{68D682B5-62AC-4754-B20A-EC96FFDD5ED4}"/>
    <cellStyle name="Check Cell 3 10 2 2 4" xfId="28720" xr:uid="{72926DC4-6196-4B77-A56C-3A4BEB93B480}"/>
    <cellStyle name="Check Cell 3 10 2 3" xfId="13287" xr:uid="{68CE2E28-D067-4AF4-B370-D37AD6484335}"/>
    <cellStyle name="Check Cell 3 10 2 3 2" xfId="22735" xr:uid="{02691E47-C3B3-4BF3-B380-0B93C0DF1ABC}"/>
    <cellStyle name="Check Cell 3 10 2 3 2 2" xfId="28960" xr:uid="{459561E1-9B2C-4EDA-9C9C-E230D293EAD1}"/>
    <cellStyle name="Check Cell 3 10 2 3 3" xfId="26410" xr:uid="{66A43D55-B913-41DF-9D4B-F912A650107F}"/>
    <cellStyle name="Check Cell 3 10 2 3 3 2" xfId="29152" xr:uid="{3EF508BC-BBC7-4694-8F59-80AE2592454E}"/>
    <cellStyle name="Check Cell 3 10 2 3 4" xfId="28768" xr:uid="{31FE9E5D-F8B4-49FD-A42E-4AF2B1F7F4B1}"/>
    <cellStyle name="Check Cell 3 10 2 4" xfId="14923" xr:uid="{64C70CF0-4E51-43EE-BF93-D9B12612668D}"/>
    <cellStyle name="Check Cell 3 10 2 4 2" xfId="24371" xr:uid="{FE80550F-9101-4CAE-965F-A098C9CF78B7}"/>
    <cellStyle name="Check Cell 3 10 2 4 2 2" xfId="29008" xr:uid="{9EDB4338-7B57-42B9-A648-C50EDE19DB7C}"/>
    <cellStyle name="Check Cell 3 10 2 4 3" xfId="26458" xr:uid="{C4EEEBDE-79BD-426C-8CEC-857984442C85}"/>
    <cellStyle name="Check Cell 3 10 2 4 3 2" xfId="29200" xr:uid="{87C135B8-E1DE-45B6-804C-5FFD7A300442}"/>
    <cellStyle name="Check Cell 3 10 2 4 4" xfId="28816" xr:uid="{FE270080-390D-49DB-ACAD-31050DF0A07D}"/>
    <cellStyle name="Check Cell 3 10 2 5" xfId="17005" xr:uid="{F1EB398C-C36A-456C-8880-51EC5D56ADAA}"/>
    <cellStyle name="Check Cell 3 10 2 5 2" xfId="28864" xr:uid="{7CD1DAD2-B806-4FF7-A642-A6588140E4BA}"/>
    <cellStyle name="Check Cell 3 10 2 6" xfId="24419" xr:uid="{41B8B133-8D96-4770-A95C-C5F7C30EA3B7}"/>
    <cellStyle name="Check Cell 3 10 2 6 2" xfId="29056" xr:uid="{E4C27EDC-0E0A-4AFF-B7D7-63A95BCEF9A7}"/>
    <cellStyle name="Check Cell 3 10 2 7" xfId="28672" xr:uid="{8B17BAB1-8D87-4AA1-BAB8-6033F36CF09E}"/>
    <cellStyle name="Check Cell 3 11" xfId="1065" xr:uid="{9103B295-0581-4EDE-A253-D99F3E1620D8}"/>
    <cellStyle name="Check Cell 3 11 2" xfId="7558" xr:uid="{99BAA4F9-8614-4348-BD31-201430730908}"/>
    <cellStyle name="Check Cell 3 11 2 2" xfId="11221" xr:uid="{976B85DF-3EFF-4322-8F98-D2F9818B231D}"/>
    <cellStyle name="Check Cell 3 11 2 2 2" xfId="20669" xr:uid="{C1E282FE-26D5-49C8-AF7C-3B235D68127C}"/>
    <cellStyle name="Check Cell 3 11 2 2 2 2" xfId="28913" xr:uid="{316698FF-0630-46B8-8BDF-EF1B3E33A820}"/>
    <cellStyle name="Check Cell 3 11 2 2 3" xfId="25088" xr:uid="{A6C5EA23-BB75-4FF3-A93F-364C7912C4C2}"/>
    <cellStyle name="Check Cell 3 11 2 2 3 2" xfId="29105" xr:uid="{F5BD0B4D-F036-48E5-ADB4-086B69B1F5B9}"/>
    <cellStyle name="Check Cell 3 11 2 2 4" xfId="28721" xr:uid="{9012B0C6-68EB-4E1F-9AAC-933353589709}"/>
    <cellStyle name="Check Cell 3 11 2 3" xfId="13288" xr:uid="{E6327F52-6D89-48CD-A3F2-53D55451314E}"/>
    <cellStyle name="Check Cell 3 11 2 3 2" xfId="22736" xr:uid="{D71348B4-864F-4A1B-A776-FF9EBA5F3D48}"/>
    <cellStyle name="Check Cell 3 11 2 3 2 2" xfId="28961" xr:uid="{39C92EAD-4546-4284-959C-44A93FE16C03}"/>
    <cellStyle name="Check Cell 3 11 2 3 3" xfId="26411" xr:uid="{9F56F83E-E76C-4909-8A24-2C6B08A01DF6}"/>
    <cellStyle name="Check Cell 3 11 2 3 3 2" xfId="29153" xr:uid="{B26A3CEA-A1AE-4CFA-843A-5BFD195CE680}"/>
    <cellStyle name="Check Cell 3 11 2 3 4" xfId="28769" xr:uid="{D4464458-7E9F-4988-ADE5-04242E71CC7C}"/>
    <cellStyle name="Check Cell 3 11 2 4" xfId="14924" xr:uid="{52AD41A0-3621-4B3B-8257-4BBA041FE254}"/>
    <cellStyle name="Check Cell 3 11 2 4 2" xfId="24372" xr:uid="{85AB261C-BC1D-4257-9071-14881FA3DD4F}"/>
    <cellStyle name="Check Cell 3 11 2 4 2 2" xfId="29009" xr:uid="{AC39C7D1-60DD-4FEA-B6EA-7F7B4C81C277}"/>
    <cellStyle name="Check Cell 3 11 2 4 3" xfId="26459" xr:uid="{64798631-FFEB-467B-884B-7109868E56E7}"/>
    <cellStyle name="Check Cell 3 11 2 4 3 2" xfId="29201" xr:uid="{65484D7A-8712-49FD-98E7-20936AB3A36B}"/>
    <cellStyle name="Check Cell 3 11 2 4 4" xfId="28817" xr:uid="{720D79D0-432A-4B85-A00C-6C1DE2D94645}"/>
    <cellStyle name="Check Cell 3 11 2 5" xfId="17006" xr:uid="{476743FA-585D-4E23-BB47-6804D7C669C2}"/>
    <cellStyle name="Check Cell 3 11 2 5 2" xfId="28865" xr:uid="{E00C987E-6B68-4C0C-B7B7-9B1402398490}"/>
    <cellStyle name="Check Cell 3 11 2 6" xfId="24420" xr:uid="{438AA47B-2B6C-4A9B-9E39-B65C980DCFF7}"/>
    <cellStyle name="Check Cell 3 11 2 6 2" xfId="29057" xr:uid="{F033F2C7-A00F-4649-91B6-9FC644E6A510}"/>
    <cellStyle name="Check Cell 3 11 2 7" xfId="28673" xr:uid="{61D69348-9444-47D0-B75A-0CF9072A6DB6}"/>
    <cellStyle name="Check Cell 3 12" xfId="2770" xr:uid="{C09E8683-8513-43A1-8E26-BE3180E404C9}"/>
    <cellStyle name="Check Cell 3 13" xfId="4685" xr:uid="{E4D204CB-F9EF-4808-8314-7ADE45B1599D}"/>
    <cellStyle name="Check Cell 3 14" xfId="7556" xr:uid="{EDAA3D8A-E91D-441C-B2B4-60F1479BBAEB}"/>
    <cellStyle name="Check Cell 3 14 2" xfId="11219" xr:uid="{39EAD9D1-751C-4C20-A24E-E2B3CF9FBDE0}"/>
    <cellStyle name="Check Cell 3 14 2 2" xfId="20667" xr:uid="{D7691EA5-F81C-423E-88F8-61D3B1D03D7E}"/>
    <cellStyle name="Check Cell 3 14 2 2 2" xfId="28911" xr:uid="{C45B769D-5AD6-4839-8CAC-C6A75985054E}"/>
    <cellStyle name="Check Cell 3 14 2 3" xfId="25086" xr:uid="{02237BB9-2768-49FE-AD25-ADACF65E3A6D}"/>
    <cellStyle name="Check Cell 3 14 2 3 2" xfId="29103" xr:uid="{29AA13BD-0AE7-4DAA-B774-2390FA1D321C}"/>
    <cellStyle name="Check Cell 3 14 2 4" xfId="28719" xr:uid="{63067510-C0A8-4DFA-B25D-72776942F9F9}"/>
    <cellStyle name="Check Cell 3 14 3" xfId="13286" xr:uid="{640EA6E0-77DC-4638-BC51-33FA1A81D6EA}"/>
    <cellStyle name="Check Cell 3 14 3 2" xfId="22734" xr:uid="{4801BAF6-22B6-4DD6-BFE9-F0BE0A22CF1E}"/>
    <cellStyle name="Check Cell 3 14 3 2 2" xfId="28959" xr:uid="{A1CF9A92-3BF1-431C-BC07-4B1B4A8E4D24}"/>
    <cellStyle name="Check Cell 3 14 3 3" xfId="26409" xr:uid="{CBCDDB54-7BAD-4577-AC7B-2AB44794E3BC}"/>
    <cellStyle name="Check Cell 3 14 3 3 2" xfId="29151" xr:uid="{70D73573-77B5-4A3C-9526-E7756782F0A8}"/>
    <cellStyle name="Check Cell 3 14 3 4" xfId="28767" xr:uid="{02EC10DF-CEEB-4135-99D0-DE3C4F3EB065}"/>
    <cellStyle name="Check Cell 3 14 4" xfId="14922" xr:uid="{973A75A5-8645-454C-969D-A071BBB28D0C}"/>
    <cellStyle name="Check Cell 3 14 4 2" xfId="24370" xr:uid="{5DFC1324-76E2-4633-B91A-A56671EFF8D6}"/>
    <cellStyle name="Check Cell 3 14 4 2 2" xfId="29007" xr:uid="{A5129187-61A1-42F4-90B4-A74A069AAFE5}"/>
    <cellStyle name="Check Cell 3 14 4 3" xfId="26457" xr:uid="{9B8CB463-FFC1-43C8-92EC-C977653B0E70}"/>
    <cellStyle name="Check Cell 3 14 4 3 2" xfId="29199" xr:uid="{3D9C9D88-E482-4D13-AA1F-D04BBACC814E}"/>
    <cellStyle name="Check Cell 3 14 4 4" xfId="28815" xr:uid="{62D5B5A2-B316-499E-8061-D359553C2ADC}"/>
    <cellStyle name="Check Cell 3 14 5" xfId="17004" xr:uid="{B7438368-A8F8-4521-8C87-184D26A4257A}"/>
    <cellStyle name="Check Cell 3 14 5 2" xfId="28863" xr:uid="{1C82109A-6E60-4406-A2A4-55C94EC2AEA2}"/>
    <cellStyle name="Check Cell 3 14 6" xfId="24418" xr:uid="{C58ECA9A-D780-4C7E-8FF1-7A5B158D94E4}"/>
    <cellStyle name="Check Cell 3 14 6 2" xfId="29055" xr:uid="{893023FF-3F2A-45A2-88EE-B345B2F64CB9}"/>
    <cellStyle name="Check Cell 3 14 7" xfId="28671" xr:uid="{B188C112-CD8E-497A-8856-FC6303DAE950}"/>
    <cellStyle name="Check Cell 3 15" xfId="29416" xr:uid="{3F2135AC-B036-416A-BBB5-A5D1554BF489}"/>
    <cellStyle name="Check Cell 3 2" xfId="1066" xr:uid="{A70EE1DE-5EFD-41CC-B81A-8C6A22671B0D}"/>
    <cellStyle name="Check Cell 3 2 2" xfId="7559" xr:uid="{400D44C0-7DA4-45A6-B3C6-EA785BE71A62}"/>
    <cellStyle name="Check Cell 3 2 2 2" xfId="11222" xr:uid="{1D96C8A4-F12B-4B8D-BA92-C0D62AA90051}"/>
    <cellStyle name="Check Cell 3 2 2 2 2" xfId="20670" xr:uid="{CC20176A-A7F9-4781-BD59-F89C6FC40B76}"/>
    <cellStyle name="Check Cell 3 2 2 2 2 2" xfId="28914" xr:uid="{B850B8AB-3B30-4683-AC70-5235094111CD}"/>
    <cellStyle name="Check Cell 3 2 2 2 3" xfId="25089" xr:uid="{891EAAA0-2E3C-4D79-8D5C-E851A1004A08}"/>
    <cellStyle name="Check Cell 3 2 2 2 3 2" xfId="29106" xr:uid="{F2DE5A5D-C6D0-4FC3-A289-568BB7E376BF}"/>
    <cellStyle name="Check Cell 3 2 2 2 4" xfId="28722" xr:uid="{D86EFD3D-BB91-4EB7-8B94-490879AA6F9D}"/>
    <cellStyle name="Check Cell 3 2 2 3" xfId="13289" xr:uid="{08A8CEFA-FB5A-42E1-91CA-9A779F2548CF}"/>
    <cellStyle name="Check Cell 3 2 2 3 2" xfId="22737" xr:uid="{65C6AE26-12F6-4C53-87B8-D9FFC5D09E03}"/>
    <cellStyle name="Check Cell 3 2 2 3 2 2" xfId="28962" xr:uid="{8F85EDD7-4A9A-4106-83B6-496F5262207D}"/>
    <cellStyle name="Check Cell 3 2 2 3 3" xfId="26412" xr:uid="{F8A67892-462D-47C5-A087-CEAB6BE1B0AF}"/>
    <cellStyle name="Check Cell 3 2 2 3 3 2" xfId="29154" xr:uid="{AE09252F-FA2C-4472-B2F8-9465B8AFA3C2}"/>
    <cellStyle name="Check Cell 3 2 2 3 4" xfId="28770" xr:uid="{CDE0B982-5B3A-4D62-B0CC-2316E7F717BD}"/>
    <cellStyle name="Check Cell 3 2 2 4" xfId="14925" xr:uid="{DEAD73F2-F07D-4AA3-9914-32B1E4B8D3E3}"/>
    <cellStyle name="Check Cell 3 2 2 4 2" xfId="24373" xr:uid="{566C7325-98AE-46AC-9D1D-93517AFF5DD7}"/>
    <cellStyle name="Check Cell 3 2 2 4 2 2" xfId="29010" xr:uid="{41C6E11A-E5CF-4891-8A44-BCAE2079942D}"/>
    <cellStyle name="Check Cell 3 2 2 4 3" xfId="26460" xr:uid="{AA82D657-AC2F-43B3-B590-5CE4FAFFC1C0}"/>
    <cellStyle name="Check Cell 3 2 2 4 3 2" xfId="29202" xr:uid="{B5C9BF3F-9C4F-4F74-A046-A3BE5900FD52}"/>
    <cellStyle name="Check Cell 3 2 2 4 4" xfId="28818" xr:uid="{573FCD8E-4E21-40A2-8F38-DDE65FEE9490}"/>
    <cellStyle name="Check Cell 3 2 2 5" xfId="17007" xr:uid="{7FFC2BAF-A058-4EFB-9D1D-F834B08AE81D}"/>
    <cellStyle name="Check Cell 3 2 2 5 2" xfId="28866" xr:uid="{E8B9605F-D7B0-4ABB-A38B-88397355E153}"/>
    <cellStyle name="Check Cell 3 2 2 6" xfId="24421" xr:uid="{72BA26FA-5618-4A43-9F47-4115AB7C7A50}"/>
    <cellStyle name="Check Cell 3 2 2 6 2" xfId="29058" xr:uid="{790715E2-4D5A-4A5F-A834-1AED71B67FCD}"/>
    <cellStyle name="Check Cell 3 2 2 7" xfId="28674" xr:uid="{B485F0CE-CEE4-4078-A07B-B913063B606F}"/>
    <cellStyle name="Check Cell 3 3" xfId="1067" xr:uid="{B1601EBA-C554-4132-B90B-1F4616D47B1A}"/>
    <cellStyle name="Check Cell 3 3 2" xfId="7560" xr:uid="{72B72D35-0E6A-4D8D-B640-392C6E54BFD8}"/>
    <cellStyle name="Check Cell 3 3 2 2" xfId="11223" xr:uid="{3F5F10EF-7195-4345-B63D-8F29E1FE7EE2}"/>
    <cellStyle name="Check Cell 3 3 2 2 2" xfId="20671" xr:uid="{5B84176A-D4BF-41E4-A468-08EE7B070936}"/>
    <cellStyle name="Check Cell 3 3 2 2 2 2" xfId="28915" xr:uid="{B2466101-707C-4582-88BB-A5F43A3A441A}"/>
    <cellStyle name="Check Cell 3 3 2 2 3" xfId="25090" xr:uid="{A7E7C673-0E2A-403A-85B5-6B648A8C04D0}"/>
    <cellStyle name="Check Cell 3 3 2 2 3 2" xfId="29107" xr:uid="{020D57F3-7558-4EB7-AE7E-69E701AFC7F2}"/>
    <cellStyle name="Check Cell 3 3 2 2 4" xfId="28723" xr:uid="{23FCDEA5-2832-4FA4-BA21-3D791DB1A433}"/>
    <cellStyle name="Check Cell 3 3 2 3" xfId="13290" xr:uid="{8908C4DB-E18A-471D-A236-C1E8000782A8}"/>
    <cellStyle name="Check Cell 3 3 2 3 2" xfId="22738" xr:uid="{2CDC1F02-0BAE-4B58-AE67-61EEFF15A700}"/>
    <cellStyle name="Check Cell 3 3 2 3 2 2" xfId="28963" xr:uid="{B77E8CD8-799B-488C-9A64-660B666996CD}"/>
    <cellStyle name="Check Cell 3 3 2 3 3" xfId="26413" xr:uid="{A7E9216A-9983-457B-9E97-12E327087F4E}"/>
    <cellStyle name="Check Cell 3 3 2 3 3 2" xfId="29155" xr:uid="{2D5846B0-BF7D-4620-B193-722BCAD926E5}"/>
    <cellStyle name="Check Cell 3 3 2 3 4" xfId="28771" xr:uid="{5368A164-6D6B-4B59-AFF3-95E0A7C9A5A0}"/>
    <cellStyle name="Check Cell 3 3 2 4" xfId="14926" xr:uid="{530156A0-79D8-4EE6-99EE-8F65CC07A461}"/>
    <cellStyle name="Check Cell 3 3 2 4 2" xfId="24374" xr:uid="{020AC707-E451-4A17-BDF1-271F45FD2940}"/>
    <cellStyle name="Check Cell 3 3 2 4 2 2" xfId="29011" xr:uid="{23B34A66-D6F0-4B84-BDB6-1CA904094F37}"/>
    <cellStyle name="Check Cell 3 3 2 4 3" xfId="26461" xr:uid="{DF6CFAA3-45E7-4BB9-A2BC-3BDB66FF82A6}"/>
    <cellStyle name="Check Cell 3 3 2 4 3 2" xfId="29203" xr:uid="{6FF44D7B-8339-467D-BA30-B18A48DFC1A1}"/>
    <cellStyle name="Check Cell 3 3 2 4 4" xfId="28819" xr:uid="{FA4EE750-C16F-471C-BDF2-F749D9A31AD8}"/>
    <cellStyle name="Check Cell 3 3 2 5" xfId="17008" xr:uid="{7DB353CE-3975-4C0C-BD2B-373E855DE415}"/>
    <cellStyle name="Check Cell 3 3 2 5 2" xfId="28867" xr:uid="{23322855-B5A6-459C-B514-DF3D06549655}"/>
    <cellStyle name="Check Cell 3 3 2 6" xfId="24422" xr:uid="{3F6D1566-7F7E-40BC-AD2C-3760A99659A4}"/>
    <cellStyle name="Check Cell 3 3 2 6 2" xfId="29059" xr:uid="{36BA12D5-7085-4C62-B770-D8A4EB6FC041}"/>
    <cellStyle name="Check Cell 3 3 2 7" xfId="28675" xr:uid="{A5F073A6-67C5-4D41-BD90-C98F51DB62FE}"/>
    <cellStyle name="Check Cell 3 4" xfId="1068" xr:uid="{1BC57C24-E168-431F-B6FA-79E425AEB269}"/>
    <cellStyle name="Check Cell 3 4 2" xfId="7561" xr:uid="{3AB141CB-3112-45CE-A868-0A7F669A6016}"/>
    <cellStyle name="Check Cell 3 4 2 2" xfId="11224" xr:uid="{0E540F73-A849-4C75-84EC-E844238D886A}"/>
    <cellStyle name="Check Cell 3 4 2 2 2" xfId="20672" xr:uid="{B40777BC-C46E-4A9B-8349-2556777B9B8A}"/>
    <cellStyle name="Check Cell 3 4 2 2 2 2" xfId="28916" xr:uid="{94BC74E9-9AB3-410B-9914-018D315D2097}"/>
    <cellStyle name="Check Cell 3 4 2 2 3" xfId="25091" xr:uid="{AC7EFD59-19FA-4C58-B096-B73811E3A377}"/>
    <cellStyle name="Check Cell 3 4 2 2 3 2" xfId="29108" xr:uid="{3150C743-21A1-4233-8813-319261900B2B}"/>
    <cellStyle name="Check Cell 3 4 2 2 4" xfId="28724" xr:uid="{8BA31D27-39D5-42AA-94AC-2F050DA87CC4}"/>
    <cellStyle name="Check Cell 3 4 2 3" xfId="13291" xr:uid="{57E32DE1-0FFB-4B77-AF85-C858BD1AD2FB}"/>
    <cellStyle name="Check Cell 3 4 2 3 2" xfId="22739" xr:uid="{45B9C063-78EA-4F3F-8887-5E0822FFE83D}"/>
    <cellStyle name="Check Cell 3 4 2 3 2 2" xfId="28964" xr:uid="{BE22E3B7-432E-4E0C-AE91-FD2609BA1F79}"/>
    <cellStyle name="Check Cell 3 4 2 3 3" xfId="26414" xr:uid="{EA828F99-3A03-4838-ACD5-9620120F294B}"/>
    <cellStyle name="Check Cell 3 4 2 3 3 2" xfId="29156" xr:uid="{3889CFFB-2831-4374-A212-6C4F420679F2}"/>
    <cellStyle name="Check Cell 3 4 2 3 4" xfId="28772" xr:uid="{5C2E1CCA-D020-41AC-9763-26D36627544F}"/>
    <cellStyle name="Check Cell 3 4 2 4" xfId="14927" xr:uid="{DDAA4C5D-FB4C-463C-8310-7344E88E3CCB}"/>
    <cellStyle name="Check Cell 3 4 2 4 2" xfId="24375" xr:uid="{1BC83AB3-7BB1-455E-82A7-8F4EF21471F6}"/>
    <cellStyle name="Check Cell 3 4 2 4 2 2" xfId="29012" xr:uid="{F8E50A49-ECC5-4505-BDA9-DB3A8E6C7B3D}"/>
    <cellStyle name="Check Cell 3 4 2 4 3" xfId="26462" xr:uid="{CB6D7B67-CF4F-4823-AF00-10C73BA6CB5E}"/>
    <cellStyle name="Check Cell 3 4 2 4 3 2" xfId="29204" xr:uid="{B86BD4F1-0671-4EB3-B276-6AB02B4D0DD2}"/>
    <cellStyle name="Check Cell 3 4 2 4 4" xfId="28820" xr:uid="{A14F3795-12C5-4250-9F5D-A190D056B7DB}"/>
    <cellStyle name="Check Cell 3 4 2 5" xfId="17009" xr:uid="{2F39D835-D78D-4876-8186-6397F6A4C854}"/>
    <cellStyle name="Check Cell 3 4 2 5 2" xfId="28868" xr:uid="{5FDCD511-9E70-44D2-8D45-6234D519F9CE}"/>
    <cellStyle name="Check Cell 3 4 2 6" xfId="24423" xr:uid="{78DC064F-7BE2-4A09-88A6-A1328D5E7132}"/>
    <cellStyle name="Check Cell 3 4 2 6 2" xfId="29060" xr:uid="{70671434-5D7B-4C66-A64C-6238066E1B70}"/>
    <cellStyle name="Check Cell 3 4 2 7" xfId="28676" xr:uid="{54B81195-EA0F-4EFE-BEF6-BA48E29E9D0C}"/>
    <cellStyle name="Check Cell 3 5" xfId="1069" xr:uid="{D4A4226A-28FF-4ED5-9027-B33AE6F489D0}"/>
    <cellStyle name="Check Cell 3 5 2" xfId="7562" xr:uid="{F249B366-D0F4-4875-89DA-656B81794853}"/>
    <cellStyle name="Check Cell 3 5 2 2" xfId="11225" xr:uid="{C7EE9093-3F24-431F-A464-F387E7CE7718}"/>
    <cellStyle name="Check Cell 3 5 2 2 2" xfId="20673" xr:uid="{8D31974F-DE92-4625-931B-106618C5B4E0}"/>
    <cellStyle name="Check Cell 3 5 2 2 2 2" xfId="28917" xr:uid="{3F1BE79E-3AAE-45EF-A0E7-2752BF8CAFA1}"/>
    <cellStyle name="Check Cell 3 5 2 2 3" xfId="25092" xr:uid="{5F225D5F-15C2-4D5F-A4F1-AEEC9A40597D}"/>
    <cellStyle name="Check Cell 3 5 2 2 3 2" xfId="29109" xr:uid="{67E37457-6A21-4A19-888D-A6731047A2E9}"/>
    <cellStyle name="Check Cell 3 5 2 2 4" xfId="28725" xr:uid="{B314BC98-6048-4287-9769-2022EE8194DB}"/>
    <cellStyle name="Check Cell 3 5 2 3" xfId="13292" xr:uid="{0C7F7385-95DE-4301-90A7-BC86A2C4E654}"/>
    <cellStyle name="Check Cell 3 5 2 3 2" xfId="22740" xr:uid="{5E5DC68A-0744-4AE8-A9AE-DBBF7CB0A154}"/>
    <cellStyle name="Check Cell 3 5 2 3 2 2" xfId="28965" xr:uid="{D085447B-B84E-4D76-9F57-2F2EE2B156C4}"/>
    <cellStyle name="Check Cell 3 5 2 3 3" xfId="26415" xr:uid="{50AB48E1-A835-4E9B-8C6C-549263235DB3}"/>
    <cellStyle name="Check Cell 3 5 2 3 3 2" xfId="29157" xr:uid="{99F5AB75-6160-4482-A72C-97BFB5CBCA67}"/>
    <cellStyle name="Check Cell 3 5 2 3 4" xfId="28773" xr:uid="{1E062F55-88A7-4EE8-BE11-E88AC0564F68}"/>
    <cellStyle name="Check Cell 3 5 2 4" xfId="14928" xr:uid="{94DC4992-92A9-480B-BC24-FF6070834FD4}"/>
    <cellStyle name="Check Cell 3 5 2 4 2" xfId="24376" xr:uid="{3B93F4E0-1FCB-4E67-AC0C-6953CDF55D7E}"/>
    <cellStyle name="Check Cell 3 5 2 4 2 2" xfId="29013" xr:uid="{1A12287D-5813-4ACC-A4F2-29688F4A4810}"/>
    <cellStyle name="Check Cell 3 5 2 4 3" xfId="26463" xr:uid="{70E756A9-3923-4055-A0CD-51AD578A3B30}"/>
    <cellStyle name="Check Cell 3 5 2 4 3 2" xfId="29205" xr:uid="{F9A7AEF8-0ACF-4EAA-B5ED-A63396B3C74E}"/>
    <cellStyle name="Check Cell 3 5 2 4 4" xfId="28821" xr:uid="{DE348576-7953-40AF-B275-4D63A1B23139}"/>
    <cellStyle name="Check Cell 3 5 2 5" xfId="17010" xr:uid="{6A3A9792-5031-48DA-91E6-BC7B4B370BD8}"/>
    <cellStyle name="Check Cell 3 5 2 5 2" xfId="28869" xr:uid="{5EA4E552-88D1-47E8-8926-297731CCD0BD}"/>
    <cellStyle name="Check Cell 3 5 2 6" xfId="24424" xr:uid="{D79D4D14-E8D0-4CEB-B925-EF3E6DC84665}"/>
    <cellStyle name="Check Cell 3 5 2 6 2" xfId="29061" xr:uid="{24EE191F-90AE-42CC-B967-8D9EC00FE174}"/>
    <cellStyle name="Check Cell 3 5 2 7" xfId="28677" xr:uid="{74C6F014-F62F-47ED-81F2-065DDAF522E3}"/>
    <cellStyle name="Check Cell 3 6" xfId="1070" xr:uid="{E540D3F5-008C-47A4-B7EB-794F8F6116C6}"/>
    <cellStyle name="Check Cell 3 6 2" xfId="7563" xr:uid="{C0AEBA61-F15E-446E-85B7-98937D11AF46}"/>
    <cellStyle name="Check Cell 3 6 2 2" xfId="11226" xr:uid="{8F3E5E2F-86FE-4831-96DF-D36876E71E10}"/>
    <cellStyle name="Check Cell 3 6 2 2 2" xfId="20674" xr:uid="{11F30DF8-E1A7-44E4-A123-09B2767E819B}"/>
    <cellStyle name="Check Cell 3 6 2 2 2 2" xfId="28918" xr:uid="{5C80D7BA-57E7-46D4-BCBF-BC9270254B17}"/>
    <cellStyle name="Check Cell 3 6 2 2 3" xfId="25093" xr:uid="{C979BB22-7CD9-4AC9-86C8-7DE3D5093AEE}"/>
    <cellStyle name="Check Cell 3 6 2 2 3 2" xfId="29110" xr:uid="{F3816B29-0CE4-4995-BB37-43064076A1E9}"/>
    <cellStyle name="Check Cell 3 6 2 2 4" xfId="28726" xr:uid="{94A83781-5FFA-4D5A-9A3B-0BEAE30D37B9}"/>
    <cellStyle name="Check Cell 3 6 2 3" xfId="13293" xr:uid="{8D636443-1F8E-4564-BC30-F208F34A34A1}"/>
    <cellStyle name="Check Cell 3 6 2 3 2" xfId="22741" xr:uid="{26186DB5-A190-49D2-AA42-172179DD0156}"/>
    <cellStyle name="Check Cell 3 6 2 3 2 2" xfId="28966" xr:uid="{AF711092-E20D-443D-A12C-2E8B0CFDC3B9}"/>
    <cellStyle name="Check Cell 3 6 2 3 3" xfId="26416" xr:uid="{C10A333C-E7FE-491C-B409-94FDD284FE83}"/>
    <cellStyle name="Check Cell 3 6 2 3 3 2" xfId="29158" xr:uid="{DF8FBFFA-2970-48FF-8F46-40CE49732709}"/>
    <cellStyle name="Check Cell 3 6 2 3 4" xfId="28774" xr:uid="{EDDA4261-4DE5-4D8A-8037-9BCBEF5F505D}"/>
    <cellStyle name="Check Cell 3 6 2 4" xfId="14929" xr:uid="{A4149C48-6F96-44FE-915F-B65FCB235BBB}"/>
    <cellStyle name="Check Cell 3 6 2 4 2" xfId="24377" xr:uid="{3E284FA5-F569-4C4E-9722-3343CA2824FF}"/>
    <cellStyle name="Check Cell 3 6 2 4 2 2" xfId="29014" xr:uid="{C36AFA52-A2AB-46B1-B559-DF9CC42303B6}"/>
    <cellStyle name="Check Cell 3 6 2 4 3" xfId="26464" xr:uid="{9DAF90DA-66D8-4EB7-B68F-4ADA50E8D8E8}"/>
    <cellStyle name="Check Cell 3 6 2 4 3 2" xfId="29206" xr:uid="{3087E839-0544-4294-AD36-F12BB379C604}"/>
    <cellStyle name="Check Cell 3 6 2 4 4" xfId="28822" xr:uid="{7D6B416B-E6DE-4E70-9108-750E73DDDB70}"/>
    <cellStyle name="Check Cell 3 6 2 5" xfId="17011" xr:uid="{3E22448A-AA32-4D19-BC86-DE19E9FBE781}"/>
    <cellStyle name="Check Cell 3 6 2 5 2" xfId="28870" xr:uid="{1BCD43F5-161A-4762-865E-15EC212DC0DF}"/>
    <cellStyle name="Check Cell 3 6 2 6" xfId="24425" xr:uid="{54D364FC-CB86-4391-88A2-43E3EF12DC8B}"/>
    <cellStyle name="Check Cell 3 6 2 6 2" xfId="29062" xr:uid="{CDF73A44-B7C3-4AAC-B596-CD8D4DEE383B}"/>
    <cellStyle name="Check Cell 3 6 2 7" xfId="28678" xr:uid="{8AC28AEA-6056-4FC6-BCD7-0AD0E81D61FF}"/>
    <cellStyle name="Check Cell 3 7" xfId="1071" xr:uid="{890E7308-2216-4760-B9F4-EF1349A040EE}"/>
    <cellStyle name="Check Cell 3 7 2" xfId="7564" xr:uid="{B0E37F19-7CD3-49CC-9459-72B4006A9E78}"/>
    <cellStyle name="Check Cell 3 7 2 2" xfId="11227" xr:uid="{92A57526-D2EE-4CE3-93F7-75097C0F6ACD}"/>
    <cellStyle name="Check Cell 3 7 2 2 2" xfId="20675" xr:uid="{1BBB40F0-B92B-449F-8C1D-798CCD9BFAB8}"/>
    <cellStyle name="Check Cell 3 7 2 2 2 2" xfId="28919" xr:uid="{09BF7D96-2D8C-474D-B978-1F40A01C598C}"/>
    <cellStyle name="Check Cell 3 7 2 2 3" xfId="25094" xr:uid="{4F63894A-BDB7-4ED9-9367-EF89F9112417}"/>
    <cellStyle name="Check Cell 3 7 2 2 3 2" xfId="29111" xr:uid="{1F906711-36CF-4B77-999B-15B10741820F}"/>
    <cellStyle name="Check Cell 3 7 2 2 4" xfId="28727" xr:uid="{A3EE3C71-EB86-4DF1-BEBE-FBB693E553D3}"/>
    <cellStyle name="Check Cell 3 7 2 3" xfId="13294" xr:uid="{F362849A-2061-4E55-B880-4387B0FF6A49}"/>
    <cellStyle name="Check Cell 3 7 2 3 2" xfId="22742" xr:uid="{829B39E2-EB11-4FBE-85EB-E2E40DF1AEEB}"/>
    <cellStyle name="Check Cell 3 7 2 3 2 2" xfId="28967" xr:uid="{F89BC92F-52E3-4C2E-9538-1BF9A218787E}"/>
    <cellStyle name="Check Cell 3 7 2 3 3" xfId="26417" xr:uid="{F6601E1D-F5E5-408D-B0D2-3967146D360E}"/>
    <cellStyle name="Check Cell 3 7 2 3 3 2" xfId="29159" xr:uid="{8A23936D-5C00-4F68-87C0-20D0E1097726}"/>
    <cellStyle name="Check Cell 3 7 2 3 4" xfId="28775" xr:uid="{3ED4A3D5-80A6-47E7-86F3-B0B860500BEF}"/>
    <cellStyle name="Check Cell 3 7 2 4" xfId="14930" xr:uid="{E4D7BD1F-CCEB-47D6-B2F4-B95E6544AF91}"/>
    <cellStyle name="Check Cell 3 7 2 4 2" xfId="24378" xr:uid="{5D814E7B-04A2-4CA6-A6F5-56C767CA46B3}"/>
    <cellStyle name="Check Cell 3 7 2 4 2 2" xfId="29015" xr:uid="{217BE053-24CF-4B95-B136-F5B3D7B4A180}"/>
    <cellStyle name="Check Cell 3 7 2 4 3" xfId="26465" xr:uid="{5B8A8870-5FD1-464E-BFBC-1E4A05720B92}"/>
    <cellStyle name="Check Cell 3 7 2 4 3 2" xfId="29207" xr:uid="{00189F8A-A97D-493E-8756-7650FE8AB6DB}"/>
    <cellStyle name="Check Cell 3 7 2 4 4" xfId="28823" xr:uid="{E9A656D6-AE93-459D-A7D6-2831ADE1F5F7}"/>
    <cellStyle name="Check Cell 3 7 2 5" xfId="17012" xr:uid="{019FE483-D0E5-4D04-8F3C-9CA7346F41B1}"/>
    <cellStyle name="Check Cell 3 7 2 5 2" xfId="28871" xr:uid="{E84FC7DE-E8A5-4562-8FB6-0BDF260B06C0}"/>
    <cellStyle name="Check Cell 3 7 2 6" xfId="24426" xr:uid="{A3628054-92D8-44FC-9859-14D4E77C9149}"/>
    <cellStyle name="Check Cell 3 7 2 6 2" xfId="29063" xr:uid="{42CA4188-CF1B-440D-B0A8-CFE15E6D1832}"/>
    <cellStyle name="Check Cell 3 7 2 7" xfId="28679" xr:uid="{A175C929-0005-4815-8258-6F5FF620B030}"/>
    <cellStyle name="Check Cell 3 8" xfId="1072" xr:uid="{DAB5DCDC-BAB9-47FE-8D5B-9255EB40A4A3}"/>
    <cellStyle name="Check Cell 3 8 2" xfId="7565" xr:uid="{14DF8A74-47C3-40E9-A219-9BB5F119D18F}"/>
    <cellStyle name="Check Cell 3 8 2 2" xfId="11228" xr:uid="{0FFC6A24-6AFF-4263-BA3C-09E1D34B491F}"/>
    <cellStyle name="Check Cell 3 8 2 2 2" xfId="20676" xr:uid="{1190845B-2A1F-47BD-9EC2-757F29B9E34E}"/>
    <cellStyle name="Check Cell 3 8 2 2 2 2" xfId="28920" xr:uid="{EFC1EEDE-8FF2-427E-B247-7A5A8EA46515}"/>
    <cellStyle name="Check Cell 3 8 2 2 3" xfId="25095" xr:uid="{1729F3CD-DB4C-4299-B3EA-5B8CB21953D0}"/>
    <cellStyle name="Check Cell 3 8 2 2 3 2" xfId="29112" xr:uid="{66D2C697-976C-4F7F-8D9A-9D97811F5A82}"/>
    <cellStyle name="Check Cell 3 8 2 2 4" xfId="28728" xr:uid="{18F8588F-AA70-4AB3-9996-1F318D2045E2}"/>
    <cellStyle name="Check Cell 3 8 2 3" xfId="13295" xr:uid="{5E141D24-4D0D-4D45-AA9E-4CE04FA9553F}"/>
    <cellStyle name="Check Cell 3 8 2 3 2" xfId="22743" xr:uid="{DA41DF64-E380-4195-9B51-7935062FFF0B}"/>
    <cellStyle name="Check Cell 3 8 2 3 2 2" xfId="28968" xr:uid="{954F9D72-5C29-4FBF-BC08-39488A47C2E7}"/>
    <cellStyle name="Check Cell 3 8 2 3 3" xfId="26418" xr:uid="{F4E08B20-50BF-45CA-94D2-6F9407AF3A42}"/>
    <cellStyle name="Check Cell 3 8 2 3 3 2" xfId="29160" xr:uid="{34ECA8A0-9843-4869-9ADB-008C1CB3D2BE}"/>
    <cellStyle name="Check Cell 3 8 2 3 4" xfId="28776" xr:uid="{4FD51A5E-21C9-4F66-AE98-B2692D797C09}"/>
    <cellStyle name="Check Cell 3 8 2 4" xfId="14931" xr:uid="{BFB57F2F-E478-4C61-9671-940E8319077B}"/>
    <cellStyle name="Check Cell 3 8 2 4 2" xfId="24379" xr:uid="{18EBDD63-C2D4-4FF9-88D8-E7CC263AB982}"/>
    <cellStyle name="Check Cell 3 8 2 4 2 2" xfId="29016" xr:uid="{1D67A827-BE1D-497D-BBAF-A6C58ECC1CC1}"/>
    <cellStyle name="Check Cell 3 8 2 4 3" xfId="26466" xr:uid="{FBBE9F18-1755-4572-B8D0-5177BBCEEB9D}"/>
    <cellStyle name="Check Cell 3 8 2 4 3 2" xfId="29208" xr:uid="{799123BF-FAC1-4984-AEE9-9ECA8EA1C8B4}"/>
    <cellStyle name="Check Cell 3 8 2 4 4" xfId="28824" xr:uid="{ED220489-61A2-4BE4-8715-8692FE31810D}"/>
    <cellStyle name="Check Cell 3 8 2 5" xfId="17013" xr:uid="{1428DE6B-827D-4AD6-B2A9-E9281A079E8D}"/>
    <cellStyle name="Check Cell 3 8 2 5 2" xfId="28872" xr:uid="{A35738AB-5AF4-4F71-A61D-1E8C5A6D5415}"/>
    <cellStyle name="Check Cell 3 8 2 6" xfId="24427" xr:uid="{FC60C649-342D-4095-8BE3-B747C758D95E}"/>
    <cellStyle name="Check Cell 3 8 2 6 2" xfId="29064" xr:uid="{096B79E3-3ECC-4E26-BE9B-3431520D3271}"/>
    <cellStyle name="Check Cell 3 8 2 7" xfId="28680" xr:uid="{207B86D6-C551-43C1-92FD-F779161C3E9C}"/>
    <cellStyle name="Check Cell 3 9" xfId="1073" xr:uid="{D837B417-0893-4BA8-8779-2D68B60638F3}"/>
    <cellStyle name="Check Cell 3 9 2" xfId="7566" xr:uid="{69B2611C-C5C2-4A74-B895-88EDA582430F}"/>
    <cellStyle name="Check Cell 3 9 2 2" xfId="11229" xr:uid="{921F99DC-AEBC-45C1-A36C-81812FB5A4FE}"/>
    <cellStyle name="Check Cell 3 9 2 2 2" xfId="20677" xr:uid="{E8924288-C5D6-4C79-80F3-27FDD5451CA8}"/>
    <cellStyle name="Check Cell 3 9 2 2 2 2" xfId="28921" xr:uid="{DC524500-231B-4B68-922A-9AE43D3175FF}"/>
    <cellStyle name="Check Cell 3 9 2 2 3" xfId="25096" xr:uid="{9DF6210E-D392-40FE-A90C-62FA9507BE88}"/>
    <cellStyle name="Check Cell 3 9 2 2 3 2" xfId="29113" xr:uid="{71809BB6-9829-490B-A379-C840001F909F}"/>
    <cellStyle name="Check Cell 3 9 2 2 4" xfId="28729" xr:uid="{7EC727D5-FCC2-4883-A5DB-C563ACB5D23D}"/>
    <cellStyle name="Check Cell 3 9 2 3" xfId="13296" xr:uid="{1983F759-4C2B-47E3-9FAA-37E4EDEF5185}"/>
    <cellStyle name="Check Cell 3 9 2 3 2" xfId="22744" xr:uid="{5A36D593-1D80-4EDC-A12A-4798AB48EF8C}"/>
    <cellStyle name="Check Cell 3 9 2 3 2 2" xfId="28969" xr:uid="{F13498E1-93B5-4C3E-8954-C7A04325C504}"/>
    <cellStyle name="Check Cell 3 9 2 3 3" xfId="26419" xr:uid="{4A35B90F-7C58-4A42-8826-9EEEB8A3B273}"/>
    <cellStyle name="Check Cell 3 9 2 3 3 2" xfId="29161" xr:uid="{01F768D4-A852-4A85-8974-131DC423047E}"/>
    <cellStyle name="Check Cell 3 9 2 3 4" xfId="28777" xr:uid="{4D914CDF-2121-4370-96AD-6088CB0ABDEA}"/>
    <cellStyle name="Check Cell 3 9 2 4" xfId="14932" xr:uid="{CD544C85-C367-4BB5-8116-A87866EF8115}"/>
    <cellStyle name="Check Cell 3 9 2 4 2" xfId="24380" xr:uid="{3B05FD10-B885-4BE4-AA39-EA8070AC7B8E}"/>
    <cellStyle name="Check Cell 3 9 2 4 2 2" xfId="29017" xr:uid="{8210D1C5-0CBE-4F12-8D16-2D32367CDAB2}"/>
    <cellStyle name="Check Cell 3 9 2 4 3" xfId="26467" xr:uid="{5DD54D76-6489-4163-B6A4-4318E0A36C66}"/>
    <cellStyle name="Check Cell 3 9 2 4 3 2" xfId="29209" xr:uid="{6C324E87-BB02-4857-BA49-8799DC6A0AED}"/>
    <cellStyle name="Check Cell 3 9 2 4 4" xfId="28825" xr:uid="{06146C14-B756-40B2-80E6-8630A7DC4484}"/>
    <cellStyle name="Check Cell 3 9 2 5" xfId="17014" xr:uid="{4D91AD30-8E92-4024-9CA7-3E18A6C13DDC}"/>
    <cellStyle name="Check Cell 3 9 2 5 2" xfId="28873" xr:uid="{D3E05FBB-028D-4F10-B396-620B1EE366A3}"/>
    <cellStyle name="Check Cell 3 9 2 6" xfId="24428" xr:uid="{EE44E508-3565-4DE5-B4DD-B273C81719EB}"/>
    <cellStyle name="Check Cell 3 9 2 6 2" xfId="29065" xr:uid="{276BB1F0-9B63-4279-BBA6-A69ABC744747}"/>
    <cellStyle name="Check Cell 3 9 2 7" xfId="28681" xr:uid="{D16B9477-9AAD-4924-B1C3-2C1AB3C3C7B9}"/>
    <cellStyle name="Check Cell 30" xfId="5438" xr:uid="{C6EB2DEA-8C53-4AFC-A270-F94C7B72E415}"/>
    <cellStyle name="Check Cell 31" xfId="1042" xr:uid="{C8476A3C-638E-44FD-91FD-548803734EED}"/>
    <cellStyle name="Check Cell 31 2" xfId="7535" xr:uid="{B7CC0101-682A-4439-8FEA-A20C36F7DF63}"/>
    <cellStyle name="Check Cell 31 2 2" xfId="11198" xr:uid="{B1DAE453-7BD8-489D-BE39-AC6B8448362F}"/>
    <cellStyle name="Check Cell 31 2 2 2" xfId="20646" xr:uid="{0AA8CA4D-EEDB-40B6-8A5A-BE4364B2C70F}"/>
    <cellStyle name="Check Cell 31 2 2 2 2" xfId="28890" xr:uid="{434BCCD6-E4A7-4C34-AAFD-1771A5C445C7}"/>
    <cellStyle name="Check Cell 31 2 2 3" xfId="25065" xr:uid="{2D356385-99F9-479F-84BC-6BA79F55E67F}"/>
    <cellStyle name="Check Cell 31 2 2 3 2" xfId="29082" xr:uid="{E0FC154C-C7E7-4293-9D6C-15473C66C462}"/>
    <cellStyle name="Check Cell 31 2 2 4" xfId="28698" xr:uid="{8A5162B9-77A0-42C9-A120-17F8523BDCBB}"/>
    <cellStyle name="Check Cell 31 2 3" xfId="13265" xr:uid="{BDC1CCB1-8856-4BAE-8AEB-E80BBA27B9F6}"/>
    <cellStyle name="Check Cell 31 2 3 2" xfId="22713" xr:uid="{D936BB7B-C2B0-4253-9778-25074646E8AE}"/>
    <cellStyle name="Check Cell 31 2 3 2 2" xfId="28938" xr:uid="{7F7161BD-ADAC-4472-9406-8BCFB0CC15DE}"/>
    <cellStyle name="Check Cell 31 2 3 3" xfId="26388" xr:uid="{D1E0C7F6-9C12-4CF4-8A6C-F00884733B3C}"/>
    <cellStyle name="Check Cell 31 2 3 3 2" xfId="29130" xr:uid="{01D86616-757E-4204-BA3F-C1694A7376EF}"/>
    <cellStyle name="Check Cell 31 2 3 4" xfId="28746" xr:uid="{7180970F-24D5-477D-B715-CB3FA7FA5282}"/>
    <cellStyle name="Check Cell 31 2 4" xfId="14901" xr:uid="{4E2CBB63-57E2-42FB-923B-23EDF3F93191}"/>
    <cellStyle name="Check Cell 31 2 4 2" xfId="24349" xr:uid="{692E3FDB-C341-4E3C-B3EF-568373E49138}"/>
    <cellStyle name="Check Cell 31 2 4 2 2" xfId="28986" xr:uid="{8CA129D8-75EE-4F96-A8D3-E7B7EE521849}"/>
    <cellStyle name="Check Cell 31 2 4 3" xfId="26436" xr:uid="{0A6D967C-AB52-4A57-915D-C2EC19892AA1}"/>
    <cellStyle name="Check Cell 31 2 4 3 2" xfId="29178" xr:uid="{BA8E2077-7702-43CA-A867-85AD13A687F0}"/>
    <cellStyle name="Check Cell 31 2 4 4" xfId="28794" xr:uid="{CDC117BE-B8A2-4A0E-9D4C-3674805A1AB8}"/>
    <cellStyle name="Check Cell 31 2 5" xfId="16983" xr:uid="{4ABCBC33-8C99-4179-89EC-247099B58D8C}"/>
    <cellStyle name="Check Cell 31 2 5 2" xfId="28842" xr:uid="{CA194C1D-F7FA-4BD4-85C6-AE8B9CF7FA1F}"/>
    <cellStyle name="Check Cell 31 2 6" xfId="24397" xr:uid="{8DBC16B7-74C2-4F9A-B2AA-EBCF5EAA1EBB}"/>
    <cellStyle name="Check Cell 31 2 6 2" xfId="29034" xr:uid="{98DFFCCB-9E4A-4D72-B5F3-906E301A3A21}"/>
    <cellStyle name="Check Cell 31 2 7" xfId="28650" xr:uid="{4508C13C-BE71-41D0-B422-170678734060}"/>
    <cellStyle name="Check Cell 32" xfId="5482" xr:uid="{0E2ECBB5-1D4D-4DCE-B2C9-07CF4ADE13F0}"/>
    <cellStyle name="Check Cell 33" xfId="29238" xr:uid="{FC2A99DE-7557-4596-A6D7-52BEB4463C73}"/>
    <cellStyle name="Check Cell 4" xfId="1074" xr:uid="{279BDF13-971A-48A1-8F20-B0F73C51A6E3}"/>
    <cellStyle name="Check Cell 4 2" xfId="2772" xr:uid="{5E725CA2-1A04-4BCC-ABFF-FF545CBD147E}"/>
    <cellStyle name="Check Cell 4 2 2" xfId="8083" xr:uid="{CB101A85-781E-4CAF-AAF6-8884E37D7499}"/>
    <cellStyle name="Check Cell 4 2 2 2" xfId="11666" xr:uid="{5D6E1CA8-5153-4462-845D-0D14F6AA184E}"/>
    <cellStyle name="Check Cell 4 2 2 2 2" xfId="21114" xr:uid="{68687A1F-7F20-40E9-953D-C288F8EC2E66}"/>
    <cellStyle name="Check Cell 4 2 2 2 2 2" xfId="28928" xr:uid="{23F06BBF-E2AC-40D8-AD9B-A08C4B235F4B}"/>
    <cellStyle name="Check Cell 4 2 2 2 3" xfId="25527" xr:uid="{DA4FC46C-8598-4C20-A963-9883E773A124}"/>
    <cellStyle name="Check Cell 4 2 2 2 3 2" xfId="29120" xr:uid="{129D684F-3FD0-4214-BD94-F52C626D8654}"/>
    <cellStyle name="Check Cell 4 2 2 2 4" xfId="28736" xr:uid="{DC802B57-9903-4D64-8B65-D83B6F347B85}"/>
    <cellStyle name="Check Cell 4 2 2 3" xfId="13807" xr:uid="{A6916B9C-1C69-48B2-ABA2-C4E82F0CBBE0}"/>
    <cellStyle name="Check Cell 4 2 2 3 2" xfId="23255" xr:uid="{F58DE018-EB57-4B30-B585-916301328009}"/>
    <cellStyle name="Check Cell 4 2 2 3 2 2" xfId="28976" xr:uid="{6C5C3CE4-B3B3-4A40-9F22-7590C0221CFF}"/>
    <cellStyle name="Check Cell 4 2 2 3 3" xfId="26426" xr:uid="{1E96B2DF-06A9-48E0-A004-D1EB2024C0C0}"/>
    <cellStyle name="Check Cell 4 2 2 3 3 2" xfId="29168" xr:uid="{2193E1EB-C525-43B1-9F47-D62EF753B394}"/>
    <cellStyle name="Check Cell 4 2 2 3 4" xfId="28784" xr:uid="{DFBF18D2-8354-4448-8CBF-48779946E8EF}"/>
    <cellStyle name="Check Cell 4 2 2 4" xfId="14939" xr:uid="{7191F3C8-A299-4367-A1B1-FC8BF58D3EC6}"/>
    <cellStyle name="Check Cell 4 2 2 4 2" xfId="24387" xr:uid="{E852D240-DA39-4AA3-886A-5F682161A80A}"/>
    <cellStyle name="Check Cell 4 2 2 4 2 2" xfId="29024" xr:uid="{81A4A2E2-F72E-4BAE-A53D-1B0E57879BC5}"/>
    <cellStyle name="Check Cell 4 2 2 4 3" xfId="26474" xr:uid="{4031D197-FD98-4F6A-ADB3-D9E81A8A1422}"/>
    <cellStyle name="Check Cell 4 2 2 4 3 2" xfId="29216" xr:uid="{64360F60-169B-4D1C-A8FD-7A052B69E459}"/>
    <cellStyle name="Check Cell 4 2 2 4 4" xfId="28832" xr:uid="{AE020DF4-BE8C-4782-A13B-F7DBEE30DD29}"/>
    <cellStyle name="Check Cell 4 2 2 5" xfId="17531" xr:uid="{0F88A267-B03B-412A-89FB-37504B9246DA}"/>
    <cellStyle name="Check Cell 4 2 2 5 2" xfId="28880" xr:uid="{AE6BDABF-A93B-4B9F-A3E9-F80FE6D372C2}"/>
    <cellStyle name="Check Cell 4 2 2 6" xfId="24435" xr:uid="{E7FF94A3-8F40-45CE-8429-7BAD2F55F50A}"/>
    <cellStyle name="Check Cell 4 2 2 6 2" xfId="29072" xr:uid="{13431D16-9800-4E55-B3A3-02A12494F4E1}"/>
    <cellStyle name="Check Cell 4 2 2 7" xfId="28688" xr:uid="{53EC2661-D962-4E70-9CE7-790247FE6518}"/>
    <cellStyle name="Check Cell 4 3" xfId="2771" xr:uid="{497946DC-7A8A-47AB-8F7B-CEA94CFBB904}"/>
    <cellStyle name="Check Cell 4 4" xfId="7567" xr:uid="{BB445DFC-3C59-4C68-AEAB-8EA0FF56E821}"/>
    <cellStyle name="Check Cell 4 4 2" xfId="11230" xr:uid="{55EBAB12-49C8-4FB7-A624-9BF7741F8DFB}"/>
    <cellStyle name="Check Cell 4 4 2 2" xfId="20678" xr:uid="{41E585E9-D45B-43E1-A995-DFCF24647E9C}"/>
    <cellStyle name="Check Cell 4 4 2 2 2" xfId="28922" xr:uid="{D68E38A4-9E64-4ACF-A4A9-43CC7CDBFF09}"/>
    <cellStyle name="Check Cell 4 4 2 3" xfId="25097" xr:uid="{FD3B06DE-37B0-4387-9BEC-A588169E53B5}"/>
    <cellStyle name="Check Cell 4 4 2 3 2" xfId="29114" xr:uid="{30DDB1B2-D1FB-4CE5-963B-D0A4B3D8C377}"/>
    <cellStyle name="Check Cell 4 4 2 4" xfId="28730" xr:uid="{AEABABDD-E203-43D1-A152-7BBA12CBB85E}"/>
    <cellStyle name="Check Cell 4 4 3" xfId="13297" xr:uid="{414C497D-F182-4C57-A834-A2D2D9C5AED3}"/>
    <cellStyle name="Check Cell 4 4 3 2" xfId="22745" xr:uid="{2C9812D5-A13D-4B5C-B9CC-4541EFC6649A}"/>
    <cellStyle name="Check Cell 4 4 3 2 2" xfId="28970" xr:uid="{6BD829E1-2A49-494F-9181-7E521A645BDD}"/>
    <cellStyle name="Check Cell 4 4 3 3" xfId="26420" xr:uid="{90ED49E8-2E53-46C0-88A8-164A0230A351}"/>
    <cellStyle name="Check Cell 4 4 3 3 2" xfId="29162" xr:uid="{9296AAC7-228B-4A17-8890-FD987C7B9FE0}"/>
    <cellStyle name="Check Cell 4 4 3 4" xfId="28778" xr:uid="{4FA30DD1-CB56-415C-8340-35576A200916}"/>
    <cellStyle name="Check Cell 4 4 4" xfId="14933" xr:uid="{69A27B16-3713-4D7E-BA9C-EEC629A5D819}"/>
    <cellStyle name="Check Cell 4 4 4 2" xfId="24381" xr:uid="{957980F3-2035-4E3A-8D45-57F18EFBE733}"/>
    <cellStyle name="Check Cell 4 4 4 2 2" xfId="29018" xr:uid="{1F212D06-96BE-46DC-9E3F-36F24DCDE97E}"/>
    <cellStyle name="Check Cell 4 4 4 3" xfId="26468" xr:uid="{A47F0412-D461-43ED-B49F-F138CA8F0459}"/>
    <cellStyle name="Check Cell 4 4 4 3 2" xfId="29210" xr:uid="{F9146803-55A8-47F2-AC3E-0965F6384351}"/>
    <cellStyle name="Check Cell 4 4 4 4" xfId="28826" xr:uid="{8F493780-D539-4FC1-A7F1-68FBB9A831E4}"/>
    <cellStyle name="Check Cell 4 4 5" xfId="17015" xr:uid="{F4744798-E3B8-45EB-BB5E-A9CB3BA526C0}"/>
    <cellStyle name="Check Cell 4 4 5 2" xfId="28874" xr:uid="{FBD5C173-ADD3-4533-A7AC-74ED314AF38C}"/>
    <cellStyle name="Check Cell 4 4 6" xfId="24429" xr:uid="{459BC709-8838-4E39-AD61-32D2A1634B1A}"/>
    <cellStyle name="Check Cell 4 4 6 2" xfId="29066" xr:uid="{3B38E375-CF9C-47CA-9B98-5C1AA97971BF}"/>
    <cellStyle name="Check Cell 4 4 7" xfId="28682" xr:uid="{A9BCBE55-53EA-4FCA-B1B1-10C9016ED333}"/>
    <cellStyle name="Check Cell 5" xfId="1075" xr:uid="{8D66ADF3-62E5-4E31-AD2A-59976E7AC293}"/>
    <cellStyle name="Check Cell 5 2" xfId="2774" xr:uid="{075D8E75-4435-4EA7-B12A-91BCD102511B}"/>
    <cellStyle name="Check Cell 5 2 2" xfId="8084" xr:uid="{82E76A79-66BC-457C-AE2C-50F58D5E642D}"/>
    <cellStyle name="Check Cell 5 2 2 2" xfId="11667" xr:uid="{36DB1B31-6209-437B-8419-089A2E336C93}"/>
    <cellStyle name="Check Cell 5 2 2 2 2" xfId="21115" xr:uid="{DC42193B-0DCC-4DE0-8E3C-377EAD8F22A6}"/>
    <cellStyle name="Check Cell 5 2 2 2 2 2" xfId="28929" xr:uid="{B3140830-B9DA-434A-940F-6DC8709646C1}"/>
    <cellStyle name="Check Cell 5 2 2 2 3" xfId="25528" xr:uid="{AE959E22-DDD3-4BBC-839B-A723D1056FCE}"/>
    <cellStyle name="Check Cell 5 2 2 2 3 2" xfId="29121" xr:uid="{6C97DF31-7D92-4F65-A426-EFE70EAD69BA}"/>
    <cellStyle name="Check Cell 5 2 2 2 4" xfId="28737" xr:uid="{EE3CE0BA-96AB-433C-9463-1A90DB363564}"/>
    <cellStyle name="Check Cell 5 2 2 3" xfId="13808" xr:uid="{3742D669-9BEB-4C4B-A168-6FC4A0AF0D8B}"/>
    <cellStyle name="Check Cell 5 2 2 3 2" xfId="23256" xr:uid="{9DA5BA47-0205-454E-B220-6DF5439BB499}"/>
    <cellStyle name="Check Cell 5 2 2 3 2 2" xfId="28977" xr:uid="{39194C29-9AE8-4798-A8F9-878011562F4D}"/>
    <cellStyle name="Check Cell 5 2 2 3 3" xfId="26427" xr:uid="{6BC3AF74-4684-45E2-BAEB-7D8C5B114D43}"/>
    <cellStyle name="Check Cell 5 2 2 3 3 2" xfId="29169" xr:uid="{89815607-829F-443F-A1FE-CDC6E54776C6}"/>
    <cellStyle name="Check Cell 5 2 2 3 4" xfId="28785" xr:uid="{A8835B63-3DC0-4042-90D8-56179A9E2872}"/>
    <cellStyle name="Check Cell 5 2 2 4" xfId="14940" xr:uid="{3C86D812-7C2E-4BEA-A67F-7A29E63C12DC}"/>
    <cellStyle name="Check Cell 5 2 2 4 2" xfId="24388" xr:uid="{04D3738F-D638-4B7C-A147-EED7B148826B}"/>
    <cellStyle name="Check Cell 5 2 2 4 2 2" xfId="29025" xr:uid="{4853DE44-6B24-486A-8EA9-B36FB1598BA4}"/>
    <cellStyle name="Check Cell 5 2 2 4 3" xfId="26475" xr:uid="{837CE5CC-25D7-4CB7-AC70-894A23285E5D}"/>
    <cellStyle name="Check Cell 5 2 2 4 3 2" xfId="29217" xr:uid="{44210FF5-9876-4D44-AEE2-A4604EC04D5E}"/>
    <cellStyle name="Check Cell 5 2 2 4 4" xfId="28833" xr:uid="{D168B1E8-8F74-40AC-88B6-70431EF9A922}"/>
    <cellStyle name="Check Cell 5 2 2 5" xfId="17532" xr:uid="{73FFC531-AEF1-4666-81D7-85D7DEE76C69}"/>
    <cellStyle name="Check Cell 5 2 2 5 2" xfId="28881" xr:uid="{8AD1D497-2A30-4558-9D4D-A939889B19A6}"/>
    <cellStyle name="Check Cell 5 2 2 6" xfId="24436" xr:uid="{35BF5C75-E0D3-43B1-9DBB-17A4BC84A5C0}"/>
    <cellStyle name="Check Cell 5 2 2 6 2" xfId="29073" xr:uid="{EA4B5C41-0DF3-4F92-B313-189455649620}"/>
    <cellStyle name="Check Cell 5 2 2 7" xfId="28689" xr:uid="{F4061036-4868-4B7F-9BA6-48C43ED60401}"/>
    <cellStyle name="Check Cell 5 3" xfId="2773" xr:uid="{A69B7B8F-2392-4C05-AE36-C55ECB1EA6DB}"/>
    <cellStyle name="Check Cell 5 4" xfId="7568" xr:uid="{D581891C-490F-4A3C-8C2E-2A3B68A4046C}"/>
    <cellStyle name="Check Cell 5 4 2" xfId="11231" xr:uid="{B2F5CAC5-B9A6-404C-B5FD-0D88E174C859}"/>
    <cellStyle name="Check Cell 5 4 2 2" xfId="20679" xr:uid="{7AB2C9B8-8639-4C64-B939-22AD54FFF7F3}"/>
    <cellStyle name="Check Cell 5 4 2 2 2" xfId="28923" xr:uid="{7966F095-6EE3-41D4-9955-88A7A40B6CBF}"/>
    <cellStyle name="Check Cell 5 4 2 3" xfId="25098" xr:uid="{FFA477DE-DF0B-4812-A719-75E80F459AAC}"/>
    <cellStyle name="Check Cell 5 4 2 3 2" xfId="29115" xr:uid="{2896AF32-16F8-4CE3-9D6D-F2BB3EC2FDA4}"/>
    <cellStyle name="Check Cell 5 4 2 4" xfId="28731" xr:uid="{AB06E848-D9E2-4A56-8D7B-B99705C30E3E}"/>
    <cellStyle name="Check Cell 5 4 3" xfId="13298" xr:uid="{5FCF2A48-BE94-441D-BD95-5E6101913A52}"/>
    <cellStyle name="Check Cell 5 4 3 2" xfId="22746" xr:uid="{5951C886-7852-4934-A9F3-36DCF88EE0FE}"/>
    <cellStyle name="Check Cell 5 4 3 2 2" xfId="28971" xr:uid="{2B8FE741-F975-468C-8A74-79C7FC0F5162}"/>
    <cellStyle name="Check Cell 5 4 3 3" xfId="26421" xr:uid="{744F63A3-167D-4E6E-AD76-FED55A0C4866}"/>
    <cellStyle name="Check Cell 5 4 3 3 2" xfId="29163" xr:uid="{5F2D7EFC-0CDE-4ED9-BCB5-A27B05D5AD76}"/>
    <cellStyle name="Check Cell 5 4 3 4" xfId="28779" xr:uid="{4AF4570A-C611-4797-9088-78084274005B}"/>
    <cellStyle name="Check Cell 5 4 4" xfId="14934" xr:uid="{F85E2176-17B4-4FCC-B0A3-C8DE1C66A025}"/>
    <cellStyle name="Check Cell 5 4 4 2" xfId="24382" xr:uid="{93DA2E0F-BCE8-4036-BED4-D48A8954240A}"/>
    <cellStyle name="Check Cell 5 4 4 2 2" xfId="29019" xr:uid="{7DFA8E89-45E2-41C8-911B-8A045587B01E}"/>
    <cellStyle name="Check Cell 5 4 4 3" xfId="26469" xr:uid="{D2888C40-BF23-4E7B-8816-EC20F71B3197}"/>
    <cellStyle name="Check Cell 5 4 4 3 2" xfId="29211" xr:uid="{1D5EB005-A136-4995-B2FB-2694CBA2268D}"/>
    <cellStyle name="Check Cell 5 4 4 4" xfId="28827" xr:uid="{51BC274B-071C-472D-96D6-ED57D9CEF5BD}"/>
    <cellStyle name="Check Cell 5 4 5" xfId="17016" xr:uid="{C382AF14-2B37-48C9-8AB4-4CBA3705CE3B}"/>
    <cellStyle name="Check Cell 5 4 5 2" xfId="28875" xr:uid="{EEE7C35C-993C-4689-816C-A6DBD24B0918}"/>
    <cellStyle name="Check Cell 5 4 6" xfId="24430" xr:uid="{48293BCE-7552-42B2-8ED3-AAEAF16FDEB0}"/>
    <cellStyle name="Check Cell 5 4 6 2" xfId="29067" xr:uid="{35751619-B9E6-4C8A-A3A0-B99D9CA4E111}"/>
    <cellStyle name="Check Cell 5 4 7" xfId="28683" xr:uid="{1AFAABA8-A5F3-499A-976B-3A75FC46E58A}"/>
    <cellStyle name="Check Cell 6" xfId="1076" xr:uid="{B114ABE3-A3B1-4BFE-B7AB-1FFE28FF2DB2}"/>
    <cellStyle name="Check Cell 6 2" xfId="2776" xr:uid="{F772BA70-CED3-4FA0-83D7-DB99D7024D9F}"/>
    <cellStyle name="Check Cell 6 3" xfId="2777" xr:uid="{51BEE75D-F787-4089-9882-AD68036AF321}"/>
    <cellStyle name="Check Cell 6 3 2" xfId="8085" xr:uid="{C0B0A633-5DDB-4C13-9450-E3BF14B2CE9F}"/>
    <cellStyle name="Check Cell 6 3 2 2" xfId="11668" xr:uid="{3A78D936-400F-4EE8-B739-3C113D69FA73}"/>
    <cellStyle name="Check Cell 6 3 2 2 2" xfId="21116" xr:uid="{98267A67-654A-43B1-A09D-A55AC605088F}"/>
    <cellStyle name="Check Cell 6 3 2 2 2 2" xfId="28930" xr:uid="{E0B3C957-51E3-4140-BCC2-43B6BF32F14C}"/>
    <cellStyle name="Check Cell 6 3 2 2 3" xfId="25529" xr:uid="{EFE8AEBE-6074-4BF0-A190-FFD44B4DBFE0}"/>
    <cellStyle name="Check Cell 6 3 2 2 3 2" xfId="29122" xr:uid="{DB0A8AD9-F327-4389-AA35-CA8AF20D1FB9}"/>
    <cellStyle name="Check Cell 6 3 2 2 4" xfId="28738" xr:uid="{F38BA98B-3375-443E-9DDF-054443B64B00}"/>
    <cellStyle name="Check Cell 6 3 2 3" xfId="13809" xr:uid="{81A847B1-E84A-4D7F-9224-97CEAEAAF2CD}"/>
    <cellStyle name="Check Cell 6 3 2 3 2" xfId="23257" xr:uid="{652331E3-7AD3-4ABE-9EFE-1FF2B3C6A4F1}"/>
    <cellStyle name="Check Cell 6 3 2 3 2 2" xfId="28978" xr:uid="{29904E01-D732-4195-9452-1711600ED3A0}"/>
    <cellStyle name="Check Cell 6 3 2 3 3" xfId="26428" xr:uid="{12B11ABF-0269-47AD-929E-9F62F529C5A7}"/>
    <cellStyle name="Check Cell 6 3 2 3 3 2" xfId="29170" xr:uid="{62791BBC-E860-45AA-B468-69FED3C1D7A0}"/>
    <cellStyle name="Check Cell 6 3 2 3 4" xfId="28786" xr:uid="{9EF8C83B-3B08-4896-B649-6307C8F27AF1}"/>
    <cellStyle name="Check Cell 6 3 2 4" xfId="14941" xr:uid="{736845D3-C3CE-476B-B95F-A2BB15B56F7F}"/>
    <cellStyle name="Check Cell 6 3 2 4 2" xfId="24389" xr:uid="{EDA4C115-3043-4FC0-970A-D263618CA7BA}"/>
    <cellStyle name="Check Cell 6 3 2 4 2 2" xfId="29026" xr:uid="{FC36E8B3-910A-4FC7-A233-B19E8D419722}"/>
    <cellStyle name="Check Cell 6 3 2 4 3" xfId="26476" xr:uid="{660E0E3D-0E81-457A-B66C-DA48D807FF4F}"/>
    <cellStyle name="Check Cell 6 3 2 4 3 2" xfId="29218" xr:uid="{38231D3B-3636-4942-A9D6-CA086DAC90B5}"/>
    <cellStyle name="Check Cell 6 3 2 4 4" xfId="28834" xr:uid="{FD5CD7C4-CF07-4A6D-AB85-6659DF4D2531}"/>
    <cellStyle name="Check Cell 6 3 2 5" xfId="17533" xr:uid="{3D14CD14-4DF4-49AB-BCDE-9BF2A6060A1C}"/>
    <cellStyle name="Check Cell 6 3 2 5 2" xfId="28882" xr:uid="{BB048CFB-A606-4291-9653-81CEE9F307D1}"/>
    <cellStyle name="Check Cell 6 3 2 6" xfId="24437" xr:uid="{180DD01A-D5D3-4DFF-8962-BC9B5A52B269}"/>
    <cellStyle name="Check Cell 6 3 2 6 2" xfId="29074" xr:uid="{031A6412-58A0-4FCF-98AD-A963975A46E3}"/>
    <cellStyle name="Check Cell 6 3 2 7" xfId="28690" xr:uid="{B7E98D32-E3D9-4AF4-8819-692D4CF58C69}"/>
    <cellStyle name="Check Cell 6 4" xfId="2775" xr:uid="{561ECA7C-EE29-48CB-87B1-EAC8E868C88D}"/>
    <cellStyle name="Check Cell 6 5" xfId="7569" xr:uid="{DB431C09-02D4-43B2-B631-38ABCD0B3361}"/>
    <cellStyle name="Check Cell 6 5 2" xfId="11232" xr:uid="{C41B3EB6-5124-47FF-A324-4F2AD95878AB}"/>
    <cellStyle name="Check Cell 6 5 2 2" xfId="20680" xr:uid="{7D0C41BF-B281-468B-A457-1DF2745E6B35}"/>
    <cellStyle name="Check Cell 6 5 2 2 2" xfId="28924" xr:uid="{04606FC6-82D0-4DE7-9B43-2E2257758116}"/>
    <cellStyle name="Check Cell 6 5 2 3" xfId="25099" xr:uid="{C21E3B19-CB03-4ADD-81FB-10080190E5D4}"/>
    <cellStyle name="Check Cell 6 5 2 3 2" xfId="29116" xr:uid="{4D7826D4-D86A-4113-9B78-C342F96A99C4}"/>
    <cellStyle name="Check Cell 6 5 2 4" xfId="28732" xr:uid="{F0C82BF2-100F-436B-A5F2-EE22B1C38C62}"/>
    <cellStyle name="Check Cell 6 5 3" xfId="13299" xr:uid="{CD39A098-7C43-4E0A-BC92-1319095FC1BC}"/>
    <cellStyle name="Check Cell 6 5 3 2" xfId="22747" xr:uid="{79B2C498-F382-41BC-A138-19A5198363F2}"/>
    <cellStyle name="Check Cell 6 5 3 2 2" xfId="28972" xr:uid="{DFFADBF0-9DAF-41D2-B5A1-52FD2B612F0B}"/>
    <cellStyle name="Check Cell 6 5 3 3" xfId="26422" xr:uid="{29503CA5-849B-4181-B474-3A05B69F6AB7}"/>
    <cellStyle name="Check Cell 6 5 3 3 2" xfId="29164" xr:uid="{D31677E7-93FA-47DB-81C3-F47873AF19EF}"/>
    <cellStyle name="Check Cell 6 5 3 4" xfId="28780" xr:uid="{6377387D-7714-4EA2-BC4B-63B45E522186}"/>
    <cellStyle name="Check Cell 6 5 4" xfId="14935" xr:uid="{4417691C-05D2-47DE-922F-5874912432A1}"/>
    <cellStyle name="Check Cell 6 5 4 2" xfId="24383" xr:uid="{A2EB42B1-0678-4C04-9B5A-B422F6366AE8}"/>
    <cellStyle name="Check Cell 6 5 4 2 2" xfId="29020" xr:uid="{FADA2469-FB9B-4D79-93F9-5391081A4919}"/>
    <cellStyle name="Check Cell 6 5 4 3" xfId="26470" xr:uid="{4530A31D-6853-45C3-A4A9-478E5B4B45CC}"/>
    <cellStyle name="Check Cell 6 5 4 3 2" xfId="29212" xr:uid="{2E350B4A-031F-4F23-8BA8-F84394BEB4D6}"/>
    <cellStyle name="Check Cell 6 5 4 4" xfId="28828" xr:uid="{6A734323-F0AD-4CDE-A705-0AEE0A382A50}"/>
    <cellStyle name="Check Cell 6 5 5" xfId="17017" xr:uid="{9C2A2682-EFDB-4BCB-BD6F-9B8B5A9883B5}"/>
    <cellStyle name="Check Cell 6 5 5 2" xfId="28876" xr:uid="{F18F3DBA-070E-4DA5-BFA7-4603E328DD76}"/>
    <cellStyle name="Check Cell 6 5 6" xfId="24431" xr:uid="{DBC8AEED-0A9B-4BB5-9B7B-D4FB1350310B}"/>
    <cellStyle name="Check Cell 6 5 6 2" xfId="29068" xr:uid="{7B55291D-B8CA-4316-9F50-AF99EB831092}"/>
    <cellStyle name="Check Cell 6 5 7" xfId="28684" xr:uid="{CBC4F6C2-DB04-4265-9E7E-E3663827C760}"/>
    <cellStyle name="Check Cell 7" xfId="1077" xr:uid="{27988136-0ADF-4EAE-A624-9AA17DB97522}"/>
    <cellStyle name="Check Cell 7 2" xfId="2779" xr:uid="{1B92056C-2D0A-464B-962D-1A12E5611699}"/>
    <cellStyle name="Check Cell 7 3" xfId="2778" xr:uid="{2952E44B-4B7D-4512-9FC8-7396B2A08069}"/>
    <cellStyle name="Check Cell 7 4" xfId="7570" xr:uid="{ED4DCEC2-60C6-434D-B8C1-D9857631EFAA}"/>
    <cellStyle name="Check Cell 7 4 2" xfId="11233" xr:uid="{0DAE90A1-552A-4029-85D0-BD8B8D122F6D}"/>
    <cellStyle name="Check Cell 7 4 2 2" xfId="20681" xr:uid="{4DB9CC2B-240F-484A-9929-2B9D6559D600}"/>
    <cellStyle name="Check Cell 7 4 2 2 2" xfId="28925" xr:uid="{6793FC79-9FD8-4471-9F3A-3F34769F76FE}"/>
    <cellStyle name="Check Cell 7 4 2 3" xfId="25100" xr:uid="{653FE0F2-658F-481A-AD06-DCAF5544B351}"/>
    <cellStyle name="Check Cell 7 4 2 3 2" xfId="29117" xr:uid="{84CF0222-5DA4-4FED-A974-282388A0D17B}"/>
    <cellStyle name="Check Cell 7 4 2 4" xfId="28733" xr:uid="{66F195E1-745C-461C-A7C2-F7FE3E91D5F1}"/>
    <cellStyle name="Check Cell 7 4 3" xfId="13300" xr:uid="{28BBA2C4-026E-4C1D-8A6C-02FE43508AA0}"/>
    <cellStyle name="Check Cell 7 4 3 2" xfId="22748" xr:uid="{FD9C647D-6268-4FA9-8E36-F6612A019DDB}"/>
    <cellStyle name="Check Cell 7 4 3 2 2" xfId="28973" xr:uid="{B3E485A6-0AB4-4E2A-82A2-65F0F61D02D0}"/>
    <cellStyle name="Check Cell 7 4 3 3" xfId="26423" xr:uid="{FBC07B9D-0037-456C-8C3B-DD751A05B7F9}"/>
    <cellStyle name="Check Cell 7 4 3 3 2" xfId="29165" xr:uid="{BC7D227C-3EF7-4544-BABF-57F96F4BF4FD}"/>
    <cellStyle name="Check Cell 7 4 3 4" xfId="28781" xr:uid="{0B6D31ED-B393-4E5F-BB74-76EE433B493A}"/>
    <cellStyle name="Check Cell 7 4 4" xfId="14936" xr:uid="{3AD6B198-F01A-484C-A95F-9F4A2D5EB784}"/>
    <cellStyle name="Check Cell 7 4 4 2" xfId="24384" xr:uid="{56D1A0FA-8827-40E4-AE68-60F8B45863C4}"/>
    <cellStyle name="Check Cell 7 4 4 2 2" xfId="29021" xr:uid="{A549370C-DDDD-4E4C-9BA5-943627178376}"/>
    <cellStyle name="Check Cell 7 4 4 3" xfId="26471" xr:uid="{475D98F1-24C5-48FB-9787-BC79371D7764}"/>
    <cellStyle name="Check Cell 7 4 4 3 2" xfId="29213" xr:uid="{2AF30975-7C18-431D-BBF8-EC21E5CF6605}"/>
    <cellStyle name="Check Cell 7 4 4 4" xfId="28829" xr:uid="{26D5DACC-DCC4-4123-A842-889A73D5A26E}"/>
    <cellStyle name="Check Cell 7 4 5" xfId="17018" xr:uid="{653BEDC2-15F9-4160-9E06-A96812473CFC}"/>
    <cellStyle name="Check Cell 7 4 5 2" xfId="28877" xr:uid="{02F58F5B-093F-4533-8E23-C5624E38CCF4}"/>
    <cellStyle name="Check Cell 7 4 6" xfId="24432" xr:uid="{03DD6C5B-35CE-4CD9-A54C-3A073E67FB6F}"/>
    <cellStyle name="Check Cell 7 4 6 2" xfId="29069" xr:uid="{6627E9F8-331C-422C-92E2-644881E68E4A}"/>
    <cellStyle name="Check Cell 7 4 7" xfId="28685" xr:uid="{FECEF9AC-147E-4CC4-BE19-5CE4EDBFE770}"/>
    <cellStyle name="Check Cell 8" xfId="1078" xr:uid="{A52C7A5B-9553-4DDB-B5A3-26A299024426}"/>
    <cellStyle name="Check Cell 8 2" xfId="2780" xr:uid="{6AB7A58C-EF70-4CDC-979C-9F1F2A781545}"/>
    <cellStyle name="Check Cell 8 3" xfId="7571" xr:uid="{BF9CA276-3C53-4CDE-BC8E-3689FD1C0ECD}"/>
    <cellStyle name="Check Cell 8 3 2" xfId="11234" xr:uid="{AC317650-B01B-47ED-BEDC-D2780B1AC3D4}"/>
    <cellStyle name="Check Cell 8 3 2 2" xfId="20682" xr:uid="{1E480388-1426-4640-BEC8-F0A0DDDF0047}"/>
    <cellStyle name="Check Cell 8 3 2 2 2" xfId="28926" xr:uid="{6BB52B35-727B-4183-9CC5-5F0E8D47D723}"/>
    <cellStyle name="Check Cell 8 3 2 3" xfId="25101" xr:uid="{FAD0E061-18DD-4647-B1E1-E8A47276B817}"/>
    <cellStyle name="Check Cell 8 3 2 3 2" xfId="29118" xr:uid="{91FE66BE-BE0C-4DFA-91C4-079B76E7FCC0}"/>
    <cellStyle name="Check Cell 8 3 2 4" xfId="28734" xr:uid="{FCCE6F23-74C1-4891-A8CF-7A3317A1A15F}"/>
    <cellStyle name="Check Cell 8 3 3" xfId="13301" xr:uid="{49A1D995-AFA4-44E9-8B73-E415A3EAA271}"/>
    <cellStyle name="Check Cell 8 3 3 2" xfId="22749" xr:uid="{4D766512-1DEB-4BA0-AE6B-631DCD454111}"/>
    <cellStyle name="Check Cell 8 3 3 2 2" xfId="28974" xr:uid="{E7F5EED0-37EE-4B7C-9229-E6EAF260F8E5}"/>
    <cellStyle name="Check Cell 8 3 3 3" xfId="26424" xr:uid="{C420849F-F417-416D-9B5E-B453291587D5}"/>
    <cellStyle name="Check Cell 8 3 3 3 2" xfId="29166" xr:uid="{2EC10B3D-67E1-4A92-9A5D-C1C845473FA6}"/>
    <cellStyle name="Check Cell 8 3 3 4" xfId="28782" xr:uid="{995A8665-1131-4FD8-8A72-7037A503CC4B}"/>
    <cellStyle name="Check Cell 8 3 4" xfId="14937" xr:uid="{B8A380D5-3210-4BA5-AB92-B70CD672CDC1}"/>
    <cellStyle name="Check Cell 8 3 4 2" xfId="24385" xr:uid="{DD056C4B-D811-4657-A7AE-5616DC376364}"/>
    <cellStyle name="Check Cell 8 3 4 2 2" xfId="29022" xr:uid="{BD4C9C46-5F3B-4B43-A054-377D3333D0A3}"/>
    <cellStyle name="Check Cell 8 3 4 3" xfId="26472" xr:uid="{09B71928-1007-4CC3-B25B-6FFC81B1EB9B}"/>
    <cellStyle name="Check Cell 8 3 4 3 2" xfId="29214" xr:uid="{2E90CCCD-639E-4585-A33B-2999F97BCE6E}"/>
    <cellStyle name="Check Cell 8 3 4 4" xfId="28830" xr:uid="{2E874145-6748-4C3D-B104-6DDCBFB12F87}"/>
    <cellStyle name="Check Cell 8 3 5" xfId="17019" xr:uid="{679B12B0-CC2C-4DE0-A759-D3A323FCA832}"/>
    <cellStyle name="Check Cell 8 3 5 2" xfId="28878" xr:uid="{54E4DED7-13EB-4BB6-AF0E-984E28B61FF8}"/>
    <cellStyle name="Check Cell 8 3 6" xfId="24433" xr:uid="{A9A57352-1570-4882-A6BF-51BA1474CCC5}"/>
    <cellStyle name="Check Cell 8 3 6 2" xfId="29070" xr:uid="{E907BAB6-6150-4FB8-8D66-ED4B06FAD0B6}"/>
    <cellStyle name="Check Cell 8 3 7" xfId="28686" xr:uid="{27C722B4-C08E-4AD8-876D-5D6555EDB8DB}"/>
    <cellStyle name="Check Cell 9" xfId="1079" xr:uid="{BDEA228D-4609-4DE2-9B35-BADD49282C0B}"/>
    <cellStyle name="Check Cell 9 2" xfId="2781" xr:uid="{30E01D9A-72FA-4824-A1D9-C0B4996C1EF9}"/>
    <cellStyle name="Check Cell 9 3" xfId="7572" xr:uid="{2339EF15-983A-4160-8A2D-29EF3618DF9C}"/>
    <cellStyle name="Check Cell 9 3 2" xfId="11235" xr:uid="{BD0F0DF2-2E39-4A4D-B4F7-99693B8E47C2}"/>
    <cellStyle name="Check Cell 9 3 2 2" xfId="20683" xr:uid="{5517F91C-BF6F-4E3B-9F78-9403F85BD900}"/>
    <cellStyle name="Check Cell 9 3 2 2 2" xfId="28927" xr:uid="{E1122F24-010D-4F51-8632-B23C82D2C96A}"/>
    <cellStyle name="Check Cell 9 3 2 3" xfId="25102" xr:uid="{AB57C788-290D-4188-862E-F37A27DB417D}"/>
    <cellStyle name="Check Cell 9 3 2 3 2" xfId="29119" xr:uid="{E7035A19-1FB5-4583-832A-3A6841ABDD05}"/>
    <cellStyle name="Check Cell 9 3 2 4" xfId="28735" xr:uid="{62CA7D60-49BF-4DD9-AF14-9480016CA1B3}"/>
    <cellStyle name="Check Cell 9 3 3" xfId="13302" xr:uid="{33566910-354F-48EA-B5AF-4D9FC3C2D60E}"/>
    <cellStyle name="Check Cell 9 3 3 2" xfId="22750" xr:uid="{58C5ECF7-5DCC-42A0-8F80-3CC2C2B48799}"/>
    <cellStyle name="Check Cell 9 3 3 2 2" xfId="28975" xr:uid="{E8CDE782-E9CB-4A9F-82F4-57DFA71FEF31}"/>
    <cellStyle name="Check Cell 9 3 3 3" xfId="26425" xr:uid="{C019CEBB-57E8-49B7-BE58-C422B6AAAB73}"/>
    <cellStyle name="Check Cell 9 3 3 3 2" xfId="29167" xr:uid="{83FDF733-7500-4C02-A987-A9F00E45075B}"/>
    <cellStyle name="Check Cell 9 3 3 4" xfId="28783" xr:uid="{49E89A17-A40B-40E5-BC44-0A11A00446CB}"/>
    <cellStyle name="Check Cell 9 3 4" xfId="14938" xr:uid="{2C3DEE58-4155-44A5-84E0-0F7538B5AD84}"/>
    <cellStyle name="Check Cell 9 3 4 2" xfId="24386" xr:uid="{F0881DA0-E52A-409D-B4F5-7FAE3160260E}"/>
    <cellStyle name="Check Cell 9 3 4 2 2" xfId="29023" xr:uid="{7AB88C2F-7BE5-44B2-B601-8BDE89B7A8B9}"/>
    <cellStyle name="Check Cell 9 3 4 3" xfId="26473" xr:uid="{98ECBA30-6648-47BC-8288-E95FBD4EE4C6}"/>
    <cellStyle name="Check Cell 9 3 4 3 2" xfId="29215" xr:uid="{72505686-0105-4EA8-A09E-C62DA7551B41}"/>
    <cellStyle name="Check Cell 9 3 4 4" xfId="28831" xr:uid="{CB7E03BA-6C89-4470-9D6D-44C4565D9940}"/>
    <cellStyle name="Check Cell 9 3 5" xfId="17020" xr:uid="{B33793DE-990F-4959-A684-B8114621697A}"/>
    <cellStyle name="Check Cell 9 3 5 2" xfId="28879" xr:uid="{0958EE26-E37B-429F-8E10-2ABA3583A068}"/>
    <cellStyle name="Check Cell 9 3 6" xfId="24434" xr:uid="{6B559956-924C-4EFA-8EB4-91C2EEB2B389}"/>
    <cellStyle name="Check Cell 9 3 6 2" xfId="29071" xr:uid="{4F30E31E-88BE-4A03-BD86-AB86C860C5CC}"/>
    <cellStyle name="Check Cell 9 3 7" xfId="28687" xr:uid="{DA4F05B1-BBC6-4D21-97FB-926EE7A5F091}"/>
    <cellStyle name="Comma" xfId="1" builtinId="3"/>
    <cellStyle name="Comma  - Style1" xfId="1080" xr:uid="{17639535-6A0C-4D93-8268-5B2CCBE2E6B1}"/>
    <cellStyle name="Comma  - Style2" xfId="1081" xr:uid="{04B665E4-F5EA-4D39-92E8-0072EAB4F2DF}"/>
    <cellStyle name="Comma  - Style3" xfId="1082" xr:uid="{3FD977B0-21A4-4264-B2BF-A5874E01113E}"/>
    <cellStyle name="Comma  - Style4" xfId="1083" xr:uid="{138F8F70-730E-49A4-80DD-ED4E2064B400}"/>
    <cellStyle name="Comma  - Style5" xfId="1084" xr:uid="{F3BBDE40-84AA-4579-88E9-1DA632095B43}"/>
    <cellStyle name="Comma  - Style6" xfId="1085" xr:uid="{F94ACF19-1CFB-424B-8F8D-F28F4C2A6D5E}"/>
    <cellStyle name="Comma  - Style7" xfId="1086" xr:uid="{261697FD-1F5C-45FA-A045-9FB3EBDD0D8E}"/>
    <cellStyle name="Comma  - Style8" xfId="1087" xr:uid="{B692687E-8B06-47D9-A810-239F61CC8B92}"/>
    <cellStyle name="Comma [0] 2 2" xfId="2784" xr:uid="{229F62AC-78A3-420C-9262-4C1C4DA38692}"/>
    <cellStyle name="Comma [0] 2 2 2" xfId="5750" xr:uid="{5FC60B34-1773-425A-AF8B-F146DBD03CFC}"/>
    <cellStyle name="Comma [0] 2 2 2 2" xfId="6420" xr:uid="{60455A8D-A7D5-4FF9-935F-088D2F14D9D8}"/>
    <cellStyle name="Comma [0] 2 2 2 2 2" xfId="10152" xr:uid="{88BB0B06-40CA-4BBB-BE85-B91D7453DE34}"/>
    <cellStyle name="Comma [0] 2 2 2 2 2 2" xfId="19600" xr:uid="{F11CD3DD-1F98-4097-A47C-0C20A3EF9878}"/>
    <cellStyle name="Comma [0] 2 2 2 2 2 2 2" xfId="32249" xr:uid="{6CB351A2-D2B6-44BC-9FD1-9D2379FEF681}"/>
    <cellStyle name="Comma [0] 2 2 2 2 2 3" xfId="30953" xr:uid="{A880F8EC-D8CA-4CDA-A9C3-9F301C677909}"/>
    <cellStyle name="Comma [0] 2 2 2 2 3" xfId="15871" xr:uid="{36A0EF14-88DC-423F-AF23-B0552EF8E978}"/>
    <cellStyle name="Comma [0] 2 2 2 2 3 2" xfId="31601" xr:uid="{06324F51-344B-4E5A-9160-24F51298B6A6}"/>
    <cellStyle name="Comma [0] 2 2 2 2 4" xfId="30304" xr:uid="{E8A69A8E-6212-46CD-9F88-5E53AB738E7F}"/>
    <cellStyle name="Comma [0] 2 2 2 3" xfId="9482" xr:uid="{2D996E83-707D-449C-83D1-523DC38665F5}"/>
    <cellStyle name="Comma [0] 2 2 2 3 2" xfId="18930" xr:uid="{E756AA79-74AF-48AC-9173-D76F0EFF6C8A}"/>
    <cellStyle name="Comma [0] 2 2 2 3 2 2" xfId="31959" xr:uid="{0CD45DEC-DBBD-453D-84F7-5B5527A18E26}"/>
    <cellStyle name="Comma [0] 2 2 2 3 3" xfId="30662" xr:uid="{4F670200-A049-40E7-9236-9632156B727B}"/>
    <cellStyle name="Comma [0] 2 2 2 4" xfId="15201" xr:uid="{F2269D3E-FC56-42FE-A1DC-2ECFFB8E3AC8}"/>
    <cellStyle name="Comma [0] 2 2 2 4 2" xfId="31310" xr:uid="{9766F67E-5D9C-4715-A93B-6DBFB1CF7CCE}"/>
    <cellStyle name="Comma [0] 2 2 2 5" xfId="30013" xr:uid="{39E0F650-1DB5-4F34-8552-9B1F21E3CA4F}"/>
    <cellStyle name="Comma 10" xfId="2785" xr:uid="{814793C7-6C9D-4983-92F5-83BAA151A7EA}"/>
    <cellStyle name="Comma 10 10" xfId="2786" xr:uid="{9179EC6D-C73F-4F42-A619-DFBB940F3256}"/>
    <cellStyle name="Comma 10 10 2" xfId="5751" xr:uid="{846C140A-4A4C-4798-98C0-D59E747827A9}"/>
    <cellStyle name="Comma 10 10 2 2" xfId="6421" xr:uid="{E3BD61CF-C2D8-4883-80C1-81CEEC624A48}"/>
    <cellStyle name="Comma 10 10 2 2 2" xfId="10153" xr:uid="{7BFF48D4-9843-4860-A782-64D7D1C0F1E3}"/>
    <cellStyle name="Comma 10 10 2 2 2 2" xfId="19601" xr:uid="{A5B6611F-5AF6-4DEC-A037-9B9B2A2D1611}"/>
    <cellStyle name="Comma 10 10 2 2 2 2 2" xfId="32250" xr:uid="{2DEC57C6-B36D-4F32-A72A-C68E43DE15BD}"/>
    <cellStyle name="Comma 10 10 2 2 2 3" xfId="30954" xr:uid="{D09AE7EF-C220-4E23-8D08-4337C7186569}"/>
    <cellStyle name="Comma 10 10 2 2 3" xfId="15872" xr:uid="{809C1640-BBCB-4983-8697-844DC59F1D22}"/>
    <cellStyle name="Comma 10 10 2 2 3 2" xfId="31602" xr:uid="{70B050A3-259B-4EEA-BED7-C5D5D3252596}"/>
    <cellStyle name="Comma 10 10 2 2 4" xfId="30305" xr:uid="{57414C6E-4F41-44CE-B591-C60F98BBC67E}"/>
    <cellStyle name="Comma 10 10 2 3" xfId="9483" xr:uid="{EF993F03-BA95-4460-947E-E8A73B635393}"/>
    <cellStyle name="Comma 10 10 2 3 2" xfId="18931" xr:uid="{24D8D68B-558E-457C-BE2D-780507AFA217}"/>
    <cellStyle name="Comma 10 10 2 3 2 2" xfId="31960" xr:uid="{C7602AAF-9F8A-4F86-97F2-2003469559C7}"/>
    <cellStyle name="Comma 10 10 2 3 3" xfId="30663" xr:uid="{76ACDA65-0B12-4930-AF11-55022902AEAA}"/>
    <cellStyle name="Comma 10 10 2 4" xfId="15202" xr:uid="{BC0FBC74-E6BC-4AE2-B57E-F65FE5E48369}"/>
    <cellStyle name="Comma 10 10 2 4 2" xfId="31311" xr:uid="{04A33259-E14F-4C7B-84FD-A4030CFAF169}"/>
    <cellStyle name="Comma 10 10 2 5" xfId="30014" xr:uid="{055DD106-7769-4568-9BC1-A34435C8E807}"/>
    <cellStyle name="Comma 10 11" xfId="2787" xr:uid="{F9BB8346-2996-4CA6-8DDD-975AD061D967}"/>
    <cellStyle name="Comma 10 11 2" xfId="5752" xr:uid="{BC50D95D-CFE9-4B1D-88A7-27BD0E28E97D}"/>
    <cellStyle name="Comma 10 11 2 2" xfId="6422" xr:uid="{51D9F3A6-4631-4DFD-9AB9-37B4FAED2ECA}"/>
    <cellStyle name="Comma 10 11 2 2 2" xfId="10154" xr:uid="{EB747929-922E-4883-A666-25283B76E81C}"/>
    <cellStyle name="Comma 10 11 2 2 2 2" xfId="19602" xr:uid="{3922A98A-451E-40D7-B813-CD739743FD35}"/>
    <cellStyle name="Comma 10 11 2 2 2 2 2" xfId="32251" xr:uid="{5C8EBC7A-FF3F-485F-B11A-104567988896}"/>
    <cellStyle name="Comma 10 11 2 2 2 3" xfId="30955" xr:uid="{03C3A859-9C4B-44B2-8221-8AA19C9F0D80}"/>
    <cellStyle name="Comma 10 11 2 2 3" xfId="15873" xr:uid="{95A1BCAB-C6A4-4D5E-A641-A48E23F381C5}"/>
    <cellStyle name="Comma 10 11 2 2 3 2" xfId="31603" xr:uid="{91DD0BBE-FA38-4DF0-A8AF-D83F8ED0FE9A}"/>
    <cellStyle name="Comma 10 11 2 2 4" xfId="30306" xr:uid="{5E3D74D1-F935-4AA0-B29F-3A71586C9E56}"/>
    <cellStyle name="Comma 10 11 2 3" xfId="9484" xr:uid="{887E4B2D-D666-411C-BBBC-F5AF99F5B6A1}"/>
    <cellStyle name="Comma 10 11 2 3 2" xfId="18932" xr:uid="{A6F9BA56-B013-44BA-A65B-E9B57B9E6074}"/>
    <cellStyle name="Comma 10 11 2 3 2 2" xfId="31961" xr:uid="{D3786FD3-7A84-4A9F-92AF-89977AA0DBD8}"/>
    <cellStyle name="Comma 10 11 2 3 3" xfId="30664" xr:uid="{AD46B43C-67F0-4B12-9616-42558E5E886F}"/>
    <cellStyle name="Comma 10 11 2 4" xfId="15203" xr:uid="{7228C958-3DF7-4286-8B26-D58A2F327D0C}"/>
    <cellStyle name="Comma 10 11 2 4 2" xfId="31312" xr:uid="{D765B76D-F9DB-466D-8BA9-D765A0F2575D}"/>
    <cellStyle name="Comma 10 11 2 5" xfId="30015" xr:uid="{D6AF5486-F44B-45C7-8CB0-789E4E50001E}"/>
    <cellStyle name="Comma 10 12" xfId="2788" xr:uid="{C7EEF0C7-7855-4C82-9F3E-AA4041AA016E}"/>
    <cellStyle name="Comma 10 12 2" xfId="5753" xr:uid="{817CE8C7-0EA9-499E-8BB7-B0D8A7BF6672}"/>
    <cellStyle name="Comma 10 12 2 2" xfId="6423" xr:uid="{5578FDE3-9B95-4753-9705-FD26BB299A4F}"/>
    <cellStyle name="Comma 10 12 2 2 2" xfId="10155" xr:uid="{9A4A0226-2966-49C4-9AB7-82F48CB291D9}"/>
    <cellStyle name="Comma 10 12 2 2 2 2" xfId="19603" xr:uid="{0C037DE2-F771-4BC2-B551-EA9F7E079690}"/>
    <cellStyle name="Comma 10 12 2 2 2 2 2" xfId="32252" xr:uid="{63656972-6B12-40AC-9BC5-14A74B8D9A83}"/>
    <cellStyle name="Comma 10 12 2 2 2 3" xfId="30956" xr:uid="{8F8BCCB9-FE79-4E7C-946D-3D2C6399C89B}"/>
    <cellStyle name="Comma 10 12 2 2 3" xfId="15874" xr:uid="{420E3728-F792-4C0B-8E7D-FEAA3B72E52A}"/>
    <cellStyle name="Comma 10 12 2 2 3 2" xfId="31604" xr:uid="{7F304672-9D30-4DBE-A1CE-7192BBB2256A}"/>
    <cellStyle name="Comma 10 12 2 2 4" xfId="30307" xr:uid="{F6186A07-5507-45BE-85ED-043E45703D74}"/>
    <cellStyle name="Comma 10 12 2 3" xfId="9485" xr:uid="{940D87DB-B28F-4478-B5E1-2C16D21D075B}"/>
    <cellStyle name="Comma 10 12 2 3 2" xfId="18933" xr:uid="{48B243CB-588D-4C56-B28D-288E10E428E1}"/>
    <cellStyle name="Comma 10 12 2 3 2 2" xfId="31962" xr:uid="{77F9C77D-5956-43CF-9F2F-001F0610BBF8}"/>
    <cellStyle name="Comma 10 12 2 3 3" xfId="30665" xr:uid="{EA0E6169-5833-4784-9C9E-7B6A4A9B77E6}"/>
    <cellStyle name="Comma 10 12 2 4" xfId="15204" xr:uid="{19A69C5C-507B-46CC-B8D7-653E284789CD}"/>
    <cellStyle name="Comma 10 12 2 4 2" xfId="31313" xr:uid="{20C35742-D944-442B-803E-26F7087F6A51}"/>
    <cellStyle name="Comma 10 12 2 5" xfId="30016" xr:uid="{1442AAA5-1E34-46DD-9076-5472B37C2CFA}"/>
    <cellStyle name="Comma 10 13" xfId="2789" xr:uid="{5AD75B3E-4BB4-4BE7-A4BD-DB925D4E615F}"/>
    <cellStyle name="Comma 10 13 2" xfId="5754" xr:uid="{102D543A-C6AA-419F-9B99-2D77A1BC77D5}"/>
    <cellStyle name="Comma 10 13 2 2" xfId="6424" xr:uid="{DBE88B16-52A1-4ED8-B5AC-4D99269EBC5D}"/>
    <cellStyle name="Comma 10 13 2 2 2" xfId="10156" xr:uid="{5FB9E218-AD58-4CED-90C7-427FF2CDB257}"/>
    <cellStyle name="Comma 10 13 2 2 2 2" xfId="19604" xr:uid="{9A819C00-C11D-4B5F-A2D6-2F6AD2284911}"/>
    <cellStyle name="Comma 10 13 2 2 2 2 2" xfId="32253" xr:uid="{61D172B3-BE88-4F31-9B44-1BDD8AC5909A}"/>
    <cellStyle name="Comma 10 13 2 2 2 3" xfId="30957" xr:uid="{C4AF62D3-2590-452C-BFF8-F89DB1752B21}"/>
    <cellStyle name="Comma 10 13 2 2 3" xfId="15875" xr:uid="{D03C530A-0787-4D9F-9FEC-E9A2DC1633F6}"/>
    <cellStyle name="Comma 10 13 2 2 3 2" xfId="31605" xr:uid="{D6A34827-9E04-4238-BB44-373F88BEE925}"/>
    <cellStyle name="Comma 10 13 2 2 4" xfId="30308" xr:uid="{E9412F3B-92C6-4568-8447-9DDC25EE21BD}"/>
    <cellStyle name="Comma 10 13 2 3" xfId="9486" xr:uid="{4655532B-027C-4F35-B64C-7251B01F295D}"/>
    <cellStyle name="Comma 10 13 2 3 2" xfId="18934" xr:uid="{AF5E7234-B46C-4B9A-89B8-6540AFC8102B}"/>
    <cellStyle name="Comma 10 13 2 3 2 2" xfId="31963" xr:uid="{0B9A2E78-C4FF-4E48-83BE-D4A2ED4083A4}"/>
    <cellStyle name="Comma 10 13 2 3 3" xfId="30666" xr:uid="{F8ED1E7E-8D00-457F-ADFE-9D354BD5D2BD}"/>
    <cellStyle name="Comma 10 13 2 4" xfId="15205" xr:uid="{630953FE-2397-4C47-BD8F-42DE14555606}"/>
    <cellStyle name="Comma 10 13 2 4 2" xfId="31314" xr:uid="{AFAEF41E-1E6A-4D3D-BED1-576013353A22}"/>
    <cellStyle name="Comma 10 13 2 5" xfId="30017" xr:uid="{225B868B-1853-4D82-B002-52E573F3E466}"/>
    <cellStyle name="Comma 10 14" xfId="2790" xr:uid="{CB2D3D62-6150-4551-9895-A25332DE486B}"/>
    <cellStyle name="Comma 10 14 2" xfId="5755" xr:uid="{78BD25F1-9E57-4EF5-98B9-E21A61E95FD9}"/>
    <cellStyle name="Comma 10 14 2 2" xfId="6425" xr:uid="{F411B9AB-6801-4F64-BA12-2833E252EFA9}"/>
    <cellStyle name="Comma 10 14 2 2 2" xfId="10157" xr:uid="{82C4B6E3-A140-4DD8-B24E-96599AC8A954}"/>
    <cellStyle name="Comma 10 14 2 2 2 2" xfId="19605" xr:uid="{72F3A3AB-9EDA-4341-B701-F1D73BF54B81}"/>
    <cellStyle name="Comma 10 14 2 2 2 2 2" xfId="32254" xr:uid="{8B614CAC-AACD-4B89-B3FB-EC0CDAA24055}"/>
    <cellStyle name="Comma 10 14 2 2 2 3" xfId="30958" xr:uid="{AA965F27-0389-4E37-8586-DD7825A7477E}"/>
    <cellStyle name="Comma 10 14 2 2 3" xfId="15876" xr:uid="{E8434297-E887-4DDE-B362-D12F9C046C57}"/>
    <cellStyle name="Comma 10 14 2 2 3 2" xfId="31606" xr:uid="{E79F9562-8B9E-40EA-A51F-ED5FDDC298B1}"/>
    <cellStyle name="Comma 10 14 2 2 4" xfId="30309" xr:uid="{3924F92B-88C8-48CD-BA72-D8368C618732}"/>
    <cellStyle name="Comma 10 14 2 3" xfId="9487" xr:uid="{CB8C0B2C-6289-4BF7-9DF1-E7EA4BE64960}"/>
    <cellStyle name="Comma 10 14 2 3 2" xfId="18935" xr:uid="{8E6CD41E-6785-4168-B964-692F8E712E8B}"/>
    <cellStyle name="Comma 10 14 2 3 2 2" xfId="31964" xr:uid="{631CB335-1550-4868-B73A-2905F27E6087}"/>
    <cellStyle name="Comma 10 14 2 3 3" xfId="30667" xr:uid="{9D1BE8C5-2D6F-46CB-9DEC-25ACD1EE61CB}"/>
    <cellStyle name="Comma 10 14 2 4" xfId="15206" xr:uid="{F4E35A39-CC3E-41E6-8D43-B1BA53C393A9}"/>
    <cellStyle name="Comma 10 14 2 4 2" xfId="31315" xr:uid="{8D7C6E7C-F3DF-4325-92EB-34D251C5AA1A}"/>
    <cellStyle name="Comma 10 14 2 5" xfId="30018" xr:uid="{D5DA244B-FE89-488E-BF63-00494DE1E80F}"/>
    <cellStyle name="Comma 10 15" xfId="2791" xr:uid="{8A32D868-57C9-4249-ABD8-DADAD0DB6161}"/>
    <cellStyle name="Comma 10 15 2" xfId="5756" xr:uid="{F966D935-A76A-44B6-A589-342BBF6495E6}"/>
    <cellStyle name="Comma 10 15 2 2" xfId="6426" xr:uid="{FB91F2E9-88F9-4AA5-BDE3-00D2B5D8DF2D}"/>
    <cellStyle name="Comma 10 15 2 2 2" xfId="10158" xr:uid="{6B98C10E-2CF4-4343-A89F-F518394F5D2D}"/>
    <cellStyle name="Comma 10 15 2 2 2 2" xfId="19606" xr:uid="{D71B3788-0301-4016-B2B0-207751930B47}"/>
    <cellStyle name="Comma 10 15 2 2 2 2 2" xfId="32255" xr:uid="{006DCA15-D0B6-494F-8040-F96703B877AC}"/>
    <cellStyle name="Comma 10 15 2 2 2 3" xfId="30959" xr:uid="{5FF97F0B-D478-4DBA-A511-B2AEA405DB0B}"/>
    <cellStyle name="Comma 10 15 2 2 3" xfId="15877" xr:uid="{B1510060-6E9F-4A32-972A-914546035BD6}"/>
    <cellStyle name="Comma 10 15 2 2 3 2" xfId="31607" xr:uid="{0B05FB08-30CD-4BC6-B749-610B717C0758}"/>
    <cellStyle name="Comma 10 15 2 2 4" xfId="30310" xr:uid="{89DC63FE-A5FE-4935-B2F1-13AE83A52F5E}"/>
    <cellStyle name="Comma 10 15 2 3" xfId="9488" xr:uid="{233BA859-F53E-47D1-8AC5-4CF3BE32B69F}"/>
    <cellStyle name="Comma 10 15 2 3 2" xfId="18936" xr:uid="{9CCCBEDA-79F4-481C-87EC-1B1CEFB7D081}"/>
    <cellStyle name="Comma 10 15 2 3 2 2" xfId="31965" xr:uid="{AA48A32E-744E-4207-A5A1-758D14A06832}"/>
    <cellStyle name="Comma 10 15 2 3 3" xfId="30668" xr:uid="{39EE0395-B378-4268-BA53-8339D6E5D571}"/>
    <cellStyle name="Comma 10 15 2 4" xfId="15207" xr:uid="{27DC6A16-023A-4E0E-838A-99DC9524B697}"/>
    <cellStyle name="Comma 10 15 2 4 2" xfId="31316" xr:uid="{DCBA79B1-1E64-4B0B-B8FD-1823D77C2CFA}"/>
    <cellStyle name="Comma 10 15 2 5" xfId="30019" xr:uid="{6F61E98C-4D19-4169-A480-10B6691BBD6A}"/>
    <cellStyle name="Comma 10 16" xfId="2792" xr:uid="{16583DC5-86C5-45CB-A0A7-3027969C1540}"/>
    <cellStyle name="Comma 10 16 2" xfId="5757" xr:uid="{B0AAE98C-3A79-468C-AB95-B356083352C1}"/>
    <cellStyle name="Comma 10 16 2 2" xfId="6427" xr:uid="{408F18A7-C3C4-44A5-8F7E-7857D4D6BC46}"/>
    <cellStyle name="Comma 10 16 2 2 2" xfId="10159" xr:uid="{67B5595D-BBF3-444C-A6D1-48D08F0B7E54}"/>
    <cellStyle name="Comma 10 16 2 2 2 2" xfId="19607" xr:uid="{3121BBFB-DA6A-4D39-AF76-EC1AC6814446}"/>
    <cellStyle name="Comma 10 16 2 2 2 2 2" xfId="32256" xr:uid="{8B8D3EB5-62A8-44DA-9762-071BB628DD80}"/>
    <cellStyle name="Comma 10 16 2 2 2 3" xfId="30960" xr:uid="{9987F173-BCFE-48CC-A893-668C90BE5D41}"/>
    <cellStyle name="Comma 10 16 2 2 3" xfId="15878" xr:uid="{0D768C7A-D6A9-4D58-B674-B88C7632A892}"/>
    <cellStyle name="Comma 10 16 2 2 3 2" xfId="31608" xr:uid="{E13FED64-34FA-4E41-A0DE-592788B94860}"/>
    <cellStyle name="Comma 10 16 2 2 4" xfId="30311" xr:uid="{38F6D009-D4B1-4761-BE9B-C648397A2C84}"/>
    <cellStyle name="Comma 10 16 2 3" xfId="9489" xr:uid="{97AF0EB8-2E02-4860-A2FF-25BCBFA14ADF}"/>
    <cellStyle name="Comma 10 16 2 3 2" xfId="18937" xr:uid="{8E4BAAAE-6F50-4DF3-BD8B-DB1AB168F427}"/>
    <cellStyle name="Comma 10 16 2 3 2 2" xfId="31966" xr:uid="{8662C3DD-C715-4ADC-BCE7-E4EB4099E818}"/>
    <cellStyle name="Comma 10 16 2 3 3" xfId="30669" xr:uid="{B6D302BD-556F-4DDC-A694-B7FC3A65DA5B}"/>
    <cellStyle name="Comma 10 16 2 4" xfId="15208" xr:uid="{9618A61B-4711-4ECC-94D8-6D07F669247A}"/>
    <cellStyle name="Comma 10 16 2 4 2" xfId="31317" xr:uid="{1CF1869D-75DE-43DB-938D-5DA0AC5088A6}"/>
    <cellStyle name="Comma 10 16 2 5" xfId="30020" xr:uid="{D2FA4677-431F-41A1-AB91-AC2F73D5A25C}"/>
    <cellStyle name="Comma 10 2" xfId="2793" xr:uid="{C5AE2636-C6F6-4608-B588-D6C0576B8111}"/>
    <cellStyle name="Comma 10 2 10" xfId="2794" xr:uid="{1577C492-3F0D-434A-957F-BF76ABFF3ABA}"/>
    <cellStyle name="Comma 10 2 2" xfId="2795" xr:uid="{E823B4D6-63D1-4786-83B3-007D0866CBD9}"/>
    <cellStyle name="Comma 10 2 2 2" xfId="5759" xr:uid="{90A44107-223E-4FC6-9549-BD661A14C0F8}"/>
    <cellStyle name="Comma 10 2 2 2 2" xfId="6429" xr:uid="{E68C090A-9206-4671-A693-824310A87259}"/>
    <cellStyle name="Comma 10 2 2 2 2 2" xfId="5515" xr:uid="{AB6F3AF6-64C6-474A-ACF2-61B4D2D75F9A}"/>
    <cellStyle name="Comma 10 2 2 2 2 2 2" xfId="6192" xr:uid="{8436B373-BF2E-435F-BA07-9386CD060685}"/>
    <cellStyle name="Comma 10 2 2 2 2 2 2 2" xfId="9924" xr:uid="{96A0EFAC-E617-4AC8-AC70-536DCDE84A24}"/>
    <cellStyle name="Comma 10 2 2 2 2 2 2 2 2" xfId="19372" xr:uid="{0E5D7F1C-A8C7-464F-8092-015B20531BFB}"/>
    <cellStyle name="Comma 10 2 2 2 2 2 2 2 3" xfId="30927" xr:uid="{65D83DF9-EC06-4F14-A72C-BD87089326E8}"/>
    <cellStyle name="Comma 10 2 2 2 2 2 2 3" xfId="15643" xr:uid="{518F6BDA-A5FB-447A-A6C4-8BE0EBE9EC4E}"/>
    <cellStyle name="Comma 10 2 2 2 2 2 2 3 2" xfId="31575" xr:uid="{91A2BA75-790D-4BA3-853D-9B063013F5EF}"/>
    <cellStyle name="Comma 10 2 2 2 2 2 2 4" xfId="30278" xr:uid="{2991CC86-82E0-447C-AC28-D9BDF970E274}"/>
    <cellStyle name="Comma 10 2 2 2 2 2 3" xfId="29981" xr:uid="{4FA02B35-F00F-4841-9FF8-284A4A061B3A}"/>
    <cellStyle name="Comma 10 2 2 2 2 3" xfId="10161" xr:uid="{BDAFC730-8519-469D-A1A7-7B9B3E58F80F}"/>
    <cellStyle name="Comma 10 2 2 2 2 3 2" xfId="19609" xr:uid="{AA812FDF-16B2-43DE-B2EE-8C226C4F7F47}"/>
    <cellStyle name="Comma 10 2 2 2 2 3 2 2" xfId="32258" xr:uid="{E0EC431F-75E9-445E-B382-30E830C8B0F6}"/>
    <cellStyle name="Comma 10 2 2 2 2 3 3" xfId="30962" xr:uid="{23175748-6583-49D5-A345-4220D10BE845}"/>
    <cellStyle name="Comma 10 2 2 2 2 4" xfId="15880" xr:uid="{5B16D633-2732-45D1-AC00-3BEC9460E074}"/>
    <cellStyle name="Comma 10 2 2 2 2 4 2" xfId="31610" xr:uid="{98C87BB2-4BD5-45A3-B675-B1EBFA3AD257}"/>
    <cellStyle name="Comma 10 2 2 2 2 5" xfId="30313" xr:uid="{AB865565-CBB8-4B16-8513-C8A589F3F043}"/>
    <cellStyle name="Comma 10 2 2 2 3" xfId="9491" xr:uid="{93746D61-CFE5-4418-915F-895AAE58EB1F}"/>
    <cellStyle name="Comma 10 2 2 2 3 2" xfId="18939" xr:uid="{CE8FB7CE-E87C-4ADB-AC3E-00A898C7B8AC}"/>
    <cellStyle name="Comma 10 2 2 2 3 2 2" xfId="31968" xr:uid="{71757C29-90DF-4156-A362-86D593EFC1F7}"/>
    <cellStyle name="Comma 10 2 2 2 3 3" xfId="30671" xr:uid="{5EFCDA4F-8C1E-4525-9D79-F1666139689D}"/>
    <cellStyle name="Comma 10 2 2 2 4" xfId="15210" xr:uid="{867F53FE-5AF2-488E-9783-741A342EB672}"/>
    <cellStyle name="Comma 10 2 2 2 4 2" xfId="31319" xr:uid="{E7B6083C-03B1-423A-9914-7384A5677C2C}"/>
    <cellStyle name="Comma 10 2 2 2 5" xfId="30022" xr:uid="{B8A39658-9073-4EF5-9B0F-25B9A065B1D4}"/>
    <cellStyle name="Comma 10 2 2 3" xfId="32713" xr:uid="{65D29DE7-8823-496A-AD8C-BAE67C31328B}"/>
    <cellStyle name="Comma 10 2 3" xfId="5758" xr:uid="{4F5CFBB8-052C-4512-A5F2-AF501CFD7B2F}"/>
    <cellStyle name="Comma 10 2 3 2" xfId="6428" xr:uid="{A3BF2F66-AE14-48B5-8FDB-8954EF472135}"/>
    <cellStyle name="Comma 10 2 3 2 2" xfId="10160" xr:uid="{8DFEF8A6-7E8A-4E31-BC0B-64422D4554BB}"/>
    <cellStyle name="Comma 10 2 3 2 2 2" xfId="19608" xr:uid="{577D66B2-B27F-4EFF-9510-C2856C9BF226}"/>
    <cellStyle name="Comma 10 2 3 2 2 2 2" xfId="32257" xr:uid="{D56206B1-FA8F-4B2F-9EF2-5CDC99A1D1C4}"/>
    <cellStyle name="Comma 10 2 3 2 2 3" xfId="30961" xr:uid="{512EFED5-D162-45EA-B805-1295F14E82A6}"/>
    <cellStyle name="Comma 10 2 3 2 3" xfId="15879" xr:uid="{0F32F89B-3A8B-4B13-9201-D7B45EC5982E}"/>
    <cellStyle name="Comma 10 2 3 2 3 2" xfId="31609" xr:uid="{8B064E1E-910C-4F2F-86E2-F376B7770E2C}"/>
    <cellStyle name="Comma 10 2 3 2 4" xfId="30312" xr:uid="{5051F20F-BF37-434C-841B-798AA1CED339}"/>
    <cellStyle name="Comma 10 2 3 2 5" xfId="32705" xr:uid="{16592B3D-89A3-46ED-B7AD-883686C41390}"/>
    <cellStyle name="Comma 10 2 3 3" xfId="9490" xr:uid="{0B360001-1150-4D11-B8B6-D58D2EC3F133}"/>
    <cellStyle name="Comma 10 2 3 3 2" xfId="18938" xr:uid="{449EACB0-2B83-4538-94A0-9BBF9C75FB01}"/>
    <cellStyle name="Comma 10 2 3 3 2 2" xfId="31967" xr:uid="{4D7F2873-9A04-49D4-880E-0148000F3606}"/>
    <cellStyle name="Comma 10 2 3 3 3" xfId="30670" xr:uid="{449C7072-118A-4F99-8407-ACAE410ADC13}"/>
    <cellStyle name="Comma 10 2 3 4" xfId="15209" xr:uid="{361BD1C8-FAD9-4F1B-A0CA-0EFE551D0FBD}"/>
    <cellStyle name="Comma 10 2 3 4 2" xfId="31318" xr:uid="{BA954ED1-128C-4787-90D3-9FAD189E86B7}"/>
    <cellStyle name="Comma 10 2 3 5" xfId="30021" xr:uid="{3C7993BB-A7DE-499A-A7D9-13DA8FE31F68}"/>
    <cellStyle name="Comma 10 2 8" xfId="2796" xr:uid="{B191497A-D66E-4ACC-B13C-9BB873E52372}"/>
    <cellStyle name="Comma 10 2 8 2" xfId="2797" xr:uid="{90A5A73E-6AF1-4500-A730-1E56EAA641CD}"/>
    <cellStyle name="Comma 10 3" xfId="2798" xr:uid="{BBA8A80D-FED7-4F9E-AF1C-001F47280F59}"/>
    <cellStyle name="Comma 10 3 2" xfId="5760" xr:uid="{0C3303AC-CF74-41F5-9190-BEB843BE4E8D}"/>
    <cellStyle name="Comma 10 3 2 2" xfId="6430" xr:uid="{E0A5C568-6544-49B8-9F58-8A8C0513720F}"/>
    <cellStyle name="Comma 10 3 2 2 2" xfId="10162" xr:uid="{70F5A803-8DF7-4279-A972-168BC66D1530}"/>
    <cellStyle name="Comma 10 3 2 2 2 2" xfId="19610" xr:uid="{41BB789B-64E6-4775-AB13-2A299731E663}"/>
    <cellStyle name="Comma 10 3 2 2 2 2 2" xfId="32259" xr:uid="{DA7D895D-92A3-4D24-A201-A5CE1D663C39}"/>
    <cellStyle name="Comma 10 3 2 2 2 3" xfId="30963" xr:uid="{875B2244-0645-48AC-87C1-953152D6C0DD}"/>
    <cellStyle name="Comma 10 3 2 2 3" xfId="15881" xr:uid="{31B54EC6-2557-4FA0-9D0B-6D7AB6001AE0}"/>
    <cellStyle name="Comma 10 3 2 2 3 2" xfId="31611" xr:uid="{8C2E04A9-F092-4C30-9387-6995E1316C31}"/>
    <cellStyle name="Comma 10 3 2 2 4" xfId="30314" xr:uid="{38EBED7F-C13B-4155-9232-935FE84FCD87}"/>
    <cellStyle name="Comma 10 3 2 3" xfId="9492" xr:uid="{7628CF20-11C3-42E6-867A-27DA1B7CA362}"/>
    <cellStyle name="Comma 10 3 2 3 2" xfId="18940" xr:uid="{B56EB702-311A-45D5-BED3-C330674DC959}"/>
    <cellStyle name="Comma 10 3 2 3 2 2" xfId="31969" xr:uid="{E55B7194-A416-436D-AFF6-3A9A8334D1B8}"/>
    <cellStyle name="Comma 10 3 2 3 3" xfId="30672" xr:uid="{09CD4C65-A12A-435E-90DB-098C6A401249}"/>
    <cellStyle name="Comma 10 3 2 4" xfId="15211" xr:uid="{9A0AF8B6-CE8A-43C4-B916-3B4B94947FF5}"/>
    <cellStyle name="Comma 10 3 2 4 2" xfId="31320" xr:uid="{7836423B-4258-46A9-81EB-1986DD06945F}"/>
    <cellStyle name="Comma 10 3 2 5" xfId="30023" xr:uid="{6C2BF7D0-2AD5-40AD-A001-50B46761F3DE}"/>
    <cellStyle name="Comma 10 32" xfId="2799" xr:uid="{4F6AE576-4DD9-40C5-9C17-CA65FFBCEE20}"/>
    <cellStyle name="Comma 10 32 2" xfId="5761" xr:uid="{6693EF2E-E090-4ACE-9C29-0DC067A5E110}"/>
    <cellStyle name="Comma 10 32 2 2" xfId="6431" xr:uid="{36DF0304-F2B9-470D-A3D7-DAFBA824D418}"/>
    <cellStyle name="Comma 10 32 2 2 2" xfId="10163" xr:uid="{0C153392-C98A-48BF-8936-F481673AEBAA}"/>
    <cellStyle name="Comma 10 32 2 2 2 2" xfId="19611" xr:uid="{8BCA2815-3929-45F7-85BE-C9A57EA575C0}"/>
    <cellStyle name="Comma 10 32 2 2 2 2 2" xfId="32260" xr:uid="{CA10110F-D1D1-4F85-A04B-FD2E4B106852}"/>
    <cellStyle name="Comma 10 32 2 2 2 3" xfId="30964" xr:uid="{DB44673C-9657-46B1-97CB-76A1E6E1B741}"/>
    <cellStyle name="Comma 10 32 2 2 3" xfId="15882" xr:uid="{B0B824D8-6C23-4096-A9C2-1B91DAB8C589}"/>
    <cellStyle name="Comma 10 32 2 2 3 2" xfId="31612" xr:uid="{B47E63D3-6190-412F-877F-3C41A67CDB03}"/>
    <cellStyle name="Comma 10 32 2 2 4" xfId="30315" xr:uid="{5D682BF6-F9D0-45FD-9A99-8ACEFAB40EE4}"/>
    <cellStyle name="Comma 10 32 2 3" xfId="9493" xr:uid="{066769A8-68E2-43F2-A1C7-2655AF40F553}"/>
    <cellStyle name="Comma 10 32 2 3 2" xfId="18941" xr:uid="{18EAC9F4-ADC3-4679-A508-70FEB2192E95}"/>
    <cellStyle name="Comma 10 32 2 3 2 2" xfId="31970" xr:uid="{48D14078-6CD3-4485-B125-108C5B2BC43E}"/>
    <cellStyle name="Comma 10 32 2 3 3" xfId="30673" xr:uid="{AB4B2A36-884E-4663-B185-47F20512DB36}"/>
    <cellStyle name="Comma 10 32 2 4" xfId="15212" xr:uid="{9DD631B3-425B-4959-B2E0-CE9D256A3807}"/>
    <cellStyle name="Comma 10 32 2 4 2" xfId="31321" xr:uid="{57FB429F-9F0F-43E7-9052-ACC4F2E4991F}"/>
    <cellStyle name="Comma 10 32 2 5" xfId="30024" xr:uid="{59404691-0E8E-41D8-B422-A576346DA6C2}"/>
    <cellStyle name="Comma 10 32 3" xfId="6173" xr:uid="{553FF869-14BE-4558-94F3-EC306CB8F7A4}"/>
    <cellStyle name="Comma 10 32 3 2" xfId="9905" xr:uid="{D5D4B6C2-4CF1-455D-8C56-97E714BFADCA}"/>
    <cellStyle name="Comma 10 32 3 2 2" xfId="19353" xr:uid="{242631A8-940C-4683-9BA3-B3DBF0FDD9D8}"/>
    <cellStyle name="Comma 10 32 3 2 2 2" xfId="32205" xr:uid="{8FEBDEA2-9165-4BF0-8597-25CFC43F24ED}"/>
    <cellStyle name="Comma 10 32 3 2 3" xfId="30908" xr:uid="{B26752AE-A295-46D5-8189-F46EDE90E8A7}"/>
    <cellStyle name="Comma 10 32 3 3" xfId="15624" xr:uid="{893741D3-5990-4A13-9AB0-0CC84A81DD90}"/>
    <cellStyle name="Comma 10 32 3 3 2" xfId="31556" xr:uid="{03D733EA-4C44-4511-A8E0-2680E9111EE5}"/>
    <cellStyle name="Comma 10 32 3 4" xfId="30259" xr:uid="{9F2989BF-5040-4D5C-AF28-3B0BDCC8D810}"/>
    <cellStyle name="Comma 10 32 4" xfId="8093" xr:uid="{C957C0E9-2886-42C8-BBA8-EC94D29ACCAF}"/>
    <cellStyle name="Comma 10 32 4 2" xfId="11675" xr:uid="{6753230B-921F-4081-AB7D-B62CB9344D5F}"/>
    <cellStyle name="Comma 10 32 4 2 2" xfId="21123" xr:uid="{E97D67D9-BB73-4680-B129-EE7591878C09}"/>
    <cellStyle name="Comma 10 32 4 2 2 2" xfId="32505" xr:uid="{03ED41E5-A2CB-462B-A0E5-26DF5445C907}"/>
    <cellStyle name="Comma 10 32 4 2 3" xfId="31209" xr:uid="{2422EE59-A4EC-480B-A2D8-D8634DD61119}"/>
    <cellStyle name="Comma 10 32 4 3" xfId="17541" xr:uid="{A71CA8C4-FC6F-4176-9C9B-51B65EB4ADB3}"/>
    <cellStyle name="Comma 10 32 4 3 2" xfId="31857" xr:uid="{3A133F87-4A61-47B9-936A-45B0DD6D0F81}"/>
    <cellStyle name="Comma 10 32 4 4" xfId="30560" xr:uid="{CF411919-5A98-44A0-A1F7-03CA75CF3EEF}"/>
    <cellStyle name="Comma 10 32 5" xfId="9208" xr:uid="{2288C81C-FBE8-4F09-A2B0-2185E0015147}"/>
    <cellStyle name="Comma 10 32 5 2" xfId="12558" xr:uid="{FFD19170-D77A-4AB2-95A5-4005C50CE181}"/>
    <cellStyle name="Comma 10 32 5 2 2" xfId="22006" xr:uid="{061167B4-82A3-4206-B88D-3FA282EF0972}"/>
    <cellStyle name="Comma 10 32 5 2 2 2" xfId="32535" xr:uid="{A7297C64-6296-4867-99FD-6C293402AD54}"/>
    <cellStyle name="Comma 10 32 5 2 3" xfId="31239" xr:uid="{6C62407C-987D-4C47-B36B-E9A754F5E7B0}"/>
    <cellStyle name="Comma 10 32 5 3" xfId="18656" xr:uid="{D351A006-D2BE-4362-8F8E-A001F8C21FCB}"/>
    <cellStyle name="Comma 10 32 5 3 2" xfId="31887" xr:uid="{79C14F74-64A8-420E-A4FA-574E36EF40DF}"/>
    <cellStyle name="Comma 10 32 5 4" xfId="30590" xr:uid="{0F4A7093-E6E4-4B0C-8D16-E1614CB4CB5E}"/>
    <cellStyle name="Comma 10 32 6" xfId="9236" xr:uid="{55B0F932-548B-4A01-98D9-2C8FC5AA97AF}"/>
    <cellStyle name="Comma 10 32 6 2" xfId="18684" xr:uid="{BBE7C988-BD1B-4FC5-9102-10006859DE99}"/>
    <cellStyle name="Comma 10 32 6 2 2" xfId="31915" xr:uid="{34E80DA2-FCAE-48BA-8DCE-D0CDFA869A84}"/>
    <cellStyle name="Comma 10 32 6 3" xfId="30618" xr:uid="{540A9A58-45CF-4269-9E7B-F6A75E014DA3}"/>
    <cellStyle name="Comma 10 32 7" xfId="14956" xr:uid="{1C48BA73-A50B-413E-BB90-376874140703}"/>
    <cellStyle name="Comma 10 32 7 2" xfId="31267" xr:uid="{380BC46E-3CE3-4F50-BD26-E09C6D424A72}"/>
    <cellStyle name="Comma 10 32 8" xfId="29489" xr:uid="{A8BA5610-12E6-43B5-B163-CD0842B0441B}"/>
    <cellStyle name="Comma 10 36" xfId="2800" xr:uid="{5900D93B-66A9-40A2-9FE5-5306AB1D543E}"/>
    <cellStyle name="Comma 10 36 2" xfId="5762" xr:uid="{05FE34B0-AF8B-409B-AAAA-88744A3EB954}"/>
    <cellStyle name="Comma 10 36 2 2" xfId="6432" xr:uid="{A4971AC3-2632-4776-9D04-C7335D3DBE3E}"/>
    <cellStyle name="Comma 10 36 2 2 2" xfId="10164" xr:uid="{86F12E13-B1AF-4F30-8946-154E83E2BB9B}"/>
    <cellStyle name="Comma 10 36 2 2 2 2" xfId="19612" xr:uid="{AE6B400B-7FE4-48D0-9E7A-4072F9379E0D}"/>
    <cellStyle name="Comma 10 36 2 2 2 2 2" xfId="32261" xr:uid="{B08A9C65-83E4-45C2-9F97-FF1154DB014C}"/>
    <cellStyle name="Comma 10 36 2 2 2 3" xfId="30965" xr:uid="{5348415A-7983-446D-A78C-9443DA2781EC}"/>
    <cellStyle name="Comma 10 36 2 2 3" xfId="15883" xr:uid="{19874A17-7C2E-496F-A41C-151BA6139444}"/>
    <cellStyle name="Comma 10 36 2 2 3 2" xfId="31613" xr:uid="{572AAD81-77F9-4266-A510-A0B0176A33C7}"/>
    <cellStyle name="Comma 10 36 2 2 4" xfId="30316" xr:uid="{DF91D295-735C-47E8-989D-462A6AC59BC9}"/>
    <cellStyle name="Comma 10 36 2 3" xfId="9494" xr:uid="{924D0BCB-3765-40AA-A2D5-154C2797B729}"/>
    <cellStyle name="Comma 10 36 2 3 2" xfId="18942" xr:uid="{E124F7FB-DA3E-4107-964C-BBA5BB0E8BF6}"/>
    <cellStyle name="Comma 10 36 2 3 2 2" xfId="31971" xr:uid="{77868AF0-DA45-4DAF-825C-1E79EE43FC1F}"/>
    <cellStyle name="Comma 10 36 2 3 3" xfId="30674" xr:uid="{525F2778-BFC1-4FC1-8DE7-00EB18B50453}"/>
    <cellStyle name="Comma 10 36 2 4" xfId="15213" xr:uid="{CE39B25F-ADA4-4982-A8E3-290D654F7107}"/>
    <cellStyle name="Comma 10 36 2 4 2" xfId="31322" xr:uid="{ED3E063F-6CB2-4BAC-A008-ECFD82D33714}"/>
    <cellStyle name="Comma 10 36 2 5" xfId="30025" xr:uid="{1AE954CC-FE45-4811-88F4-8421D8F72D9A}"/>
    <cellStyle name="Comma 10 36 3" xfId="6174" xr:uid="{112CCB47-D2B9-4049-A434-0CEB5876B6CC}"/>
    <cellStyle name="Comma 10 36 3 2" xfId="9906" xr:uid="{E81A4B8F-591C-46A6-88F1-D9D2AD626049}"/>
    <cellStyle name="Comma 10 36 3 2 2" xfId="19354" xr:uid="{C5C2A1B3-BACD-4BDD-AE5D-F03D48A0295C}"/>
    <cellStyle name="Comma 10 36 3 2 2 2" xfId="32206" xr:uid="{03E8B430-C7D8-422F-BB84-7057E47F568A}"/>
    <cellStyle name="Comma 10 36 3 2 3" xfId="30909" xr:uid="{EB18A989-DE20-4942-843D-7C3427B6DBD4}"/>
    <cellStyle name="Comma 10 36 3 3" xfId="15625" xr:uid="{F39590CE-51F5-436E-9727-AC12D614430B}"/>
    <cellStyle name="Comma 10 36 3 3 2" xfId="31557" xr:uid="{81A39B21-F89D-4D61-A8DE-6838B41A5946}"/>
    <cellStyle name="Comma 10 36 3 4" xfId="30260" xr:uid="{AB17265D-61F5-4126-9B9E-BD02425F0246}"/>
    <cellStyle name="Comma 10 36 4" xfId="8094" xr:uid="{B39A16C8-5571-48A3-9478-485F92F9C1C7}"/>
    <cellStyle name="Comma 10 36 4 2" xfId="11676" xr:uid="{DB2294C7-07FB-42AC-AF12-2A22C72A10ED}"/>
    <cellStyle name="Comma 10 36 4 2 2" xfId="21124" xr:uid="{09E9D23E-285A-4D90-9AEB-B1A4966B6D14}"/>
    <cellStyle name="Comma 10 36 4 2 2 2" xfId="32506" xr:uid="{F58329A7-CBE3-440A-9544-0CBFA878F2F1}"/>
    <cellStyle name="Comma 10 36 4 2 3" xfId="31210" xr:uid="{6B657F4D-AA84-415F-8C8A-B09E4EB0F1F7}"/>
    <cellStyle name="Comma 10 36 4 3" xfId="17542" xr:uid="{DAD9F5DA-56E8-4F78-8CE9-CA5F3CA7D0A3}"/>
    <cellStyle name="Comma 10 36 4 3 2" xfId="31858" xr:uid="{22667F2E-00F6-49A7-B336-BDD0482A27C3}"/>
    <cellStyle name="Comma 10 36 4 4" xfId="30561" xr:uid="{3D260CC7-08B7-49E3-85A5-8B23FCAB7BDD}"/>
    <cellStyle name="Comma 10 36 5" xfId="9209" xr:uid="{8F6AF9F8-DD39-44BF-ACCD-20FE14B23E29}"/>
    <cellStyle name="Comma 10 36 5 2" xfId="12559" xr:uid="{F8C654CF-0C1C-4FC7-B9AB-BA0228E88F58}"/>
    <cellStyle name="Comma 10 36 5 2 2" xfId="22007" xr:uid="{566CDDC5-2F9B-4064-8233-B7F7E646E33B}"/>
    <cellStyle name="Comma 10 36 5 2 2 2" xfId="32536" xr:uid="{0A417176-F59D-425A-9A63-48F4845C8D42}"/>
    <cellStyle name="Comma 10 36 5 2 3" xfId="31240" xr:uid="{B90EC046-7C35-4421-942C-E15381B13DDF}"/>
    <cellStyle name="Comma 10 36 5 3" xfId="18657" xr:uid="{B31758DD-69CC-434B-8139-917A366E19A1}"/>
    <cellStyle name="Comma 10 36 5 3 2" xfId="31888" xr:uid="{D35C14FF-7E3A-4C0A-B3B2-1DCBD957E766}"/>
    <cellStyle name="Comma 10 36 5 4" xfId="30591" xr:uid="{C92AA0B3-D7D2-4642-9A1F-3396763B7BB0}"/>
    <cellStyle name="Comma 10 36 6" xfId="9237" xr:uid="{33E0B8A8-38C3-463D-BCA7-EEE52AC494A4}"/>
    <cellStyle name="Comma 10 36 6 2" xfId="18685" xr:uid="{425B1231-7411-485C-ADB9-23AF01EBC425}"/>
    <cellStyle name="Comma 10 36 6 2 2" xfId="31916" xr:uid="{2DB5347E-0640-4F85-AC9A-4904BC910B72}"/>
    <cellStyle name="Comma 10 36 6 3" xfId="30619" xr:uid="{405DEC40-93DB-44FF-B08A-85DD2C2054D2}"/>
    <cellStyle name="Comma 10 36 7" xfId="14957" xr:uid="{3CB7D429-B2AE-4FB9-A385-671DD04F0E75}"/>
    <cellStyle name="Comma 10 36 7 2" xfId="31268" xr:uid="{7A590AE6-CA0A-468A-B7AE-9358B8C11509}"/>
    <cellStyle name="Comma 10 36 8" xfId="29490" xr:uid="{BB3A76E5-7F4F-4D2B-AC07-B9C5BD7D9B72}"/>
    <cellStyle name="Comma 10 4" xfId="2801" xr:uid="{E45D737B-897A-4DDB-A6A9-341389954C88}"/>
    <cellStyle name="Comma 10 4 2" xfId="5763" xr:uid="{30165487-651F-4B12-B3E0-386D67141429}"/>
    <cellStyle name="Comma 10 4 2 2" xfId="6433" xr:uid="{190DA957-1759-444A-B70E-D9C7F6A4EADB}"/>
    <cellStyle name="Comma 10 4 2 2 2" xfId="10165" xr:uid="{B227F94F-07BF-4254-9B70-878A4E927534}"/>
    <cellStyle name="Comma 10 4 2 2 2 2" xfId="19613" xr:uid="{329ED9CE-5C10-495B-BE6F-AB171A2DCC98}"/>
    <cellStyle name="Comma 10 4 2 2 2 2 2" xfId="32262" xr:uid="{186A1FCA-B2FD-40AB-BFCE-0404D80DD046}"/>
    <cellStyle name="Comma 10 4 2 2 2 3" xfId="30966" xr:uid="{CCE2C767-D779-49F7-B6FA-9919C77C4A4D}"/>
    <cellStyle name="Comma 10 4 2 2 3" xfId="15884" xr:uid="{F2F2DC93-BD22-4155-821B-D563152F2DE9}"/>
    <cellStyle name="Comma 10 4 2 2 3 2" xfId="31614" xr:uid="{636D4B40-B101-452B-84FB-DB2D69C89EB1}"/>
    <cellStyle name="Comma 10 4 2 2 4" xfId="30317" xr:uid="{92DCAB6E-DE1D-4506-A561-374E49A4EFF6}"/>
    <cellStyle name="Comma 10 4 2 3" xfId="9495" xr:uid="{6FCA3521-CC94-4F93-A0D5-87E97BC22E03}"/>
    <cellStyle name="Comma 10 4 2 3 2" xfId="18943" xr:uid="{0718094E-2ABA-4E3A-84E5-75FFED109A99}"/>
    <cellStyle name="Comma 10 4 2 3 2 2" xfId="31972" xr:uid="{E3D36561-E931-461E-8D12-06AF44B902A6}"/>
    <cellStyle name="Comma 10 4 2 3 3" xfId="30675" xr:uid="{6CBBBD00-2364-4CD7-9ACD-34E1FF6632A4}"/>
    <cellStyle name="Comma 10 4 2 4" xfId="15214" xr:uid="{364862F9-07F5-4980-804D-4E82FB44BD39}"/>
    <cellStyle name="Comma 10 4 2 4 2" xfId="31323" xr:uid="{FCB096F2-1848-4F45-9FE0-5C952C99BECB}"/>
    <cellStyle name="Comma 10 4 2 5" xfId="30026" xr:uid="{757A7770-FD96-40BE-BE56-D2D6057CEE1D}"/>
    <cellStyle name="Comma 10 4 3" xfId="29284" xr:uid="{21B77DD6-0FCF-483E-9740-4E1658CAB7F6}"/>
    <cellStyle name="Comma 10 4 3 2" xfId="32583" xr:uid="{AB50E68B-A090-4728-A226-FDBAFB152BAA}"/>
    <cellStyle name="Comma 10 4 4" xfId="29318" xr:uid="{AE05379B-7C07-44C2-AECD-AA95BBC02824}"/>
    <cellStyle name="Comma 10 4 4 2" xfId="32604" xr:uid="{ADE2A2E1-C525-45DC-96FB-5031457E53C2}"/>
    <cellStyle name="Comma 10 5" xfId="2802" xr:uid="{3350E223-B474-478E-A142-79EB5F11136B}"/>
    <cellStyle name="Comma 10 5 2" xfId="5764" xr:uid="{A7CE47D0-E6A7-4F17-B73C-6ECB1B84F502}"/>
    <cellStyle name="Comma 10 5 2 2" xfId="6434" xr:uid="{A4FF2CEA-DFE1-4432-9512-36CBB99A92AF}"/>
    <cellStyle name="Comma 10 5 2 2 2" xfId="10166" xr:uid="{CFED678D-935B-4D5D-AF29-496FE5845FEA}"/>
    <cellStyle name="Comma 10 5 2 2 2 2" xfId="19614" xr:uid="{7A71514B-C3EB-41B9-833B-368B457CF1EB}"/>
    <cellStyle name="Comma 10 5 2 2 2 2 2" xfId="32263" xr:uid="{E765790B-BAB6-4FCD-9413-66253EE96357}"/>
    <cellStyle name="Comma 10 5 2 2 2 3" xfId="30967" xr:uid="{F9D17638-25A8-4D18-8CA4-3C2715BB10AA}"/>
    <cellStyle name="Comma 10 5 2 2 3" xfId="15885" xr:uid="{26AB8D3D-96E8-4FDC-B0BD-C6F8824F69CB}"/>
    <cellStyle name="Comma 10 5 2 2 3 2" xfId="31615" xr:uid="{6E36932C-6D01-49F4-9A02-0E35896C11A0}"/>
    <cellStyle name="Comma 10 5 2 2 4" xfId="30318" xr:uid="{E7E4E6A6-7859-4FE5-97BA-3CBCA1566F38}"/>
    <cellStyle name="Comma 10 5 2 3" xfId="9496" xr:uid="{6761F7DF-232C-47EB-87A4-D97BE2A1E8E2}"/>
    <cellStyle name="Comma 10 5 2 3 2" xfId="18944" xr:uid="{608BD49A-FA2C-44F1-AA62-C0AA497D74EA}"/>
    <cellStyle name="Comma 10 5 2 3 2 2" xfId="31973" xr:uid="{B4C94BC8-4137-49DA-81B7-605A0557919C}"/>
    <cellStyle name="Comma 10 5 2 3 3" xfId="30676" xr:uid="{5C0888F8-FA24-4911-B139-9DDE2EE4F560}"/>
    <cellStyle name="Comma 10 5 2 4" xfId="15215" xr:uid="{A948046E-3126-4E40-8121-7F9531C451AE}"/>
    <cellStyle name="Comma 10 5 2 4 2" xfId="31324" xr:uid="{E7CEC735-64C3-4BE0-9D4C-E420268E60E8}"/>
    <cellStyle name="Comma 10 5 2 5" xfId="30027" xr:uid="{7461A9DF-0BEC-4890-81C9-47101BA16094}"/>
    <cellStyle name="Comma 10 6" xfId="2803" xr:uid="{4370BABB-14F2-4CA4-B10B-8ED08CE40154}"/>
    <cellStyle name="Comma 10 6 2" xfId="5765" xr:uid="{F888D6BA-3660-4AC0-99DE-2F9A7D983900}"/>
    <cellStyle name="Comma 10 6 2 2" xfId="6435" xr:uid="{BDD1542F-D551-4773-9F18-4AC9E004C609}"/>
    <cellStyle name="Comma 10 6 2 2 2" xfId="10167" xr:uid="{11DED332-CF76-48D0-928D-28ACCB968AEB}"/>
    <cellStyle name="Comma 10 6 2 2 2 2" xfId="19615" xr:uid="{18EA198B-0C88-4ED4-9A21-1472D010EDB9}"/>
    <cellStyle name="Comma 10 6 2 2 2 2 2" xfId="32264" xr:uid="{BC95A724-322E-45FB-8E6E-2C2EFAFE3C97}"/>
    <cellStyle name="Comma 10 6 2 2 2 3" xfId="30968" xr:uid="{3C1C965B-B135-44F7-8D2A-DC4ADE4E7F26}"/>
    <cellStyle name="Comma 10 6 2 2 3" xfId="15886" xr:uid="{F067862D-4291-4B35-AF2F-C21C661B241E}"/>
    <cellStyle name="Comma 10 6 2 2 3 2" xfId="31616" xr:uid="{3FA3DE21-93E7-42C2-A60E-8B5B1EE6F6F2}"/>
    <cellStyle name="Comma 10 6 2 2 4" xfId="30319" xr:uid="{9E7D56F3-5639-48C1-B7EC-25DED254711F}"/>
    <cellStyle name="Comma 10 6 2 3" xfId="9497" xr:uid="{91ACB39D-5BD4-4ACD-85A4-1A98ACBF11EF}"/>
    <cellStyle name="Comma 10 6 2 3 2" xfId="18945" xr:uid="{FA65FCC1-AD51-4BC6-8937-D6D206CC718A}"/>
    <cellStyle name="Comma 10 6 2 3 2 2" xfId="31974" xr:uid="{7AC6C2C9-E2C6-4A64-AC4E-66D5A24AA670}"/>
    <cellStyle name="Comma 10 6 2 3 3" xfId="30677" xr:uid="{A5E9E718-1839-48D6-A813-FE3C999ED718}"/>
    <cellStyle name="Comma 10 6 2 4" xfId="15216" xr:uid="{8DAB6576-F406-4612-887D-2AB509271E41}"/>
    <cellStyle name="Comma 10 6 2 4 2" xfId="31325" xr:uid="{3E4134BA-2B39-4C33-A6DC-53B77D8E7985}"/>
    <cellStyle name="Comma 10 6 2 5" xfId="30028" xr:uid="{12127061-2809-40EC-8276-583AB95757A3}"/>
    <cellStyle name="Comma 10 7" xfId="2804" xr:uid="{8AB37D73-90EC-40CB-92AF-007A4A4CA8B5}"/>
    <cellStyle name="Comma 10 7 2" xfId="5766" xr:uid="{E8EF4420-D1E2-4D7C-B78D-3D58B2DA91C9}"/>
    <cellStyle name="Comma 10 7 2 2" xfId="6436" xr:uid="{DD15050B-FB46-4BAD-9898-97D69F777BB6}"/>
    <cellStyle name="Comma 10 7 2 2 2" xfId="10168" xr:uid="{9C04BB8C-DADF-48B6-A400-C5583DDE3E25}"/>
    <cellStyle name="Comma 10 7 2 2 2 2" xfId="19616" xr:uid="{1F28B2AD-64F9-4AEA-BB10-66742868C791}"/>
    <cellStyle name="Comma 10 7 2 2 2 2 2" xfId="32265" xr:uid="{4C5798F0-B0AA-4662-8C43-A5203A8C6A0C}"/>
    <cellStyle name="Comma 10 7 2 2 2 3" xfId="30969" xr:uid="{9762E261-6163-483C-B088-251F88C3AF17}"/>
    <cellStyle name="Comma 10 7 2 2 3" xfId="15887" xr:uid="{07D96115-F8F9-46BD-A31F-40A00A3B203F}"/>
    <cellStyle name="Comma 10 7 2 2 3 2" xfId="31617" xr:uid="{4D2118F8-034E-4F65-8454-D6BB0777B470}"/>
    <cellStyle name="Comma 10 7 2 2 4" xfId="30320" xr:uid="{66BC66BF-27AD-47CF-948A-C59AD6DA1BF6}"/>
    <cellStyle name="Comma 10 7 2 3" xfId="9498" xr:uid="{91BEDD16-153D-442F-90FC-512267D65E20}"/>
    <cellStyle name="Comma 10 7 2 3 2" xfId="18946" xr:uid="{35EEF8D5-61AB-4D7A-AE47-885AC8673B09}"/>
    <cellStyle name="Comma 10 7 2 3 2 2" xfId="31975" xr:uid="{44C134C3-1C6D-4790-ABC4-AE8E80E0295F}"/>
    <cellStyle name="Comma 10 7 2 3 3" xfId="30678" xr:uid="{8F6AF09E-CFCE-4EAF-9002-D5E24829A914}"/>
    <cellStyle name="Comma 10 7 2 4" xfId="15217" xr:uid="{56807026-0104-4BA5-A308-E93B82ED55B4}"/>
    <cellStyle name="Comma 10 7 2 4 2" xfId="31326" xr:uid="{F7C2D207-3307-459F-82A5-781C38284600}"/>
    <cellStyle name="Comma 10 7 2 5" xfId="30029" xr:uid="{616F14CC-7D8F-4149-BA87-45380AE3A3ED}"/>
    <cellStyle name="Comma 10 8" xfId="2805" xr:uid="{2315758A-3FD4-4368-A9A9-671C1314D837}"/>
    <cellStyle name="Comma 10 8 2" xfId="5767" xr:uid="{4AA07C09-6F4D-4D29-8FEE-1D70DA1BC8C7}"/>
    <cellStyle name="Comma 10 8 2 2" xfId="6437" xr:uid="{3CAC12DF-FAF2-4F55-B81E-FEF9B9177C5E}"/>
    <cellStyle name="Comma 10 8 2 2 2" xfId="10169" xr:uid="{5D958D94-7608-4202-A45D-72C8F5B14B7B}"/>
    <cellStyle name="Comma 10 8 2 2 2 2" xfId="19617" xr:uid="{12DB6211-388A-468E-BE51-448A3C8028F6}"/>
    <cellStyle name="Comma 10 8 2 2 2 2 2" xfId="32266" xr:uid="{E04CBD53-9069-4DAB-92F4-0EF652493513}"/>
    <cellStyle name="Comma 10 8 2 2 2 3" xfId="30970" xr:uid="{85A337FA-01F3-4709-93E2-AA5A4D8A918B}"/>
    <cellStyle name="Comma 10 8 2 2 3" xfId="15888" xr:uid="{EBA7CDD5-A8C3-4520-93B6-ACB3FA5F1676}"/>
    <cellStyle name="Comma 10 8 2 2 3 2" xfId="31618" xr:uid="{D899121F-A2FB-4C09-8A78-37D6F3D1E84F}"/>
    <cellStyle name="Comma 10 8 2 2 4" xfId="30321" xr:uid="{BCD9EDBA-17E0-45B2-B506-136447827323}"/>
    <cellStyle name="Comma 10 8 2 3" xfId="9499" xr:uid="{4EF382E2-EAA9-4E4A-9A94-68FA8331A8BE}"/>
    <cellStyle name="Comma 10 8 2 3 2" xfId="18947" xr:uid="{FE701A3D-F2C2-452C-9022-B2F920D5F2D6}"/>
    <cellStyle name="Comma 10 8 2 3 2 2" xfId="31976" xr:uid="{6199D17D-DA45-4862-B991-D890B6AAD8DB}"/>
    <cellStyle name="Comma 10 8 2 3 3" xfId="30679" xr:uid="{B9EDF491-0E40-43A1-B0B4-47FBD17DE2E3}"/>
    <cellStyle name="Comma 10 8 2 4" xfId="15218" xr:uid="{31AE422A-B0AF-4938-B792-889C197E7313}"/>
    <cellStyle name="Comma 10 8 2 4 2" xfId="31327" xr:uid="{BE577327-1A08-4710-8DDE-89ED141DA15F}"/>
    <cellStyle name="Comma 10 8 2 5" xfId="30030" xr:uid="{6FACC850-8E7A-493E-A7AF-93C72DBDDF24}"/>
    <cellStyle name="Comma 10 9" xfId="2806" xr:uid="{E43F8652-0535-4F71-BCFE-DAF207EE1E21}"/>
    <cellStyle name="Comma 10 9 2" xfId="5768" xr:uid="{709656C5-B9CB-466C-B500-94898FD87AC7}"/>
    <cellStyle name="Comma 10 9 2 2" xfId="6438" xr:uid="{3AD69BC9-32E7-452C-9E9A-ED64B1F93F3B}"/>
    <cellStyle name="Comma 10 9 2 2 2" xfId="10170" xr:uid="{5B338017-5B01-4FC5-AD76-804DCE68B3BA}"/>
    <cellStyle name="Comma 10 9 2 2 2 2" xfId="19618" xr:uid="{2E07CFF7-56B3-4B06-A9D1-6CAA40BE4450}"/>
    <cellStyle name="Comma 10 9 2 2 2 2 2" xfId="32267" xr:uid="{5227B359-5E28-435C-B6AE-6409B1655F3F}"/>
    <cellStyle name="Comma 10 9 2 2 2 3" xfId="30971" xr:uid="{8F20ED8D-F2DB-45B7-82AB-63950D05410B}"/>
    <cellStyle name="Comma 10 9 2 2 3" xfId="15889" xr:uid="{4925A604-1C34-45E9-9539-E4694A0DB571}"/>
    <cellStyle name="Comma 10 9 2 2 3 2" xfId="31619" xr:uid="{F012FD96-155C-4BAC-A92C-3D38AE3344B7}"/>
    <cellStyle name="Comma 10 9 2 2 4" xfId="30322" xr:uid="{D328E3BB-E0E7-4ABA-9899-0A06E5B70250}"/>
    <cellStyle name="Comma 10 9 2 3" xfId="9500" xr:uid="{9FAE2823-EA40-4DDB-88DC-AF0469816AF4}"/>
    <cellStyle name="Comma 10 9 2 3 2" xfId="18948" xr:uid="{4FD5265A-3F02-452E-B2B9-E86BA94404BA}"/>
    <cellStyle name="Comma 10 9 2 3 2 2" xfId="31977" xr:uid="{BF8A955C-310E-4C70-8001-EC61F93CBE89}"/>
    <cellStyle name="Comma 10 9 2 3 3" xfId="30680" xr:uid="{8BF00BC3-5505-42C6-9420-5916D590526B}"/>
    <cellStyle name="Comma 10 9 2 4" xfId="15219" xr:uid="{6D98D02B-B84E-4848-9336-4DD5A44C9023}"/>
    <cellStyle name="Comma 10 9 2 4 2" xfId="31328" xr:uid="{EAF304BC-5BBC-46E9-9860-348FCFD4A33E}"/>
    <cellStyle name="Comma 10 9 2 5" xfId="30031" xr:uid="{0B05E57C-6DED-4451-AE48-E1D74A27FF62}"/>
    <cellStyle name="Comma 100" xfId="32661" xr:uid="{82058949-A59D-4859-BF20-0ED539C2B551}"/>
    <cellStyle name="Comma 101" xfId="32664" xr:uid="{231D84DE-1C08-46EE-8599-E2D2D6BF2C11}"/>
    <cellStyle name="Comma 102" xfId="32667" xr:uid="{5748DE81-CF34-4D24-8DD2-4459843FBA6C}"/>
    <cellStyle name="Comma 102 2 4" xfId="29340" xr:uid="{D5955BBC-E0C6-48E0-8B34-4E68F40C2206}"/>
    <cellStyle name="Comma 102 2 4 2" xfId="32614" xr:uid="{512675D0-A5AC-4CBF-98CB-A4FF5D1E875C}"/>
    <cellStyle name="Comma 103" xfId="32670" xr:uid="{B709D21F-80B3-4DE8-8D5B-66F9A95A6B93}"/>
    <cellStyle name="Comma 104" xfId="32673" xr:uid="{C0E3797F-4CA1-468A-9BBF-F95693B6B26C}"/>
    <cellStyle name="Comma 105" xfId="32676" xr:uid="{39160720-3604-42F4-8C32-2F6D669B0BCD}"/>
    <cellStyle name="Comma 106" xfId="32679" xr:uid="{D88BED5E-F33C-4D55-9CD1-FB92BEC2D6D1}"/>
    <cellStyle name="Comma 107" xfId="32682" xr:uid="{CA58A3F2-EC40-4A44-9B00-D42908D639B4}"/>
    <cellStyle name="Comma 108" xfId="32685" xr:uid="{45090BE7-6ED1-4AD7-8F17-F2DB949729B3}"/>
    <cellStyle name="Comma 108 2 2" xfId="29277" xr:uid="{F2D84F15-6BF4-48F7-AFB7-D523680EE180}"/>
    <cellStyle name="Comma 108 2 2 2" xfId="29281" xr:uid="{452C935D-CE8F-4966-9D94-04B27A8A968C}"/>
    <cellStyle name="Comma 108 2 2 2 2" xfId="32580" xr:uid="{059653AF-70F3-43C7-A1CC-070FA9BAC490}"/>
    <cellStyle name="Comma 108 2 2 3" xfId="32577" xr:uid="{1E72F44C-93B5-41DB-9D07-718605C82A33}"/>
    <cellStyle name="Comma 108 2 4" xfId="29283" xr:uid="{A2461354-42C8-4BFB-8710-6E7C70FD28C9}"/>
    <cellStyle name="Comma 108 2 4 2" xfId="32582" xr:uid="{55684C8C-18B9-4778-BC5A-F052F1F18AC0}"/>
    <cellStyle name="Comma 109" xfId="32688" xr:uid="{66676D52-8F38-4C70-8E75-BED522236F87}"/>
    <cellStyle name="Comma 11" xfId="2807" xr:uid="{5BDD4BB6-FF94-4AAB-84AD-E94EE54EA363}"/>
    <cellStyle name="Comma 11 2" xfId="2808" xr:uid="{B565752F-5AA3-4C73-8185-2C088DEB6ECD}"/>
    <cellStyle name="Comma 11 2 2" xfId="5770" xr:uid="{F18BB6C6-1226-4A70-8C1F-9FA4A2C55644}"/>
    <cellStyle name="Comma 11 2 2 2" xfId="6440" xr:uid="{F9F6C3CA-8380-401B-8AF3-244CAE0FD278}"/>
    <cellStyle name="Comma 11 2 2 2 2" xfId="10172" xr:uid="{CF5B682B-2C20-4343-9B90-CA21DFC2C655}"/>
    <cellStyle name="Comma 11 2 2 2 2 2" xfId="19620" xr:uid="{E84704EE-DC48-4F40-9AAB-66672E506162}"/>
    <cellStyle name="Comma 11 2 2 2 2 2 2" xfId="32269" xr:uid="{47FDFCAE-CF33-4910-8AAE-E54CE36D6B7B}"/>
    <cellStyle name="Comma 11 2 2 2 2 3" xfId="30973" xr:uid="{45762095-5E1E-434A-A474-09CFB1E4DC82}"/>
    <cellStyle name="Comma 11 2 2 2 3" xfId="15891" xr:uid="{D3E547F4-5365-426B-9859-C4C44FC425C7}"/>
    <cellStyle name="Comma 11 2 2 2 3 2" xfId="31621" xr:uid="{D052A37B-268D-458C-A529-F448D7F78D3D}"/>
    <cellStyle name="Comma 11 2 2 2 4" xfId="30324" xr:uid="{C3026045-6258-42A1-913A-A5C75F7C452C}"/>
    <cellStyle name="Comma 11 2 2 3" xfId="9502" xr:uid="{F8FC092A-9CC7-45E2-8DEF-428892B54C1C}"/>
    <cellStyle name="Comma 11 2 2 3 2" xfId="18950" xr:uid="{01EAF136-E252-4E51-B0F9-2940A4E195CF}"/>
    <cellStyle name="Comma 11 2 2 3 2 2" xfId="31979" xr:uid="{6203CDAE-DB39-4745-87D7-AF2CC6E10305}"/>
    <cellStyle name="Comma 11 2 2 3 3" xfId="30682" xr:uid="{D3D8042A-BC7C-47DE-A3C9-AB03B7655F99}"/>
    <cellStyle name="Comma 11 2 2 4" xfId="15221" xr:uid="{0AE256C0-1088-4FAC-A0E0-F0B6632BFBEA}"/>
    <cellStyle name="Comma 11 2 2 4 2" xfId="31330" xr:uid="{52158583-BF41-4478-8826-6588D8FD7E8E}"/>
    <cellStyle name="Comma 11 2 2 5" xfId="30033" xr:uid="{A2173226-70B7-499E-9728-7CE2FDB5CCD4}"/>
    <cellStyle name="Comma 11 3" xfId="2809" xr:uid="{5C3B2FBF-92E0-4661-B3E4-856BAF914E6F}"/>
    <cellStyle name="Comma 11 3 2" xfId="5771" xr:uid="{59FAA8A4-F5B7-4576-9C34-A1768785AA15}"/>
    <cellStyle name="Comma 11 3 2 2" xfId="6441" xr:uid="{775E0DDF-42B0-4120-AE16-13520F15BEF7}"/>
    <cellStyle name="Comma 11 3 2 2 2" xfId="10173" xr:uid="{BC5D6D98-622C-4847-B685-68AD4E5FA0BC}"/>
    <cellStyle name="Comma 11 3 2 2 2 2" xfId="19621" xr:uid="{A0FC7B1C-242C-4D76-BBE6-BDDC24FA13EE}"/>
    <cellStyle name="Comma 11 3 2 2 2 2 2" xfId="32270" xr:uid="{8C0E9345-EF1D-402D-AE79-FA80D73E81BA}"/>
    <cellStyle name="Comma 11 3 2 2 2 3" xfId="30974" xr:uid="{A035AAEE-2E99-48A6-95BD-0EE17F6AC0BB}"/>
    <cellStyle name="Comma 11 3 2 2 3" xfId="15892" xr:uid="{4FCC561D-9A47-40A9-880E-977972876A47}"/>
    <cellStyle name="Comma 11 3 2 2 3 2" xfId="31622" xr:uid="{13FD5FFD-49E2-4BE3-BF3F-4A7621F432CE}"/>
    <cellStyle name="Comma 11 3 2 2 4" xfId="30325" xr:uid="{C03718C0-4D81-46D7-8E0D-5E1DD005FB03}"/>
    <cellStyle name="Comma 11 3 2 3" xfId="9503" xr:uid="{C8A0F675-AE9A-4C3E-8067-95999BBCAE4F}"/>
    <cellStyle name="Comma 11 3 2 3 2" xfId="18951" xr:uid="{0A50E58D-DC53-4F22-B494-330806F0204B}"/>
    <cellStyle name="Comma 11 3 2 3 2 2" xfId="31980" xr:uid="{F158725D-B59B-4395-A2B0-5C3B8E55597A}"/>
    <cellStyle name="Comma 11 3 2 3 3" xfId="30683" xr:uid="{8E8B6338-99F4-4BAD-AC29-7F329830DD44}"/>
    <cellStyle name="Comma 11 3 2 4" xfId="15222" xr:uid="{914AFE8F-FC9A-44D1-8F81-0C91C0D43F49}"/>
    <cellStyle name="Comma 11 3 2 4 2" xfId="31331" xr:uid="{FF123EBD-7A47-45C8-8F77-729ABF3BF2C2}"/>
    <cellStyle name="Comma 11 3 2 5" xfId="30034" xr:uid="{158966BA-578C-4754-8168-2F8B9D2BAC34}"/>
    <cellStyle name="Comma 11 4" xfId="2810" xr:uid="{CEB1EAAE-62FB-4A89-913F-75931591BEB5}"/>
    <cellStyle name="Comma 11 4 2" xfId="5772" xr:uid="{65BFB49F-CB9E-4E4D-A5A3-82FB491A0A80}"/>
    <cellStyle name="Comma 11 4 2 2" xfId="6442" xr:uid="{472ECACC-B9A1-4E6C-A6D3-040F2FEB413B}"/>
    <cellStyle name="Comma 11 4 2 2 2" xfId="10174" xr:uid="{8604437D-035A-433C-9D75-718802F2573B}"/>
    <cellStyle name="Comma 11 4 2 2 2 2" xfId="19622" xr:uid="{22CB3782-2C19-410B-97E3-DCC4E119C9BE}"/>
    <cellStyle name="Comma 11 4 2 2 2 2 2" xfId="32271" xr:uid="{96D20512-7DFA-4B94-A494-29ADFF525981}"/>
    <cellStyle name="Comma 11 4 2 2 2 3" xfId="30975" xr:uid="{58319B7C-47B2-4957-A490-990251E93A99}"/>
    <cellStyle name="Comma 11 4 2 2 3" xfId="15893" xr:uid="{9D327ECC-9877-432C-B5E8-1118CEF648F3}"/>
    <cellStyle name="Comma 11 4 2 2 3 2" xfId="31623" xr:uid="{2D4A158B-2EC6-47CC-A6FA-669F18B60E01}"/>
    <cellStyle name="Comma 11 4 2 2 4" xfId="30326" xr:uid="{6FF7A29E-0893-40C2-9BBD-7B7673F5A40F}"/>
    <cellStyle name="Comma 11 4 2 3" xfId="9504" xr:uid="{0DCB2AEB-5649-49A8-B061-9D7656A672C1}"/>
    <cellStyle name="Comma 11 4 2 3 2" xfId="18952" xr:uid="{47BA2249-4743-4DDD-BBF4-A9DC86C30947}"/>
    <cellStyle name="Comma 11 4 2 3 2 2" xfId="31981" xr:uid="{DE1F1F88-2D34-4AD7-918F-CE407C934613}"/>
    <cellStyle name="Comma 11 4 2 3 3" xfId="30684" xr:uid="{ADFA1A54-9B80-409C-957C-5EA350341B7C}"/>
    <cellStyle name="Comma 11 4 2 4" xfId="15223" xr:uid="{CDCA1791-89DA-4642-806D-1BD9F2BECC71}"/>
    <cellStyle name="Comma 11 4 2 4 2" xfId="31332" xr:uid="{15767870-9B9E-4CD0-9D42-DC1BF7CE422C}"/>
    <cellStyle name="Comma 11 4 2 5" xfId="30035" xr:uid="{ACCF9ECA-8E61-442A-9051-FE7F323E1D4D}"/>
    <cellStyle name="Comma 11 5" xfId="5769" xr:uid="{29B8CB59-C0CC-4B80-8A19-A7853F6B2878}"/>
    <cellStyle name="Comma 11 5 2" xfId="6439" xr:uid="{80EC1111-C635-40BE-8E87-4C78C3FD17A3}"/>
    <cellStyle name="Comma 11 5 2 2" xfId="10171" xr:uid="{359265D7-07CA-46DE-A464-C9A6846EAC95}"/>
    <cellStyle name="Comma 11 5 2 2 2" xfId="19619" xr:uid="{80F0A686-86B5-4202-A1E4-9B895797FC2A}"/>
    <cellStyle name="Comma 11 5 2 2 2 2" xfId="32268" xr:uid="{E7416187-F0FD-44C6-ACB5-FEE56B95B5CA}"/>
    <cellStyle name="Comma 11 5 2 2 3" xfId="30972" xr:uid="{BFD94CD9-FAC4-47F5-9593-306D1FCB79C5}"/>
    <cellStyle name="Comma 11 5 2 3" xfId="15890" xr:uid="{E4AED44B-DE7B-4A3C-B2E5-A082BAC28E3B}"/>
    <cellStyle name="Comma 11 5 2 3 2" xfId="31620" xr:uid="{2635CFB0-B6D2-47FD-B658-E2C43E777C97}"/>
    <cellStyle name="Comma 11 5 2 4" xfId="30323" xr:uid="{8630A705-4978-4152-BCCA-DB980F6259B3}"/>
    <cellStyle name="Comma 11 5 3" xfId="9501" xr:uid="{F8C6581B-8C37-425F-91CF-F6593733E607}"/>
    <cellStyle name="Comma 11 5 3 2" xfId="18949" xr:uid="{43FF681B-8A69-475C-8117-A2973FAE4C53}"/>
    <cellStyle name="Comma 11 5 3 2 2" xfId="31978" xr:uid="{041FFB7C-87F9-4777-A079-04089729F595}"/>
    <cellStyle name="Comma 11 5 3 3" xfId="30681" xr:uid="{6D679268-1473-4D06-839C-5EABD72AA659}"/>
    <cellStyle name="Comma 11 5 4" xfId="15220" xr:uid="{3A6E543F-1FDA-42DE-AF1F-A3E30B89DECD}"/>
    <cellStyle name="Comma 11 5 4 2" xfId="31329" xr:uid="{1043A513-1CE3-4158-B6F1-7B0D896A51B0}"/>
    <cellStyle name="Comma 11 5 5" xfId="30032" xr:uid="{94009C90-B1C7-465E-8E31-B796C20E34E6}"/>
    <cellStyle name="Comma 11 6" xfId="29342" xr:uid="{953C6AF7-CD84-4072-9636-4B85E7270F9F}"/>
    <cellStyle name="Comma 11 6 2" xfId="32615" xr:uid="{63F017AA-88DC-43C2-B4C8-F1B7CC63A92A}"/>
    <cellStyle name="Comma 110" xfId="29285" xr:uid="{D9498D9F-4FF8-47B0-97A6-9D6F44B55BB0}"/>
    <cellStyle name="Comma 111" xfId="32691" xr:uid="{01ED1BF4-6A7A-4905-8BB1-D7DFDFC7A804}"/>
    <cellStyle name="Comma 112" xfId="32696" xr:uid="{1CF65D0E-49E9-4593-A4C3-15EC53E63F2C}"/>
    <cellStyle name="Comma 113" xfId="32693" xr:uid="{59F61440-888E-4192-B0C2-45B80ED3345D}"/>
    <cellStyle name="Comma 114" xfId="32701" xr:uid="{DDF5D6B9-76B6-462B-AB94-2D9EB4443F42}"/>
    <cellStyle name="Comma 115" xfId="32704" xr:uid="{9C6F7CB9-48EA-42C3-9E8E-F44D60FD98CD}"/>
    <cellStyle name="Comma 116" xfId="32708" xr:uid="{81CB39A0-087A-4398-B9ED-1D4E4BDE1685}"/>
    <cellStyle name="Comma 12" xfId="21" xr:uid="{986FACF5-61CF-4147-B7C8-A4332DCFC5BD}"/>
    <cellStyle name="Comma 12 2" xfId="2812" xr:uid="{537D1B99-7E00-4B00-9613-2C455055E934}"/>
    <cellStyle name="Comma 12 2 2" xfId="5774" xr:uid="{C626FF4E-1A95-4123-8583-3AC3F1012319}"/>
    <cellStyle name="Comma 12 2 2 2" xfId="6444" xr:uid="{B67977A8-33A9-43BD-86A8-F7F047D96216}"/>
    <cellStyle name="Comma 12 2 2 2 2" xfId="10176" xr:uid="{7EDBB8AA-158E-4E1F-AAD5-6C47D39905D1}"/>
    <cellStyle name="Comma 12 2 2 2 2 2" xfId="19624" xr:uid="{D1B1CA21-3471-4CED-9790-1DABC8000F82}"/>
    <cellStyle name="Comma 12 2 2 2 2 2 2" xfId="32273" xr:uid="{E30656A4-06F7-443F-B810-C7627222AEC2}"/>
    <cellStyle name="Comma 12 2 2 2 2 3" xfId="30977" xr:uid="{69312367-63A6-4929-8CB7-73BAC74BF9BF}"/>
    <cellStyle name="Comma 12 2 2 2 3" xfId="15895" xr:uid="{FE8A9005-30A7-4EBF-8894-916671C310D3}"/>
    <cellStyle name="Comma 12 2 2 2 3 2" xfId="31625" xr:uid="{8AFD058B-C82B-4548-A248-0719705118FB}"/>
    <cellStyle name="Comma 12 2 2 2 4" xfId="30328" xr:uid="{B0F89AFB-AABB-47FC-84F8-DB316427B7C8}"/>
    <cellStyle name="Comma 12 2 2 3" xfId="9506" xr:uid="{7F4C5F00-705E-41AC-ADE0-89C77FFC8EA3}"/>
    <cellStyle name="Comma 12 2 2 3 2" xfId="18954" xr:uid="{C6E89CFD-8A0A-47E7-AF16-B80A90CB200B}"/>
    <cellStyle name="Comma 12 2 2 3 2 2" xfId="31983" xr:uid="{90FAFC93-577A-40BC-A091-F3D46C17939C}"/>
    <cellStyle name="Comma 12 2 2 3 3" xfId="30686" xr:uid="{5B2DD4C4-88DF-4D6C-8551-D0A9F1B60377}"/>
    <cellStyle name="Comma 12 2 2 4" xfId="15225" xr:uid="{8818B6D2-329A-451A-A488-ED77604089A3}"/>
    <cellStyle name="Comma 12 2 2 4 2" xfId="31334" xr:uid="{DDA5E92C-C89B-4394-A99E-7A2667CB5993}"/>
    <cellStyle name="Comma 12 2 2 5" xfId="30037" xr:uid="{CD5104F6-072E-4D6A-AAF8-A873483BE3FB}"/>
    <cellStyle name="Comma 12 3" xfId="2813" xr:uid="{B9EA9E43-4B6D-43B8-AED4-147B1B403B7D}"/>
    <cellStyle name="Comma 12 3 2" xfId="5775" xr:uid="{333A2C6E-2E1C-4834-8CB4-F257967A498F}"/>
    <cellStyle name="Comma 12 3 2 2" xfId="6445" xr:uid="{9DE1668D-8B44-4208-90DF-56DDAEF49705}"/>
    <cellStyle name="Comma 12 3 2 2 2" xfId="10177" xr:uid="{7FCC2BEE-BA8A-4563-ADA5-D3CD99D1CA18}"/>
    <cellStyle name="Comma 12 3 2 2 2 2" xfId="19625" xr:uid="{AC9ACE27-1034-4C68-B31F-84666DC1E0EC}"/>
    <cellStyle name="Comma 12 3 2 2 2 2 2" xfId="32274" xr:uid="{B9A54537-7D5D-4ABB-9ABB-2C236C1092E0}"/>
    <cellStyle name="Comma 12 3 2 2 2 3" xfId="30978" xr:uid="{019278E9-1008-45B6-9CD1-69FAEE4ADB22}"/>
    <cellStyle name="Comma 12 3 2 2 3" xfId="15896" xr:uid="{CFA2BF86-AEE5-4E72-9C7F-65782F931DA9}"/>
    <cellStyle name="Comma 12 3 2 2 3 2" xfId="31626" xr:uid="{4B41F4ED-DE43-4F9C-A1CF-9EA36E0BD507}"/>
    <cellStyle name="Comma 12 3 2 2 4" xfId="30329" xr:uid="{77091BD5-9ABC-4C79-B665-5C4D3D0680B7}"/>
    <cellStyle name="Comma 12 3 2 3" xfId="9507" xr:uid="{C041F433-EEBB-4FD0-9A09-24F4754FE3C9}"/>
    <cellStyle name="Comma 12 3 2 3 2" xfId="18955" xr:uid="{DA958E5E-D521-430F-B476-2BC6D0D0C948}"/>
    <cellStyle name="Comma 12 3 2 3 2 2" xfId="31984" xr:uid="{85D36544-429B-41F1-9EA9-97AE794245EE}"/>
    <cellStyle name="Comma 12 3 2 3 3" xfId="30687" xr:uid="{62219B64-00CD-4F8D-874C-562C084A3D60}"/>
    <cellStyle name="Comma 12 3 2 4" xfId="15226" xr:uid="{297636A3-EDF4-487B-A548-CD1A904C9B34}"/>
    <cellStyle name="Comma 12 3 2 4 2" xfId="31335" xr:uid="{07249579-DF37-4539-9BCF-922E85188079}"/>
    <cellStyle name="Comma 12 3 2 5" xfId="30038" xr:uid="{B1677BD0-8DC7-42C9-ABDA-BECBE322B8AA}"/>
    <cellStyle name="Comma 12 4" xfId="2814" xr:uid="{054785C0-0746-435F-99AF-98482314A00C}"/>
    <cellStyle name="Comma 12 4 2" xfId="5776" xr:uid="{ACBE2606-4B36-4015-A435-11436105F4F0}"/>
    <cellStyle name="Comma 12 4 2 2" xfId="6446" xr:uid="{6F8BCED2-9485-422B-B7F5-2825220D1E61}"/>
    <cellStyle name="Comma 12 4 2 2 2" xfId="10178" xr:uid="{0306E9EF-C828-45AD-A731-0A0D3C03C3E0}"/>
    <cellStyle name="Comma 12 4 2 2 2 2" xfId="19626" xr:uid="{43E15DAF-8D89-4838-9B9A-6ECE76712138}"/>
    <cellStyle name="Comma 12 4 2 2 2 2 2" xfId="32275" xr:uid="{50FE7C50-E05C-4EDF-A2BF-7B08A7B11317}"/>
    <cellStyle name="Comma 12 4 2 2 2 3" xfId="30979" xr:uid="{BD6D4E6A-CB47-4521-85BD-985A4FAC9732}"/>
    <cellStyle name="Comma 12 4 2 2 3" xfId="15897" xr:uid="{2A3BFF2A-7134-4939-9EF4-5E8D74C7FECB}"/>
    <cellStyle name="Comma 12 4 2 2 3 2" xfId="31627" xr:uid="{6C818759-23C1-4747-B29D-1B9CE69E00F7}"/>
    <cellStyle name="Comma 12 4 2 2 4" xfId="30330" xr:uid="{CA376D1F-D86D-43DE-ACD2-56C879A37E0F}"/>
    <cellStyle name="Comma 12 4 2 3" xfId="9508" xr:uid="{E76E9D39-3640-45B2-8184-97FC8BAEA064}"/>
    <cellStyle name="Comma 12 4 2 3 2" xfId="18956" xr:uid="{EB99ACCF-4C11-4F82-8C6C-E28AE890FA2A}"/>
    <cellStyle name="Comma 12 4 2 3 2 2" xfId="31985" xr:uid="{500C6635-5DA4-45D8-AB5D-3C0D9FE8B4F7}"/>
    <cellStyle name="Comma 12 4 2 3 3" xfId="30688" xr:uid="{443E2BC4-BD9D-4413-9919-D046636CEBFE}"/>
    <cellStyle name="Comma 12 4 2 4" xfId="15227" xr:uid="{FD42CC4A-ABD4-4907-AAEB-F0C7EF586FDE}"/>
    <cellStyle name="Comma 12 4 2 4 2" xfId="31336" xr:uid="{EFA6FFAA-F174-488A-808F-B0EC3B7E9E5D}"/>
    <cellStyle name="Comma 12 4 2 5" xfId="30039" xr:uid="{F9A89B76-1F83-4B1B-AA11-2C57183B7287}"/>
    <cellStyle name="Comma 12 5" xfId="5773" xr:uid="{ED76AE5E-773B-4521-A402-EB5C8F9A90A0}"/>
    <cellStyle name="Comma 12 5 2" xfId="6443" xr:uid="{C484E6BA-95A2-4708-B920-8FF8A284949E}"/>
    <cellStyle name="Comma 12 5 2 2" xfId="10175" xr:uid="{AC8407F6-3016-4097-8B6A-A0351CB0B11D}"/>
    <cellStyle name="Comma 12 5 2 2 2" xfId="19623" xr:uid="{FB794A07-9561-48A8-BDB0-B76C5F451474}"/>
    <cellStyle name="Comma 12 5 2 2 2 2" xfId="32272" xr:uid="{34F9026A-034E-4FE2-90D3-57B57BF35B58}"/>
    <cellStyle name="Comma 12 5 2 2 3" xfId="30976" xr:uid="{93CA730E-EFB7-4B6A-9C00-9C04E6393847}"/>
    <cellStyle name="Comma 12 5 2 3" xfId="15894" xr:uid="{DCE4D5A2-AE7A-4B80-9CE0-E488ABB30137}"/>
    <cellStyle name="Comma 12 5 2 3 2" xfId="31624" xr:uid="{0B47A9AB-FD59-48D2-8531-A623CB9F99DC}"/>
    <cellStyle name="Comma 12 5 2 4" xfId="30327" xr:uid="{DF187D93-9BE3-4CCD-B9C0-CE3F736989B0}"/>
    <cellStyle name="Comma 12 5 3" xfId="9505" xr:uid="{4A252D26-9E77-4110-86DF-AA882E6DDE46}"/>
    <cellStyle name="Comma 12 5 3 2" xfId="18953" xr:uid="{2C499007-1896-4867-9A54-C229C9C5D713}"/>
    <cellStyle name="Comma 12 5 3 2 2" xfId="31982" xr:uid="{E0B53A0A-1A00-4462-9A76-2E59C1AF9C2E}"/>
    <cellStyle name="Comma 12 5 3 3" xfId="30685" xr:uid="{B5562E0C-9E00-4190-AF1D-03862C78088A}"/>
    <cellStyle name="Comma 12 5 4" xfId="15224" xr:uid="{ACAB3196-028A-495A-903F-3E500F8C77EF}"/>
    <cellStyle name="Comma 12 5 4 2" xfId="31333" xr:uid="{BA502513-02FA-4998-9FF5-AD9BE0828846}"/>
    <cellStyle name="Comma 12 5 5" xfId="30036" xr:uid="{E072CDD6-A8AE-41E1-9FE9-4DAF337E29A7}"/>
    <cellStyle name="Comma 12 6" xfId="29345" xr:uid="{DA4DE8A6-CB8F-4A85-8889-10BA7691B4B7}"/>
    <cellStyle name="Comma 12 6 2" xfId="32617" xr:uid="{07F9C267-F946-410F-BDF2-A2EC2131ED17}"/>
    <cellStyle name="Comma 12 7" xfId="2811" xr:uid="{F646F43B-5B66-4028-8E15-4D5F2909328C}"/>
    <cellStyle name="Comma 12 7 2" xfId="29491" xr:uid="{200846D7-26F2-4CD0-9EA0-DF4F71A7ACAC}"/>
    <cellStyle name="Comma 12 8" xfId="29461" xr:uid="{7FEC24F4-AE5E-49B9-A948-4ED70C48632B}"/>
    <cellStyle name="Comma 13" xfId="2815" xr:uid="{350FC980-3620-4B16-B9F8-8C02A5D65691}"/>
    <cellStyle name="Comma 13 2" xfId="4687" xr:uid="{D6007EE6-0F59-4B46-99D9-4B5A56B054F3}"/>
    <cellStyle name="Comma 13 3" xfId="29347" xr:uid="{27C09A65-D700-4928-AE68-05F66E9E19C2}"/>
    <cellStyle name="Comma 13 3 2" xfId="32618" xr:uid="{6897FB58-C671-441E-A1E8-06407C1B53D2}"/>
    <cellStyle name="Comma 130" xfId="32644" xr:uid="{5BBDD566-4BBA-48FF-B25D-73CE66E1F6FB}"/>
    <cellStyle name="Comma 136" xfId="32645" xr:uid="{DB3556BE-3FF1-4207-AE1D-EDD7388CE3C6}"/>
    <cellStyle name="Comma 14" xfId="2816" xr:uid="{026A7BAB-8E5B-4198-B4D0-8C7373B0EEB0}"/>
    <cellStyle name="Comma 14 2" xfId="2817" xr:uid="{9CD8FA38-4EA0-4FB4-AC55-6734DDA7DD7D}"/>
    <cellStyle name="Comma 14 2 2" xfId="5778" xr:uid="{AD0B76B0-0B14-4942-B322-8864DC37AF9A}"/>
    <cellStyle name="Comma 14 2 2 2" xfId="6448" xr:uid="{F5FE217C-3CA6-4CA2-BB05-895DE2C3D36A}"/>
    <cellStyle name="Comma 14 2 2 2 2" xfId="10180" xr:uid="{D42F0A11-134F-4BE9-BFAD-8A57532555ED}"/>
    <cellStyle name="Comma 14 2 2 2 2 2" xfId="19628" xr:uid="{8479A9D6-955E-4C73-982B-2FE75AA5A89A}"/>
    <cellStyle name="Comma 14 2 2 2 2 2 2" xfId="32277" xr:uid="{8A618647-1AE8-4946-B892-8C86EA7C985C}"/>
    <cellStyle name="Comma 14 2 2 2 2 3" xfId="30981" xr:uid="{EEC2CCC7-D99C-4C0F-ACD6-867F10785D61}"/>
    <cellStyle name="Comma 14 2 2 2 3" xfId="15899" xr:uid="{4B6D6923-A02B-44EB-8509-CF7D36DCBF3A}"/>
    <cellStyle name="Comma 14 2 2 2 3 2" xfId="31629" xr:uid="{ED4B4E2B-78D0-40C8-968C-61FCBFAD4D30}"/>
    <cellStyle name="Comma 14 2 2 2 4" xfId="30332" xr:uid="{221D0DDD-37D7-4837-806A-1DEC9528342C}"/>
    <cellStyle name="Comma 14 2 2 3" xfId="9510" xr:uid="{BAB341D6-FF9E-40DF-A67F-BCC44A62DF98}"/>
    <cellStyle name="Comma 14 2 2 3 2" xfId="18958" xr:uid="{850E2A0B-F3C6-4175-B33F-1D2C7A3DB30D}"/>
    <cellStyle name="Comma 14 2 2 3 2 2" xfId="31987" xr:uid="{4B9FF91A-DB8B-4D43-B5F9-EDD6B4D70164}"/>
    <cellStyle name="Comma 14 2 2 3 3" xfId="30690" xr:uid="{B3443C60-0E98-425F-B070-163972DE4B94}"/>
    <cellStyle name="Comma 14 2 2 4" xfId="15229" xr:uid="{3F6440A4-F33D-4465-82F1-EACF1EF1041E}"/>
    <cellStyle name="Comma 14 2 2 4 2" xfId="31338" xr:uid="{4F74E412-E56D-4C9D-A591-BAB5DB60DC16}"/>
    <cellStyle name="Comma 14 2 2 5" xfId="30041" xr:uid="{AC383EDF-02AC-4E72-922E-7187A143031A}"/>
    <cellStyle name="Comma 14 3" xfId="2818" xr:uid="{A3ECB796-4799-4C82-B9CD-15AF5D951CE9}"/>
    <cellStyle name="Comma 14 3 2" xfId="5779" xr:uid="{EAD726C7-4A3F-4F83-A012-74476E94D5D3}"/>
    <cellStyle name="Comma 14 3 2 2" xfId="6449" xr:uid="{CA186C89-EFD6-41D3-B449-C968830B7AAA}"/>
    <cellStyle name="Comma 14 3 2 2 2" xfId="10181" xr:uid="{319F60A0-FD91-4A4D-97D8-821ADE04AEC7}"/>
    <cellStyle name="Comma 14 3 2 2 2 2" xfId="19629" xr:uid="{F7A65B41-9C33-49DC-923E-B49E25F8855D}"/>
    <cellStyle name="Comma 14 3 2 2 2 2 2" xfId="32278" xr:uid="{0CE6F11C-B65B-443F-9AF7-D673C604E2ED}"/>
    <cellStyle name="Comma 14 3 2 2 2 3" xfId="30982" xr:uid="{D90C4D9F-38A6-4369-83CA-B7E396983001}"/>
    <cellStyle name="Comma 14 3 2 2 3" xfId="15900" xr:uid="{D9BBA4AA-2E76-4EF2-8D9F-E7CBD47F3982}"/>
    <cellStyle name="Comma 14 3 2 2 3 2" xfId="31630" xr:uid="{6A453BEA-03BD-41A2-9986-26175D838A6A}"/>
    <cellStyle name="Comma 14 3 2 2 4" xfId="30333" xr:uid="{38C618A4-6954-4805-ACE0-7B6587E350B5}"/>
    <cellStyle name="Comma 14 3 2 3" xfId="9511" xr:uid="{7FE4D9FB-3958-41C4-AC7C-8B678C684E52}"/>
    <cellStyle name="Comma 14 3 2 3 2" xfId="18959" xr:uid="{FDBD46A7-BCC5-4B3B-9B99-F05F14C9C58B}"/>
    <cellStyle name="Comma 14 3 2 3 2 2" xfId="31988" xr:uid="{00B21D0D-E698-43FA-B09F-76ACF45E2480}"/>
    <cellStyle name="Comma 14 3 2 3 3" xfId="30691" xr:uid="{01F1B134-A27A-479B-A36C-57859F3FBA1E}"/>
    <cellStyle name="Comma 14 3 2 4" xfId="15230" xr:uid="{7135BD78-8AB8-4027-A57B-CDE64FCEF488}"/>
    <cellStyle name="Comma 14 3 2 4 2" xfId="31339" xr:uid="{7088D6D9-3023-4DF9-BF9F-954FAE149931}"/>
    <cellStyle name="Comma 14 3 2 5" xfId="30042" xr:uid="{618F670E-66D5-4783-AFCD-0C9762252CB9}"/>
    <cellStyle name="Comma 14 4" xfId="2819" xr:uid="{958C7DC3-B6CA-4779-87A5-3E3FDD3121A1}"/>
    <cellStyle name="Comma 14 4 2" xfId="2820" xr:uid="{1C1A6B3C-1632-48DA-A954-9498B425BDE0}"/>
    <cellStyle name="Comma 14 4 2 2" xfId="5781" xr:uid="{5502327B-1B41-4033-8C91-543F66402F14}"/>
    <cellStyle name="Comma 14 4 2 2 2" xfId="6451" xr:uid="{0475720D-182D-47D7-88E2-8CF8BED30C60}"/>
    <cellStyle name="Comma 14 4 2 2 2 2" xfId="10183" xr:uid="{13200190-857E-407A-AEF6-530A38A4540B}"/>
    <cellStyle name="Comma 14 4 2 2 2 2 2" xfId="19631" xr:uid="{53978267-C56C-481D-852C-3CC0C77C34E8}"/>
    <cellStyle name="Comma 14 4 2 2 2 2 2 2" xfId="32280" xr:uid="{AAB37A0D-9B34-42AA-AD3C-6CF09C6FCB74}"/>
    <cellStyle name="Comma 14 4 2 2 2 2 3" xfId="30984" xr:uid="{FBACD5C1-67A6-4247-918C-2421249A6956}"/>
    <cellStyle name="Comma 14 4 2 2 2 3" xfId="15902" xr:uid="{FF92C1F2-A0BA-41A4-B832-8198CB73BDD0}"/>
    <cellStyle name="Comma 14 4 2 2 2 3 2" xfId="31632" xr:uid="{E0BDB804-C9C5-4CB1-83FC-72F2E456F892}"/>
    <cellStyle name="Comma 14 4 2 2 2 4" xfId="30335" xr:uid="{AA4BE079-5280-47E5-885B-2D93A4057718}"/>
    <cellStyle name="Comma 14 4 2 2 3" xfId="9513" xr:uid="{5E93B00B-6234-44CE-AB63-EC0C89090392}"/>
    <cellStyle name="Comma 14 4 2 2 3 2" xfId="18961" xr:uid="{3F13884D-7C9D-460B-9B45-874E3D5E37D8}"/>
    <cellStyle name="Comma 14 4 2 2 3 2 2" xfId="31990" xr:uid="{E999DCC6-AF12-436C-B9F0-A9F11CFC4E55}"/>
    <cellStyle name="Comma 14 4 2 2 3 3" xfId="30693" xr:uid="{15A7410E-5A41-4718-BA3C-CFF1CBC1ACA0}"/>
    <cellStyle name="Comma 14 4 2 2 4" xfId="15232" xr:uid="{D714CD77-DA30-4C4F-904D-66D60704E72E}"/>
    <cellStyle name="Comma 14 4 2 2 4 2" xfId="31341" xr:uid="{EC7E499A-AE7C-443B-B7CE-C023C68C17A3}"/>
    <cellStyle name="Comma 14 4 2 2 5" xfId="30044" xr:uid="{62C9F58E-46A8-4E51-999F-FC93BB4DF253}"/>
    <cellStyle name="Comma 14 4 3" xfId="5780" xr:uid="{35811B47-8A0E-4593-AB54-8D7AAC67DD49}"/>
    <cellStyle name="Comma 14 4 3 2" xfId="6450" xr:uid="{A54D4024-AA20-4B3C-85FC-9E665951B906}"/>
    <cellStyle name="Comma 14 4 3 2 2" xfId="10182" xr:uid="{4D4B6A37-0F2B-4DE0-A44A-A329D4D9A57C}"/>
    <cellStyle name="Comma 14 4 3 2 2 2" xfId="19630" xr:uid="{A1236C70-906B-4D46-8A3C-CB3EB7435610}"/>
    <cellStyle name="Comma 14 4 3 2 2 2 2" xfId="32279" xr:uid="{74B6B159-0487-410E-B0F7-823B44B90E6A}"/>
    <cellStyle name="Comma 14 4 3 2 2 3" xfId="30983" xr:uid="{7ACBB3D9-42FB-4073-9699-1D108FE9657B}"/>
    <cellStyle name="Comma 14 4 3 2 3" xfId="15901" xr:uid="{E0B7CD2C-BD53-4A7F-8B37-1F9A6C785B7B}"/>
    <cellStyle name="Comma 14 4 3 2 3 2" xfId="31631" xr:uid="{4C613825-4C7C-4B26-B520-BD9CBC3EEE4F}"/>
    <cellStyle name="Comma 14 4 3 2 4" xfId="30334" xr:uid="{8F6DA972-BFB0-4856-B87F-6C55D9FA1D6F}"/>
    <cellStyle name="Comma 14 4 3 3" xfId="9512" xr:uid="{B39BAB64-0F2D-4759-88DB-8FFACF48A382}"/>
    <cellStyle name="Comma 14 4 3 3 2" xfId="18960" xr:uid="{7F989A9E-D91B-4163-BAC9-0D54B116B9FF}"/>
    <cellStyle name="Comma 14 4 3 3 2 2" xfId="31989" xr:uid="{456E730A-0AAB-4D6B-BE00-BDC9384B2DD8}"/>
    <cellStyle name="Comma 14 4 3 3 3" xfId="30692" xr:uid="{E797BDD4-DDAA-47D3-B169-E9B4BFB19072}"/>
    <cellStyle name="Comma 14 4 3 4" xfId="15231" xr:uid="{AB25FE72-9101-44DF-8326-081DC41F0911}"/>
    <cellStyle name="Comma 14 4 3 4 2" xfId="31340" xr:uid="{ECCCD973-9FEF-44FC-AFC4-A9B4EFEDE3D4}"/>
    <cellStyle name="Comma 14 4 3 5" xfId="30043" xr:uid="{A8630148-69B6-4766-B43A-18C940AE954E}"/>
    <cellStyle name="Comma 14 5" xfId="4688" xr:uid="{6F7A4DA8-D042-4EB2-BAB0-7C1C8A77F3DC}"/>
    <cellStyle name="Comma 14 5 2" xfId="6062" xr:uid="{4398B95C-1DDA-4942-9B87-90248EE40BEA}"/>
    <cellStyle name="Comma 14 5 2 2" xfId="6732" xr:uid="{A992562B-2C80-4F2C-8503-95DC15A256B5}"/>
    <cellStyle name="Comma 14 5 2 2 2" xfId="10464" xr:uid="{0A2B8838-795C-408D-BA7A-C7696841EA88}"/>
    <cellStyle name="Comma 14 5 2 2 2 2" xfId="19912" xr:uid="{E5407008-594D-4DE4-BEF4-8DA8EEA29D0F}"/>
    <cellStyle name="Comma 14 5 2 2 2 2 2" xfId="32452" xr:uid="{83E1E82E-6C03-4ED5-A152-4BC13C241F66}"/>
    <cellStyle name="Comma 14 5 2 2 2 3" xfId="31156" xr:uid="{DC2CF4A1-19FF-4FF0-9908-5D202CA71663}"/>
    <cellStyle name="Comma 14 5 2 2 3" xfId="16183" xr:uid="{11528668-C44E-4553-8A47-6127CDC285D8}"/>
    <cellStyle name="Comma 14 5 2 2 3 2" xfId="31804" xr:uid="{89628C42-9208-4FBA-8D4F-FB5150191A10}"/>
    <cellStyle name="Comma 14 5 2 2 4" xfId="30507" xr:uid="{0BD4E5EA-D6E2-405A-B0C3-FD2919A17A5A}"/>
    <cellStyle name="Comma 14 5 2 3" xfId="9794" xr:uid="{95B6C251-4D9B-4095-A8B1-3E158EFE819F}"/>
    <cellStyle name="Comma 14 5 2 3 2" xfId="19242" xr:uid="{04BB351A-9469-447C-BBF3-BA3364A12742}"/>
    <cellStyle name="Comma 14 5 2 3 2 2" xfId="32162" xr:uid="{3CE96D2C-2962-4AFD-A8C1-A587337009D6}"/>
    <cellStyle name="Comma 14 5 2 3 3" xfId="30865" xr:uid="{722450D5-8CAA-4092-AF5E-24D7063E99DB}"/>
    <cellStyle name="Comma 14 5 2 4" xfId="15513" xr:uid="{19573A64-7063-41BC-9720-2E04E7015B7E}"/>
    <cellStyle name="Comma 14 5 2 4 2" xfId="31513" xr:uid="{A6B408B3-A3AA-4403-9D67-7D7D68C9FA4D}"/>
    <cellStyle name="Comma 14 5 2 5" xfId="30216" xr:uid="{27436FA4-C33B-413D-B384-8EEF44C412B1}"/>
    <cellStyle name="Comma 14 5 3" xfId="29802" xr:uid="{DEA90D08-3C7D-4FC4-9A59-A7127BD946B2}"/>
    <cellStyle name="Comma 14 6" xfId="5777" xr:uid="{BDA9A8FC-CF3E-4F03-A949-69E5444FAB92}"/>
    <cellStyle name="Comma 14 6 2" xfId="6447" xr:uid="{A93268E5-2431-4179-AABD-896DB11FBD60}"/>
    <cellStyle name="Comma 14 6 2 2" xfId="10179" xr:uid="{D1A260BF-1692-46BC-A470-D7C60308FE89}"/>
    <cellStyle name="Comma 14 6 2 2 2" xfId="19627" xr:uid="{18EE0116-010B-4311-880C-757A33E186A1}"/>
    <cellStyle name="Comma 14 6 2 2 2 2" xfId="32276" xr:uid="{132DDF8A-449C-4362-9443-B05DA7397168}"/>
    <cellStyle name="Comma 14 6 2 2 3" xfId="30980" xr:uid="{35C11F4E-4ED9-41AB-9676-48922629524D}"/>
    <cellStyle name="Comma 14 6 2 3" xfId="15898" xr:uid="{9597ECF4-B835-49EA-9BEE-9CFE673863BF}"/>
    <cellStyle name="Comma 14 6 2 3 2" xfId="31628" xr:uid="{ADA8FA83-3076-4AFD-9C03-05EAF8BC9933}"/>
    <cellStyle name="Comma 14 6 2 4" xfId="30331" xr:uid="{B7D4EC3D-3910-4276-8996-6BCC2B41BE8A}"/>
    <cellStyle name="Comma 14 6 3" xfId="9509" xr:uid="{C7B3B5C8-6E73-4B30-92F1-2FAA1B663858}"/>
    <cellStyle name="Comma 14 6 3 2" xfId="18957" xr:uid="{954AFAFC-C227-441E-97B1-FC6628644D78}"/>
    <cellStyle name="Comma 14 6 3 2 2" xfId="31986" xr:uid="{D9B07664-444C-4C1D-B5D5-07F1DFD288A9}"/>
    <cellStyle name="Comma 14 6 3 3" xfId="30689" xr:uid="{FF2E631C-B1A6-4CF6-B8D9-61659B7532A5}"/>
    <cellStyle name="Comma 14 6 4" xfId="15228" xr:uid="{1D09A9B9-DFBC-446D-B3B8-17AFB0B357A0}"/>
    <cellStyle name="Comma 14 6 4 2" xfId="31337" xr:uid="{B849D3C4-0355-4DFA-8397-FCF8DC5F4E84}"/>
    <cellStyle name="Comma 14 6 5" xfId="30040" xr:uid="{83036C41-FCCF-429E-9220-2D05CFC3E392}"/>
    <cellStyle name="Comma 15" xfId="2821" xr:uid="{DBAA1CC9-4490-4DE3-B8FC-D126B5D0B1D8}"/>
    <cellStyle name="Comma 15 10" xfId="2822" xr:uid="{5DBD9E00-9CFA-45E5-AFE0-2C9EE74A0802}"/>
    <cellStyle name="Comma 15 11" xfId="2823" xr:uid="{02D34EDC-58B4-4C1D-94C9-DE0D683E78A4}"/>
    <cellStyle name="Comma 15 2" xfId="2824" xr:uid="{0EDAE44B-CD44-4340-98EF-B3CF80A453F6}"/>
    <cellStyle name="Comma 15 3" xfId="2825" xr:uid="{09974114-79E2-4365-8725-55E29A87CA66}"/>
    <cellStyle name="Comma 15 4" xfId="2826" xr:uid="{4F05D7A1-8E2C-45D8-B35F-0DEC6F7F3967}"/>
    <cellStyle name="Comma 15 5" xfId="2827" xr:uid="{94111BAD-BD2B-42B8-8C2D-E29D3AE29533}"/>
    <cellStyle name="Comma 15 6" xfId="2828" xr:uid="{DA74E879-7681-4624-BB22-4F9887097AEE}"/>
    <cellStyle name="Comma 15 7" xfId="2829" xr:uid="{6550F41A-6D9B-47D0-849F-2BF29AC26A6B}"/>
    <cellStyle name="Comma 15 8" xfId="2830" xr:uid="{779532B6-3DCA-419B-A692-1D02AEFA982F}"/>
    <cellStyle name="Comma 15 9" xfId="2831" xr:uid="{E8B9723F-E3C3-4A59-A936-24FD5688C68C}"/>
    <cellStyle name="Comma 16" xfId="45" xr:uid="{E156257D-560E-4BC1-AE09-04B94AF8E630}"/>
    <cellStyle name="Comma 16 10" xfId="2833" xr:uid="{A0DDACD1-6921-4EDE-8B3F-6C4A16C8F801}"/>
    <cellStyle name="Comma 16 11" xfId="2832" xr:uid="{FE5B3FC9-09F2-4DAE-BEF8-4073E084AD4B}"/>
    <cellStyle name="Comma 16 12" xfId="5529" xr:uid="{508ECEF7-B07C-45C9-B9B3-A0450E92B596}"/>
    <cellStyle name="Comma 16 12 2" xfId="6199" xr:uid="{558BB7C1-06EE-46F2-8BEE-7F66481B8A91}"/>
    <cellStyle name="Comma 16 12 2 2" xfId="9931" xr:uid="{E2553D1F-1435-4461-9AF9-609C4340D704}"/>
    <cellStyle name="Comma 16 12 2 2 2" xfId="19379" xr:uid="{1EC17B00-B465-446D-880A-74892AFDDCB8}"/>
    <cellStyle name="Comma 16 12 2 2 2 2" xfId="32230" xr:uid="{4E537055-30F4-44C4-8E3A-D3DCBFB4D78E}"/>
    <cellStyle name="Comma 16 12 2 2 3" xfId="30934" xr:uid="{0DDF1396-1BEA-48FD-BC4C-1A27D9926E0A}"/>
    <cellStyle name="Comma 16 12 2 3" xfId="15650" xr:uid="{4B2F00E8-E7A6-4481-BB65-4658DCCE844E}"/>
    <cellStyle name="Comma 16 12 2 3 2" xfId="31582" xr:uid="{FAA8F75C-C15A-4634-BCF4-5C2DD94B191D}"/>
    <cellStyle name="Comma 16 12 2 4" xfId="30285" xr:uid="{14A2A1CA-25C6-49D8-AFF3-688F2FF5B724}"/>
    <cellStyle name="Comma 16 12 3" xfId="9261" xr:uid="{289F30F4-40F5-4D11-B629-D8AF7245B4F3}"/>
    <cellStyle name="Comma 16 12 3 2" xfId="18709" xr:uid="{AB3E23CD-FF20-4B21-8C8C-159ADB135ED8}"/>
    <cellStyle name="Comma 16 12 3 2 2" xfId="31940" xr:uid="{AFAD7351-DDDA-4AFF-9BFC-C71ACCA872A7}"/>
    <cellStyle name="Comma 16 12 3 3" xfId="30643" xr:uid="{C2825E16-98D4-41D6-87D7-8381DF8454DA}"/>
    <cellStyle name="Comma 16 12 4" xfId="14980" xr:uid="{0550893C-86CF-4A4B-BD1E-C6823BB37DF3}"/>
    <cellStyle name="Comma 16 12 4 2" xfId="31291" xr:uid="{DD8EF09E-06C9-4A68-A05A-27B21DBE8D43}"/>
    <cellStyle name="Comma 16 12 5" xfId="29994" xr:uid="{4C38C05B-50F2-4E45-B4DA-20ED04864DB7}"/>
    <cellStyle name="Comma 16 13" xfId="29471" xr:uid="{D3CAA540-C2E8-4583-937D-D6EFDC3E54B6}"/>
    <cellStyle name="Comma 16 2" xfId="2834" xr:uid="{2ABBAEDB-8876-4BA1-9A3C-88D884D51717}"/>
    <cellStyle name="Comma 16 2 2" xfId="6841" xr:uid="{A9E44989-199E-4E05-BBF6-34A89B0F4CB2}"/>
    <cellStyle name="Comma 16 2 2 2" xfId="10572" xr:uid="{0B0F8217-8CD2-43F6-AA52-8AF965B2B204}"/>
    <cellStyle name="Comma 16 2 2 2 2" xfId="20020" xr:uid="{8787E0B9-86BE-4F42-A965-12D92ED328C3}"/>
    <cellStyle name="Comma 16 2 2 2 2 2" xfId="32492" xr:uid="{8C467CF4-A531-4D09-9DC2-49A07D582309}"/>
    <cellStyle name="Comma 16 2 2 2 3" xfId="31196" xr:uid="{F926866B-7694-4C91-8424-DC13695A014B}"/>
    <cellStyle name="Comma 16 2 2 3" xfId="16291" xr:uid="{F371159B-D204-4CAF-B291-E97ACE4B12F1}"/>
    <cellStyle name="Comma 16 2 2 3 2" xfId="31844" xr:uid="{14DC1B75-1FAC-4F82-8EBD-6B029ECCFB6F}"/>
    <cellStyle name="Comma 16 2 2 4" xfId="30547" xr:uid="{8094FB56-86CC-4EF7-8043-285928B0331A}"/>
    <cellStyle name="Comma 16 3" xfId="2835" xr:uid="{393C827C-E9EF-4E37-83B4-BD29932E421A}"/>
    <cellStyle name="Comma 16 4" xfId="2836" xr:uid="{AD4A7797-47E2-42A9-B3DA-19E550F49AE9}"/>
    <cellStyle name="Comma 16 5" xfId="2837" xr:uid="{101A4271-AAC8-4DDA-A2CD-E990392D5F45}"/>
    <cellStyle name="Comma 16 6" xfId="2838" xr:uid="{7C42BD47-5A90-4955-B9C3-334B270A127D}"/>
    <cellStyle name="Comma 16 7" xfId="2839" xr:uid="{996CF420-EF3F-4A70-891E-4D0C95C0C869}"/>
    <cellStyle name="Comma 16 8" xfId="2840" xr:uid="{600444DB-DA95-46AF-84C1-5A27995BC821}"/>
    <cellStyle name="Comma 16 9" xfId="2841" xr:uid="{4D7C3F13-6DE0-4B50-9A45-84561EC5EBA3}"/>
    <cellStyle name="Comma 167" xfId="29360" xr:uid="{0580D07B-926C-41A3-844F-A85B8F771F19}"/>
    <cellStyle name="Comma 167 2" xfId="32623" xr:uid="{186F1808-3154-4FA4-ADE4-6CE5BE3D9C0D}"/>
    <cellStyle name="Comma 167 3" xfId="32706" xr:uid="{BFB7CA70-17E2-4A93-AF58-221BBF0DD9F7}"/>
    <cellStyle name="Comma 167 4" xfId="32711" xr:uid="{62BD2853-78C5-44BB-AEDC-93E92571E7C4}"/>
    <cellStyle name="Comma 17" xfId="4293" xr:uid="{83DC7679-98C9-4D0B-9D03-3FF5197E8D65}"/>
    <cellStyle name="Comma 17 2" xfId="4689" xr:uid="{F6CD07D3-3E2C-4BF0-8197-536417A4AB32}"/>
    <cellStyle name="Comma 17 2 2" xfId="6063" xr:uid="{4426CD7C-8D34-42FF-AD3A-860F1350F51B}"/>
    <cellStyle name="Comma 17 2 2 2" xfId="6733" xr:uid="{109F8AD4-C428-497C-B36F-85AF98014703}"/>
    <cellStyle name="Comma 17 2 2 2 2" xfId="10465" xr:uid="{239569F0-6A41-4BD0-A3C4-65FD0C762E8C}"/>
    <cellStyle name="Comma 17 2 2 2 2 2" xfId="19913" xr:uid="{EFC0CB41-1285-408D-99F2-D84FD444E6D7}"/>
    <cellStyle name="Comma 17 2 2 2 2 2 2" xfId="32453" xr:uid="{A37C6A16-A81D-41B9-A8EE-F8B5D024547E}"/>
    <cellStyle name="Comma 17 2 2 2 2 3" xfId="31157" xr:uid="{C5369D64-12E4-468D-AC12-93A410C7F5EF}"/>
    <cellStyle name="Comma 17 2 2 2 3" xfId="16184" xr:uid="{53C4AC69-8B91-41AF-8C02-C03D4560EF82}"/>
    <cellStyle name="Comma 17 2 2 2 3 2" xfId="31805" xr:uid="{71FB01E7-2A0F-4CBD-A287-00AE8EB986AB}"/>
    <cellStyle name="Comma 17 2 2 2 4" xfId="30508" xr:uid="{AE3AC593-D114-45BF-A957-5A08DA8B6D1B}"/>
    <cellStyle name="Comma 17 2 2 3" xfId="9795" xr:uid="{91B5EFED-8DC6-4BFF-BCE9-64C71870B4CF}"/>
    <cellStyle name="Comma 17 2 2 3 2" xfId="19243" xr:uid="{08E88BAE-8786-4603-9765-1A51D8DBD8B5}"/>
    <cellStyle name="Comma 17 2 2 3 2 2" xfId="32163" xr:uid="{54663F41-067E-471E-84BC-ACE3E6FC45D8}"/>
    <cellStyle name="Comma 17 2 2 3 3" xfId="30866" xr:uid="{D58ADBEC-F7DA-4D1E-B4DF-103746F568B3}"/>
    <cellStyle name="Comma 17 2 2 4" xfId="15514" xr:uid="{CCC18AE5-F095-4134-9114-9C9F723A007D}"/>
    <cellStyle name="Comma 17 2 2 4 2" xfId="31514" xr:uid="{F4336AF1-9994-4D88-ADC0-FBD31C8137A1}"/>
    <cellStyle name="Comma 17 2 2 5" xfId="30217" xr:uid="{CB00A38F-00F6-48C1-AADD-AD0FF483A0D8}"/>
    <cellStyle name="Comma 17 2 3" xfId="29803" xr:uid="{4CE55701-5CEC-4499-9CD2-BD4D1B34E14B}"/>
    <cellStyle name="Comma 17 3" xfId="6052" xr:uid="{C9717AFF-016F-4965-A3D5-B26DD5E0F8A5}"/>
    <cellStyle name="Comma 17 3 2" xfId="6722" xr:uid="{91C3187C-A4F2-43F1-ABE0-798E2B2D4A5B}"/>
    <cellStyle name="Comma 17 3 2 2" xfId="10454" xr:uid="{4EA64A47-5AE7-4BF5-A80F-9178EF8344D3}"/>
    <cellStyle name="Comma 17 3 2 2 2" xfId="19902" xr:uid="{DE393841-E008-4367-B2CE-6F9A5354A79A}"/>
    <cellStyle name="Comma 17 3 2 2 2 2" xfId="32449" xr:uid="{34C354D2-46E5-4B18-B481-678BB1DBC939}"/>
    <cellStyle name="Comma 17 3 2 2 3" xfId="31153" xr:uid="{A494C404-5D03-4267-80D9-E24ABA190176}"/>
    <cellStyle name="Comma 17 3 2 3" xfId="16173" xr:uid="{EAC9A5E4-E877-47FC-87E3-2123E583F77B}"/>
    <cellStyle name="Comma 17 3 2 3 2" xfId="31801" xr:uid="{28927A96-81ED-400F-B55D-45CEEB2E8C3B}"/>
    <cellStyle name="Comma 17 3 2 4" xfId="30504" xr:uid="{65DC48F7-B6BE-41DA-98E1-2A6B0B4BE01A}"/>
    <cellStyle name="Comma 17 3 3" xfId="9784" xr:uid="{CB9DEB0B-78F9-4DDC-9900-5C00B8446923}"/>
    <cellStyle name="Comma 17 3 3 2" xfId="19232" xr:uid="{9FCF1771-8F55-4BAB-89A4-7A39623C7C66}"/>
    <cellStyle name="Comma 17 3 3 2 2" xfId="32159" xr:uid="{E2881FAE-E34A-446E-B99D-E2FA848483F8}"/>
    <cellStyle name="Comma 17 3 3 3" xfId="30862" xr:uid="{5C0AA149-1D60-4DD3-AB02-94B3E518EBD1}"/>
    <cellStyle name="Comma 17 3 4" xfId="15503" xr:uid="{BF3FF18D-8D6C-463A-80C7-678931920E85}"/>
    <cellStyle name="Comma 17 3 4 2" xfId="31510" xr:uid="{6ED10DDF-985B-4AD2-827D-01088148A027}"/>
    <cellStyle name="Comma 17 3 5" xfId="30213" xr:uid="{BA8FFDC7-B27E-46BA-B16E-7ED319FC891D}"/>
    <cellStyle name="Comma 17 4" xfId="29701" xr:uid="{BCB59A4A-5B46-44E4-86CD-F03B9111A184}"/>
    <cellStyle name="Comma 18" xfId="2842" xr:uid="{4188F096-4183-48C8-8D30-7BA496C2E621}"/>
    <cellStyle name="Comma 18 2" xfId="2843" xr:uid="{37CDF969-0F54-44DD-9757-5427DFE62340}"/>
    <cellStyle name="Comma 18 2 2" xfId="5783" xr:uid="{58DF5954-81A7-4D3D-A2BE-217D877549CC}"/>
    <cellStyle name="Comma 18 2 2 2" xfId="6453" xr:uid="{205C927E-6671-4A9F-9907-87AD49DB1ABA}"/>
    <cellStyle name="Comma 18 2 2 2 2" xfId="10185" xr:uid="{3E24EE1B-5D99-446F-9669-69A42F879ADF}"/>
    <cellStyle name="Comma 18 2 2 2 2 2" xfId="19633" xr:uid="{EDB07F34-8C63-411E-AE20-7393BD1A6A1B}"/>
    <cellStyle name="Comma 18 2 2 2 2 2 2" xfId="32282" xr:uid="{313C3942-26F9-44A9-AB79-19BDE594A138}"/>
    <cellStyle name="Comma 18 2 2 2 2 3" xfId="30986" xr:uid="{99B96903-4F43-48B3-8DB9-65036BB3E69D}"/>
    <cellStyle name="Comma 18 2 2 2 3" xfId="15904" xr:uid="{1B6838B1-D8DA-4DC3-8194-1142D4A36838}"/>
    <cellStyle name="Comma 18 2 2 2 3 2" xfId="31634" xr:uid="{4D9B907F-C7CB-4A9A-8529-F233B60490E9}"/>
    <cellStyle name="Comma 18 2 2 2 4" xfId="30337" xr:uid="{29B04CE4-1554-4019-8A77-CD12B837D11D}"/>
    <cellStyle name="Comma 18 2 2 3" xfId="9515" xr:uid="{D573C0F8-8070-47DA-87E7-36A1158B1759}"/>
    <cellStyle name="Comma 18 2 2 3 2" xfId="18963" xr:uid="{71D20FA1-2262-426B-9B85-EA57C1D7F623}"/>
    <cellStyle name="Comma 18 2 2 3 2 2" xfId="31992" xr:uid="{458D921A-2BC6-491B-B2EC-B0719E852ABB}"/>
    <cellStyle name="Comma 18 2 2 3 3" xfId="30695" xr:uid="{624407C0-849C-4840-8F7A-BEA90D677E33}"/>
    <cellStyle name="Comma 18 2 2 4" xfId="15234" xr:uid="{21191191-BFCC-4D92-A573-DC0A952DF6BE}"/>
    <cellStyle name="Comma 18 2 2 4 2" xfId="31343" xr:uid="{D0BBE308-E9A0-41E8-B063-FBA8D8CE77E1}"/>
    <cellStyle name="Comma 18 2 2 5" xfId="30046" xr:uid="{A6644425-DFC3-4B3C-9D29-AFD434E2E0F2}"/>
    <cellStyle name="Comma 18 3" xfId="2844" xr:uid="{0BAAD1B8-0601-471B-BBDC-50E96F15B7D1}"/>
    <cellStyle name="Comma 18 3 2" xfId="5784" xr:uid="{3DCFBFFA-458C-4AC1-93CC-0182F8CC88A1}"/>
    <cellStyle name="Comma 18 3 2 2" xfId="6454" xr:uid="{2A4F714C-C147-4AD5-A9E7-D1620739635F}"/>
    <cellStyle name="Comma 18 3 2 2 2" xfId="10186" xr:uid="{FD841686-DE7D-42A8-B6D8-D3FDABC334B3}"/>
    <cellStyle name="Comma 18 3 2 2 2 2" xfId="19634" xr:uid="{3F534C9E-21E7-4022-BC07-E0893BD027DE}"/>
    <cellStyle name="Comma 18 3 2 2 2 2 2" xfId="32283" xr:uid="{F83845F8-DE4F-4702-87BF-7869C40988E2}"/>
    <cellStyle name="Comma 18 3 2 2 2 3" xfId="30987" xr:uid="{4A4F598E-7CB8-4AB9-8BFB-20FAE81B977C}"/>
    <cellStyle name="Comma 18 3 2 2 3" xfId="15905" xr:uid="{C7E690C0-0CBA-4168-B4E4-669E37BBF0F7}"/>
    <cellStyle name="Comma 18 3 2 2 3 2" xfId="31635" xr:uid="{C8C99CCD-2C94-4BBC-BE97-CDC04664F8E5}"/>
    <cellStyle name="Comma 18 3 2 2 4" xfId="30338" xr:uid="{3A262B53-10C6-44E7-AADC-FC9DFC72DBD1}"/>
    <cellStyle name="Comma 18 3 2 3" xfId="9516" xr:uid="{9959DE74-5E5F-4A7F-BA47-B04A9CDCF0BC}"/>
    <cellStyle name="Comma 18 3 2 3 2" xfId="18964" xr:uid="{5E90B8B7-3BF8-4752-B9B0-A0FA154EE813}"/>
    <cellStyle name="Comma 18 3 2 3 2 2" xfId="31993" xr:uid="{B7440DBF-E78B-4391-BE94-9ED8086EF068}"/>
    <cellStyle name="Comma 18 3 2 3 3" xfId="30696" xr:uid="{CC23FCA8-11C6-4406-BBBE-7F1E36267A34}"/>
    <cellStyle name="Comma 18 3 2 4" xfId="15235" xr:uid="{9BDED0B4-CC15-410E-AE25-FE20D9093325}"/>
    <cellStyle name="Comma 18 3 2 4 2" xfId="31344" xr:uid="{1AE38D85-2147-4FEC-93FC-9583D2E92A1B}"/>
    <cellStyle name="Comma 18 3 2 5" xfId="30047" xr:uid="{1F468BE6-2671-4D6F-B0FC-9F63E422B9BA}"/>
    <cellStyle name="Comma 18 4" xfId="2845" xr:uid="{D04AF4D3-4877-4C1E-BE16-F203B8D69BB0}"/>
    <cellStyle name="Comma 18 4 2" xfId="5785" xr:uid="{8704F91F-42F7-4779-8E5B-E01BBBCB0598}"/>
    <cellStyle name="Comma 18 4 2 2" xfId="6455" xr:uid="{357905FF-0A8C-4B5D-A1B1-5693B94424EB}"/>
    <cellStyle name="Comma 18 4 2 2 2" xfId="10187" xr:uid="{ACAA245D-5844-4355-BE3B-4040F56083FB}"/>
    <cellStyle name="Comma 18 4 2 2 2 2" xfId="19635" xr:uid="{345DD4B0-A7E5-46D6-ABCB-B117247A18BC}"/>
    <cellStyle name="Comma 18 4 2 2 2 2 2" xfId="32284" xr:uid="{DEF9CD28-B4D7-493C-B23B-F613D1333372}"/>
    <cellStyle name="Comma 18 4 2 2 2 3" xfId="30988" xr:uid="{E5CAB7DB-FAD0-4E81-9137-A80837A50328}"/>
    <cellStyle name="Comma 18 4 2 2 3" xfId="15906" xr:uid="{6C2274BC-336C-4626-A038-0CE52988ABE6}"/>
    <cellStyle name="Comma 18 4 2 2 3 2" xfId="31636" xr:uid="{875EC700-84C2-4612-AFB1-F115EEB9617D}"/>
    <cellStyle name="Comma 18 4 2 2 4" xfId="30339" xr:uid="{7E5693E4-83AD-4558-965E-4C01A46BD650}"/>
    <cellStyle name="Comma 18 4 2 3" xfId="9517" xr:uid="{693E31D1-5D64-489E-9894-B6B194620BF0}"/>
    <cellStyle name="Comma 18 4 2 3 2" xfId="18965" xr:uid="{6F688AA8-E8E4-4847-92D1-FDD79B27A8CA}"/>
    <cellStyle name="Comma 18 4 2 3 2 2" xfId="31994" xr:uid="{1BBDC82C-3B09-45D6-9665-1E3A90F99E55}"/>
    <cellStyle name="Comma 18 4 2 3 3" xfId="30697" xr:uid="{6FF722C2-3770-4C1C-A239-98FA317D930B}"/>
    <cellStyle name="Comma 18 4 2 4" xfId="15236" xr:uid="{8CEE1B9D-4E1A-4A4D-B102-71139C9CBAD1}"/>
    <cellStyle name="Comma 18 4 2 4 2" xfId="31345" xr:uid="{9FE1F8F6-52B3-4B72-8D0F-0FDC34635662}"/>
    <cellStyle name="Comma 18 4 2 5" xfId="30048" xr:uid="{7B12F2B2-1F4D-4E99-AFCD-4CD0671E1010}"/>
    <cellStyle name="Comma 18 5" xfId="2846" xr:uid="{59589C38-D0C9-4C5E-8A23-BC02ED5FABE2}"/>
    <cellStyle name="Comma 18 5 2" xfId="5786" xr:uid="{F0FFF78B-2E1B-4A11-AD5D-7666A175DCDE}"/>
    <cellStyle name="Comma 18 5 2 2" xfId="6456" xr:uid="{78E68DF8-D6F2-411B-B61B-5EC83F0DE144}"/>
    <cellStyle name="Comma 18 5 2 2 2" xfId="10188" xr:uid="{134ADA8B-3652-4DC9-B6C8-996C694C1D36}"/>
    <cellStyle name="Comma 18 5 2 2 2 2" xfId="19636" xr:uid="{B54299AC-D513-47B8-9B00-0B2605B502E5}"/>
    <cellStyle name="Comma 18 5 2 2 2 2 2" xfId="32285" xr:uid="{B195613D-58CD-4ECD-A1BB-9A20C11DD013}"/>
    <cellStyle name="Comma 18 5 2 2 2 3" xfId="30989" xr:uid="{58084536-2831-40F4-BE8A-B59961051F10}"/>
    <cellStyle name="Comma 18 5 2 2 3" xfId="15907" xr:uid="{A3D3ACA6-D54C-48CA-9FD0-0CD5885E602A}"/>
    <cellStyle name="Comma 18 5 2 2 3 2" xfId="31637" xr:uid="{7C1D53A2-0E80-429D-82AD-8DEADE037D5F}"/>
    <cellStyle name="Comma 18 5 2 2 4" xfId="30340" xr:uid="{741EAB02-809C-4989-99A7-64387790AEE6}"/>
    <cellStyle name="Comma 18 5 2 3" xfId="9518" xr:uid="{FA6391E2-A159-4FBE-A43E-69D59647283D}"/>
    <cellStyle name="Comma 18 5 2 3 2" xfId="18966" xr:uid="{2768DB7A-961E-4A96-AC94-7AB2FCA5CD44}"/>
    <cellStyle name="Comma 18 5 2 3 2 2" xfId="31995" xr:uid="{A492A95F-2B8F-49D7-AFFF-EDEBE15D0111}"/>
    <cellStyle name="Comma 18 5 2 3 3" xfId="30698" xr:uid="{01D9707F-71FF-4495-8C4F-85D28725F4AD}"/>
    <cellStyle name="Comma 18 5 2 4" xfId="15237" xr:uid="{F1D21F01-0F35-4619-B98E-340B14E08133}"/>
    <cellStyle name="Comma 18 5 2 4 2" xfId="31346" xr:uid="{3404EACB-D788-44D4-AE6A-59BD5C33237A}"/>
    <cellStyle name="Comma 18 5 2 5" xfId="30049" xr:uid="{AE48408F-780E-4478-8EA5-B04D6C60D880}"/>
    <cellStyle name="Comma 18 6" xfId="2847" xr:uid="{5EDF5C7D-CCB8-4548-A88E-744D4D7A75C3}"/>
    <cellStyle name="Comma 18 6 2" xfId="5787" xr:uid="{A42B5681-F82B-4DE3-A04E-F4A93DD1469D}"/>
    <cellStyle name="Comma 18 6 2 2" xfId="6457" xr:uid="{045F7639-2FC6-4A45-A9AC-FCFEA42BCDEE}"/>
    <cellStyle name="Comma 18 6 2 2 2" xfId="10189" xr:uid="{3DB90D8E-ED5C-4DBA-AA4A-162C0CFA50DC}"/>
    <cellStyle name="Comma 18 6 2 2 2 2" xfId="19637" xr:uid="{5C33B10A-5810-404F-BBF1-30BDC0636DFD}"/>
    <cellStyle name="Comma 18 6 2 2 2 2 2" xfId="32286" xr:uid="{DA74B2CC-411F-4003-AA29-1409A965F380}"/>
    <cellStyle name="Comma 18 6 2 2 2 3" xfId="30990" xr:uid="{6553C92A-3B9A-4279-88D2-DB7AB04BAEA5}"/>
    <cellStyle name="Comma 18 6 2 2 3" xfId="15908" xr:uid="{D92E64F1-B21C-4D98-B89E-628AA7435CBF}"/>
    <cellStyle name="Comma 18 6 2 2 3 2" xfId="31638" xr:uid="{4942A4FC-4DC9-494B-B702-7415BFA199CB}"/>
    <cellStyle name="Comma 18 6 2 2 4" xfId="30341" xr:uid="{31A215AD-6898-4476-AEB5-4F6887235AF6}"/>
    <cellStyle name="Comma 18 6 2 3" xfId="9519" xr:uid="{C9D036D9-7CBC-4D96-A6BC-4AAB696A64D7}"/>
    <cellStyle name="Comma 18 6 2 3 2" xfId="18967" xr:uid="{ECEA233C-6DF9-4989-9F2D-FAD8F757EF31}"/>
    <cellStyle name="Comma 18 6 2 3 2 2" xfId="31996" xr:uid="{FCA1AC53-F173-4EB7-8D14-5486E997E28F}"/>
    <cellStyle name="Comma 18 6 2 3 3" xfId="30699" xr:uid="{33A4A71A-DA74-4E9E-A4CF-B0D25BBADBC2}"/>
    <cellStyle name="Comma 18 6 2 4" xfId="15238" xr:uid="{31786DCD-5F57-42DC-A7E4-4EF038DD23D0}"/>
    <cellStyle name="Comma 18 6 2 4 2" xfId="31347" xr:uid="{30F5D259-F1B2-42C7-8C5E-BC587AC6F984}"/>
    <cellStyle name="Comma 18 6 2 5" xfId="30050" xr:uid="{C11C460C-7F62-4D40-A898-4AA624CF758D}"/>
    <cellStyle name="Comma 18 7" xfId="2848" xr:uid="{10BC90B9-3C2B-4ABB-944D-F6F713CC9EDD}"/>
    <cellStyle name="Comma 18 7 2" xfId="5788" xr:uid="{7736A79F-CD7F-46AD-9511-3A65C9239410}"/>
    <cellStyle name="Comma 18 7 2 2" xfId="6458" xr:uid="{AE6B5DE2-E665-4D1E-9A9B-C768C034F9FA}"/>
    <cellStyle name="Comma 18 7 2 2 2" xfId="10190" xr:uid="{A5805596-AF95-4B2B-B841-F43C429F04F5}"/>
    <cellStyle name="Comma 18 7 2 2 2 2" xfId="19638" xr:uid="{8AD9DC50-D2D2-41D0-8228-74571EE7AB4B}"/>
    <cellStyle name="Comma 18 7 2 2 2 2 2" xfId="32287" xr:uid="{C101AB18-07FF-4C35-9104-06F1AFEC2E3F}"/>
    <cellStyle name="Comma 18 7 2 2 2 3" xfId="30991" xr:uid="{DC11D9CC-DB52-402C-AD79-6ADDE4D845F5}"/>
    <cellStyle name="Comma 18 7 2 2 3" xfId="15909" xr:uid="{5044E78D-7A52-485B-BD6F-7904401B5342}"/>
    <cellStyle name="Comma 18 7 2 2 3 2" xfId="31639" xr:uid="{49E1CA4E-0A2F-4A5B-8B8F-574C75DE156F}"/>
    <cellStyle name="Comma 18 7 2 2 4" xfId="30342" xr:uid="{A9E23FBD-1978-486C-96D7-CDF4FB60A6EB}"/>
    <cellStyle name="Comma 18 7 2 3" xfId="9520" xr:uid="{D1185BEA-D410-4290-84D7-8DBAEACC515F}"/>
    <cellStyle name="Comma 18 7 2 3 2" xfId="18968" xr:uid="{9AABAC9B-2135-4A2D-99DE-0717FF0DCF77}"/>
    <cellStyle name="Comma 18 7 2 3 2 2" xfId="31997" xr:uid="{C531E9F0-3F86-4C24-8079-BAD19D5C53C0}"/>
    <cellStyle name="Comma 18 7 2 3 3" xfId="30700" xr:uid="{4E31CA63-B437-47DF-A1C1-9A8442BE1197}"/>
    <cellStyle name="Comma 18 7 2 4" xfId="15239" xr:uid="{500A2858-40FF-412C-9085-8F5CFC37389F}"/>
    <cellStyle name="Comma 18 7 2 4 2" xfId="31348" xr:uid="{6F412017-1715-44A6-AA5F-6909DC598FB7}"/>
    <cellStyle name="Comma 18 7 2 5" xfId="30051" xr:uid="{91AAEC8F-D590-40C8-BC88-8D937A5602DC}"/>
    <cellStyle name="Comma 18 8" xfId="2849" xr:uid="{AFA9D8AC-974F-4C46-BB66-74BFDE3A30A2}"/>
    <cellStyle name="Comma 18 8 2" xfId="5789" xr:uid="{475560CA-ABD0-401D-ADE0-0FDD5571ADC0}"/>
    <cellStyle name="Comma 18 8 2 2" xfId="6459" xr:uid="{47998214-28BD-4BA4-8113-27FABB77A6D2}"/>
    <cellStyle name="Comma 18 8 2 2 2" xfId="10191" xr:uid="{8CBF5777-A16B-4052-B1B7-1E239DD7B259}"/>
    <cellStyle name="Comma 18 8 2 2 2 2" xfId="19639" xr:uid="{CBC235D3-82FC-47A6-AFC8-82144AE00686}"/>
    <cellStyle name="Comma 18 8 2 2 2 2 2" xfId="32288" xr:uid="{46080449-25B7-4455-BA5D-82E6D76BF9FF}"/>
    <cellStyle name="Comma 18 8 2 2 2 3" xfId="30992" xr:uid="{740D8F03-9892-46BB-8D2B-EEACAFC2D091}"/>
    <cellStyle name="Comma 18 8 2 2 3" xfId="15910" xr:uid="{AF56504F-DB6F-40CC-958F-849AD476D262}"/>
    <cellStyle name="Comma 18 8 2 2 3 2" xfId="31640" xr:uid="{3ED92F3F-CEED-4684-9E3A-999F8E47C228}"/>
    <cellStyle name="Comma 18 8 2 2 4" xfId="30343" xr:uid="{BA307E25-C4E6-4A9B-BC4C-F893B7A8A57D}"/>
    <cellStyle name="Comma 18 8 2 3" xfId="9521" xr:uid="{EEE96F42-0814-4775-B8F6-97ECDC1E6E6D}"/>
    <cellStyle name="Comma 18 8 2 3 2" xfId="18969" xr:uid="{959E10FC-576F-43C7-A7D7-B9FE57D33C7B}"/>
    <cellStyle name="Comma 18 8 2 3 2 2" xfId="31998" xr:uid="{F2401103-ACCD-47E7-A814-5C0A4D1E132D}"/>
    <cellStyle name="Comma 18 8 2 3 3" xfId="30701" xr:uid="{722B9F82-A209-4B50-8231-C1B9301707A4}"/>
    <cellStyle name="Comma 18 8 2 4" xfId="15240" xr:uid="{9857A966-2C6C-4A9E-81FB-C99CBBF391C9}"/>
    <cellStyle name="Comma 18 8 2 4 2" xfId="31349" xr:uid="{75665327-ED59-45E2-8DCC-27340864A56A}"/>
    <cellStyle name="Comma 18 8 2 5" xfId="30052" xr:uid="{E70820E8-987C-4651-99BD-A06AF22FF05F}"/>
    <cellStyle name="Comma 18 9" xfId="5782" xr:uid="{E7FA6C96-EA2A-4BE7-B86B-7908EE5A12C1}"/>
    <cellStyle name="Comma 18 9 2" xfId="6452" xr:uid="{A66B8F1C-8287-4876-9875-A0D990800436}"/>
    <cellStyle name="Comma 18 9 2 2" xfId="10184" xr:uid="{B3F2638E-FF76-4ADD-8926-DDED66A88D9B}"/>
    <cellStyle name="Comma 18 9 2 2 2" xfId="19632" xr:uid="{8E26FAE6-8F40-4189-8B1B-3232F5768271}"/>
    <cellStyle name="Comma 18 9 2 2 2 2" xfId="32281" xr:uid="{6793FA81-8C11-4553-A62B-243A4D9F656C}"/>
    <cellStyle name="Comma 18 9 2 2 3" xfId="30985" xr:uid="{E0F6E5F6-1A0C-4E9F-A4B8-A3380DB6670E}"/>
    <cellStyle name="Comma 18 9 2 3" xfId="15903" xr:uid="{E83D54F8-94E1-411F-85AB-2E4A9D5C2142}"/>
    <cellStyle name="Comma 18 9 2 3 2" xfId="31633" xr:uid="{69035A07-A952-456E-A841-DE3250DFAC9F}"/>
    <cellStyle name="Comma 18 9 2 4" xfId="30336" xr:uid="{98F761D5-13B5-4FC5-92F4-DB800E33BAEA}"/>
    <cellStyle name="Comma 18 9 3" xfId="9514" xr:uid="{D9CB2205-98D9-475F-9109-0A9FAC7A9B6D}"/>
    <cellStyle name="Comma 18 9 3 2" xfId="18962" xr:uid="{8F1D3F49-1951-4EEF-8C29-0118B90D1902}"/>
    <cellStyle name="Comma 18 9 3 2 2" xfId="31991" xr:uid="{32BAF76B-82F7-44A3-AFFB-3DD18B7C8983}"/>
    <cellStyle name="Comma 18 9 3 3" xfId="30694" xr:uid="{09C85AE4-3E39-4DAB-AA6F-418676AFFA82}"/>
    <cellStyle name="Comma 18 9 4" xfId="15233" xr:uid="{5C5D26FE-221F-461D-BFE9-15E9EAC46354}"/>
    <cellStyle name="Comma 18 9 4 2" xfId="31342" xr:uid="{F4559A16-EE62-43F7-895C-9BF35EEA1B48}"/>
    <cellStyle name="Comma 18 9 5" xfId="30045" xr:uid="{ED747F3C-52CE-44CB-9D0D-38C40BA73D1B}"/>
    <cellStyle name="Comma 19" xfId="2850" xr:uid="{06F5CAF4-CBD7-4A54-90A5-56A441BC4B1A}"/>
    <cellStyle name="Comma 19 2" xfId="2851" xr:uid="{82722A50-F752-447C-8015-00662CCF6BE7}"/>
    <cellStyle name="Comma 19 2 2" xfId="5791" xr:uid="{38223266-806E-41D6-A03A-22A4790BE1FB}"/>
    <cellStyle name="Comma 19 2 2 2" xfId="6461" xr:uid="{9C11B3C2-4512-454B-BA53-A51570484D48}"/>
    <cellStyle name="Comma 19 2 2 2 2" xfId="10193" xr:uid="{AD51704C-A8C8-4A8C-BCF3-4A435F481E1B}"/>
    <cellStyle name="Comma 19 2 2 2 2 2" xfId="19641" xr:uid="{51C4ACF9-7E30-42A3-A7F5-B29FB3EA8A7C}"/>
    <cellStyle name="Comma 19 2 2 2 2 2 2" xfId="32290" xr:uid="{BFC211A7-AD8B-4B4A-B087-6823D46B742B}"/>
    <cellStyle name="Comma 19 2 2 2 2 3" xfId="30994" xr:uid="{27B0244E-EF66-405C-98B7-FD43F230627A}"/>
    <cellStyle name="Comma 19 2 2 2 3" xfId="15912" xr:uid="{E7C41441-4B11-4156-A64D-73BC485DF9C4}"/>
    <cellStyle name="Comma 19 2 2 2 3 2" xfId="31642" xr:uid="{F5901815-9CD5-4F27-B25C-7DFC2DD78F20}"/>
    <cellStyle name="Comma 19 2 2 2 4" xfId="30345" xr:uid="{23419B15-85D5-4D44-90D7-029A3F72A931}"/>
    <cellStyle name="Comma 19 2 2 3" xfId="9523" xr:uid="{68046D5B-83AD-40EF-8F25-A31F8DECD338}"/>
    <cellStyle name="Comma 19 2 2 3 2" xfId="18971" xr:uid="{82233D40-2AB4-41DB-8BF0-A546BC7EFF7C}"/>
    <cellStyle name="Comma 19 2 2 3 2 2" xfId="32000" xr:uid="{3C9D4DE7-D162-4DF9-B45A-B929B9AF719E}"/>
    <cellStyle name="Comma 19 2 2 3 3" xfId="30703" xr:uid="{C003B448-35A2-4BD1-9C48-595BF3D3B48E}"/>
    <cellStyle name="Comma 19 2 2 4" xfId="15242" xr:uid="{7B6B3B29-181F-43E3-9B28-EFCF9D3AD000}"/>
    <cellStyle name="Comma 19 2 2 4 2" xfId="31351" xr:uid="{6B802A44-9FB0-44A4-83F9-F8BF63CAABF8}"/>
    <cellStyle name="Comma 19 2 2 5" xfId="30054" xr:uid="{EA17C7B1-BEF1-4482-BA08-049696167EF8}"/>
    <cellStyle name="Comma 19 3" xfId="5790" xr:uid="{FE8FFC7B-A7A3-4085-8AC4-630DCAC256CA}"/>
    <cellStyle name="Comma 19 3 2" xfId="6460" xr:uid="{181AD1B7-4E41-4434-9F09-A5CE353285C0}"/>
    <cellStyle name="Comma 19 3 2 2" xfId="10192" xr:uid="{3798B87A-4EAD-4AFA-80A2-829533F32B1A}"/>
    <cellStyle name="Comma 19 3 2 2 2" xfId="19640" xr:uid="{2D348CA7-C641-41B6-9327-193BAB17969C}"/>
    <cellStyle name="Comma 19 3 2 2 2 2" xfId="32289" xr:uid="{24B92041-88A3-461E-8D47-720503266352}"/>
    <cellStyle name="Comma 19 3 2 2 3" xfId="30993" xr:uid="{4433DD76-8D46-4A0B-A1D6-AEB964289864}"/>
    <cellStyle name="Comma 19 3 2 3" xfId="15911" xr:uid="{7EFED215-F51B-4B34-AA03-84A46A65E6AD}"/>
    <cellStyle name="Comma 19 3 2 3 2" xfId="31641" xr:uid="{636AFD25-3B82-4912-BA71-EDA10729044D}"/>
    <cellStyle name="Comma 19 3 2 4" xfId="30344" xr:uid="{F4D6E9D1-844C-4C9C-8EFE-992BC53EB51A}"/>
    <cellStyle name="Comma 19 3 3" xfId="9522" xr:uid="{07B33E55-9121-4A7C-84C6-6A3645B9C44B}"/>
    <cellStyle name="Comma 19 3 3 2" xfId="18970" xr:uid="{4D042EE3-E9C7-49BE-9A4D-EDD43E7631CD}"/>
    <cellStyle name="Comma 19 3 3 2 2" xfId="31999" xr:uid="{014752B6-0847-4FF5-BC88-7FA8F7C1FBB0}"/>
    <cellStyle name="Comma 19 3 3 3" xfId="30702" xr:uid="{C8B7E30B-C0A4-424B-8AC7-817049786C02}"/>
    <cellStyle name="Comma 19 3 4" xfId="15241" xr:uid="{31E349D5-2D7F-4291-9F22-E5F6DD53DAF3}"/>
    <cellStyle name="Comma 19 3 4 2" xfId="31350" xr:uid="{63691FD7-2018-48E6-8295-88F86BDA8AA0}"/>
    <cellStyle name="Comma 19 3 5" xfId="30053" xr:uid="{75DD8C15-1B72-4319-9ED0-4D4CEE35042A}"/>
    <cellStyle name="Comma 19 4" xfId="29330" xr:uid="{2DBD021C-C8DF-4C53-89B2-E88232FD7FD4}"/>
    <cellStyle name="Comma 19 4 2" xfId="32610" xr:uid="{D39850B9-A21B-410B-A02A-17F27A2EE5C2}"/>
    <cellStyle name="Comma 2 10" xfId="2852" xr:uid="{48B8CCFE-5FED-475E-9C0C-20DCBBEABDB9}"/>
    <cellStyle name="Comma 2 10 2" xfId="5792" xr:uid="{F2C81DAD-904B-4BCF-9E3D-BD6D1FF1EAA1}"/>
    <cellStyle name="Comma 2 10 2 2" xfId="6462" xr:uid="{411CF732-DA0F-4B8E-8F45-A4DF2400C94D}"/>
    <cellStyle name="Comma 2 10 2 2 2" xfId="10194" xr:uid="{6CF2DC14-DA9C-48CB-B8D6-AE1DDBF38B78}"/>
    <cellStyle name="Comma 2 10 2 2 2 2" xfId="19642" xr:uid="{4E968A21-0734-4027-910A-55F9E9392389}"/>
    <cellStyle name="Comma 2 10 2 2 2 2 2" xfId="32291" xr:uid="{AD78BF4D-AAEB-461D-A905-9C72F387DFA1}"/>
    <cellStyle name="Comma 2 10 2 2 2 3" xfId="30995" xr:uid="{B7E11550-FFD2-4D1F-8B93-C6D9B2EEA50E}"/>
    <cellStyle name="Comma 2 10 2 2 3" xfId="15913" xr:uid="{649BA304-54CA-4857-AC9C-81AE4E955994}"/>
    <cellStyle name="Comma 2 10 2 2 3 2" xfId="31643" xr:uid="{48B7857C-93BA-4A7F-84BF-4D6254096925}"/>
    <cellStyle name="Comma 2 10 2 2 4" xfId="30346" xr:uid="{8EDDB37A-494D-41FC-B452-720665B96910}"/>
    <cellStyle name="Comma 2 10 2 3" xfId="9524" xr:uid="{1DF70812-8AF9-437D-AAC1-02A37A009E0D}"/>
    <cellStyle name="Comma 2 10 2 3 2" xfId="18972" xr:uid="{33C597A8-0474-42A6-BF8A-3F761A72EB16}"/>
    <cellStyle name="Comma 2 10 2 3 2 2" xfId="32001" xr:uid="{6D629D94-E938-4546-8E78-6D4F4861ED63}"/>
    <cellStyle name="Comma 2 10 2 3 3" xfId="30704" xr:uid="{DB529A89-4972-4D89-8720-76E05EAC3899}"/>
    <cellStyle name="Comma 2 10 2 4" xfId="15243" xr:uid="{14DA61C3-BDE1-4B3C-9E16-4264FCC8097F}"/>
    <cellStyle name="Comma 2 10 2 4 2" xfId="31352" xr:uid="{C45ED7C3-DFF8-4061-B6E0-A3B2623AC628}"/>
    <cellStyle name="Comma 2 10 2 5" xfId="29280" xr:uid="{62C0B9C2-EBEF-4104-ADBD-AB9B7AA932DC}"/>
    <cellStyle name="Comma 2 10 2 5 2" xfId="32579" xr:uid="{1DFC2359-300A-4ABA-88E4-2ED8EAF678FB}"/>
    <cellStyle name="Comma 2 10 2 6" xfId="30055" xr:uid="{66D4714B-A912-429B-83F7-CCA167010A8C}"/>
    <cellStyle name="Comma 2 10 3" xfId="6175" xr:uid="{99B362F4-B084-4069-B625-F682361DD7EE}"/>
    <cellStyle name="Comma 2 10 3 2" xfId="9907" xr:uid="{72AC9351-0562-4DA8-B878-772C8647589F}"/>
    <cellStyle name="Comma 2 10 3 2 2" xfId="19355" xr:uid="{7E6FE4E3-B96D-4689-A0A2-4A8E8BE02512}"/>
    <cellStyle name="Comma 2 10 3 2 2 2" xfId="32207" xr:uid="{6971AA8A-A991-4FC3-BD90-3F70FDEB21FF}"/>
    <cellStyle name="Comma 2 10 3 2 3" xfId="30910" xr:uid="{01FAC43F-9E6D-45C6-8964-3BB34673C904}"/>
    <cellStyle name="Comma 2 10 3 3" xfId="15626" xr:uid="{ABD42124-DB87-425E-B59F-1EDC486EF6F6}"/>
    <cellStyle name="Comma 2 10 3 3 2" xfId="31558" xr:uid="{4605C040-B9DD-45C2-88F0-6F6E7A3B13F2}"/>
    <cellStyle name="Comma 2 10 3 4" xfId="30261" xr:uid="{ED672C77-E1ED-4E71-8F13-E88DDE062BFF}"/>
    <cellStyle name="Comma 2 10 4" xfId="8102" xr:uid="{C23AF1C4-D5B6-4E82-8D7E-3E2496C96AF4}"/>
    <cellStyle name="Comma 2 10 4 2" xfId="11679" xr:uid="{82DFCD7C-BD34-40D4-AAC7-E0F1992A4EFA}"/>
    <cellStyle name="Comma 2 10 4 2 2" xfId="21127" xr:uid="{FE7A1264-A101-46DF-BC95-A1A1E49F9A30}"/>
    <cellStyle name="Comma 2 10 4 2 2 2" xfId="32507" xr:uid="{7D762B50-4EB6-49F9-B989-036072FBD27B}"/>
    <cellStyle name="Comma 2 10 4 2 3" xfId="31211" xr:uid="{EE849D10-E300-4BD5-9AF1-88030AE2C4A8}"/>
    <cellStyle name="Comma 2 10 4 3" xfId="17550" xr:uid="{BFB947AC-998E-4247-9804-04A7BBA59D02}"/>
    <cellStyle name="Comma 2 10 4 3 2" xfId="31859" xr:uid="{2638B6B2-30AA-49ED-9172-4705903A0EB8}"/>
    <cellStyle name="Comma 2 10 4 4" xfId="30562" xr:uid="{5B72C49B-5848-4C3B-B50B-F6DAB5EBE0FD}"/>
    <cellStyle name="Comma 2 10 5" xfId="9210" xr:uid="{7DE7EFFD-4E48-4A78-9D26-2420E55EE07A}"/>
    <cellStyle name="Comma 2 10 5 2" xfId="12560" xr:uid="{97C3DFAE-14D9-462F-9FA8-1BAC726C66C5}"/>
    <cellStyle name="Comma 2 10 5 2 2" xfId="22008" xr:uid="{63DCCFF3-8E7A-492C-BE4A-1471DDAD224B}"/>
    <cellStyle name="Comma 2 10 5 2 2 2" xfId="32537" xr:uid="{BB2707B6-04AA-4A1D-9CA4-4D49AA9CBFBA}"/>
    <cellStyle name="Comma 2 10 5 2 3" xfId="31241" xr:uid="{2D1EA47E-E2B1-48C6-8133-F32D4EEBF0C0}"/>
    <cellStyle name="Comma 2 10 5 3" xfId="18658" xr:uid="{3F29AAA1-BDF6-4D5C-A3D7-B2051DBA6A0C}"/>
    <cellStyle name="Comma 2 10 5 3 2" xfId="31889" xr:uid="{41CD2FC5-99C3-4555-B7B5-61B19127595F}"/>
    <cellStyle name="Comma 2 10 5 4" xfId="30592" xr:uid="{C22BE251-B9A4-4630-96BD-2F0DA539895C}"/>
    <cellStyle name="Comma 2 10 6" xfId="9238" xr:uid="{1BD6C578-AE9F-4687-B089-229EC53A8A1A}"/>
    <cellStyle name="Comma 2 10 6 2" xfId="18686" xr:uid="{F816AC11-266C-41C8-9BE4-2B628AE50C6F}"/>
    <cellStyle name="Comma 2 10 6 2 2" xfId="31917" xr:uid="{37FBF8BF-C9F5-4F2A-A56E-1779A1EFAB15}"/>
    <cellStyle name="Comma 2 10 6 3" xfId="30620" xr:uid="{B394F3D2-6336-45E3-B8E5-4DD5B00F4F13}"/>
    <cellStyle name="Comma 2 10 7" xfId="14958" xr:uid="{11DB5A6F-D921-46A9-8F2B-1E26D5EA069F}"/>
    <cellStyle name="Comma 2 10 7 2" xfId="31269" xr:uid="{27B233BF-5BD0-4AC0-9639-F1D36B7980A8}"/>
    <cellStyle name="Comma 2 10 8" xfId="29278" xr:uid="{F7CC8BF2-AAB5-43D9-ACA5-1E76EF1B2826}"/>
    <cellStyle name="Comma 2 10 8 2" xfId="32578" xr:uid="{4FE24B49-7BD5-4F39-A25F-27DB80E4B55E}"/>
    <cellStyle name="Comma 2 10 9" xfId="29492" xr:uid="{C3BF6DE3-8BC5-45C4-8FF1-7E4CCF54DDE6}"/>
    <cellStyle name="Comma 2 11" xfId="4093" xr:uid="{7DB1D311-65C2-4430-AA45-3C2B8311A95F}"/>
    <cellStyle name="Comma 2 11 2" xfId="4229" xr:uid="{3BBFE768-AADD-435D-820C-143B4AEF886D}"/>
    <cellStyle name="Comma 2 11 2 2" xfId="29642" xr:uid="{06166D5F-D4C5-48A7-B3D2-2C397BF0ECF8}"/>
    <cellStyle name="Comma 2 11 3" xfId="29541" xr:uid="{48965A4E-21D3-4886-BB0D-F0AEC56283F9}"/>
    <cellStyle name="Comma 2 12" xfId="37" xr:uid="{A4AD047A-1A2A-41CF-890A-8DDE1073B13C}"/>
    <cellStyle name="Comma 2 12 2" xfId="29468" xr:uid="{9B26BC6E-FCA7-48E6-94F3-EABE4A779310}"/>
    <cellStyle name="Comma 2 13" xfId="29266" xr:uid="{5C784C22-1E21-4F1F-9F3A-605161BCC070}"/>
    <cellStyle name="Comma 2 13 2" xfId="32568" xr:uid="{FB11E2FF-BAD7-487B-980E-F5EB52054449}"/>
    <cellStyle name="Comma 2 14" xfId="29452" xr:uid="{6D87651B-6332-4B9D-B64B-537580577C54}"/>
    <cellStyle name="Comma 2 2" xfId="13" xr:uid="{692713D0-74D1-49E7-BA23-D5F6FCC890A6}"/>
    <cellStyle name="Comma 2 2 10" xfId="6840" xr:uid="{43719D25-0208-4427-89D2-F84D32DE9C37}"/>
    <cellStyle name="Comma 2 2 10 2" xfId="10571" xr:uid="{051055EC-A352-4DBB-8837-56FEEE51F079}"/>
    <cellStyle name="Comma 2 2 10 2 2" xfId="20019" xr:uid="{BEC83783-2188-40EA-8727-659C423C31A2}"/>
    <cellStyle name="Comma 2 2 10 2 2 2" xfId="32491" xr:uid="{6D6DECE7-2E05-4091-81B9-1F80AC0C81C5}"/>
    <cellStyle name="Comma 2 2 10 2 3" xfId="31195" xr:uid="{31F69BB5-AF1C-4AA4-8314-315D831BE2CE}"/>
    <cellStyle name="Comma 2 2 10 3" xfId="16290" xr:uid="{E5626814-15AA-446A-BF5E-3EF45DF68F5A}"/>
    <cellStyle name="Comma 2 2 10 3 2" xfId="31843" xr:uid="{D449DCA9-B5B3-45C1-A365-ED9C3D94439A}"/>
    <cellStyle name="Comma 2 2 10 4" xfId="30546" xr:uid="{C186F7DC-1226-4EDA-8E01-C21EBDB8D010}"/>
    <cellStyle name="Comma 2 2 11" xfId="29276" xr:uid="{CC736A6E-11FB-4673-99BB-C3404FF7F67B}"/>
    <cellStyle name="Comma 2 2 11 2" xfId="32576" xr:uid="{EE366DE3-EE76-4749-9653-F056574620DB}"/>
    <cellStyle name="Comma 2 2 12" xfId="43" xr:uid="{F01A62D0-B78E-46A2-B07F-FAC19F7C33B9}"/>
    <cellStyle name="Comma 2 2 12 2" xfId="29470" xr:uid="{66B199A6-C442-42AE-8520-C155B804425F}"/>
    <cellStyle name="Comma 2 2 13" xfId="29457" xr:uid="{F1C9FEC7-8903-4B0F-A4FE-1144902BB68C}"/>
    <cellStyle name="Comma 2 2 2" xfId="2853" xr:uid="{68EE88A1-6C74-499B-AB3B-D4EA639044DF}"/>
    <cellStyle name="Comma 2 2 2 2" xfId="5793" xr:uid="{7ADC313E-649C-4DF6-ACA4-178D1E7AFB23}"/>
    <cellStyle name="Comma 2 2 2 2 2" xfId="6463" xr:uid="{E50DD84B-D789-4D83-B0C0-211A7848D7CB}"/>
    <cellStyle name="Comma 2 2 2 2 2 2" xfId="10195" xr:uid="{19630E14-8081-4D3E-BE45-FE371FA2FBC6}"/>
    <cellStyle name="Comma 2 2 2 2 2 2 2" xfId="19643" xr:uid="{E59EAB9D-909E-48E2-ABF3-DF8E0FAAE412}"/>
    <cellStyle name="Comma 2 2 2 2 2 2 2 2" xfId="32292" xr:uid="{BB70F470-1F7F-4045-86C2-43C61BC72A23}"/>
    <cellStyle name="Comma 2 2 2 2 2 2 3" xfId="30996" xr:uid="{D3451C70-F712-4509-A083-83A286573DFC}"/>
    <cellStyle name="Comma 2 2 2 2 2 3" xfId="15914" xr:uid="{FDB60A0D-87E0-4FF9-900E-A5C79D9F6ADD}"/>
    <cellStyle name="Comma 2 2 2 2 2 3 2" xfId="31644" xr:uid="{9FB91521-DB40-497C-99DA-96BBFCA457D1}"/>
    <cellStyle name="Comma 2 2 2 2 2 4" xfId="30347" xr:uid="{87823F60-F7FD-4DC9-8386-1830C77E33F5}"/>
    <cellStyle name="Comma 2 2 2 2 3" xfId="9525" xr:uid="{BC7151C9-18F7-42FA-B42E-A5B45CBFA229}"/>
    <cellStyle name="Comma 2 2 2 2 3 2" xfId="18973" xr:uid="{D483364C-02C6-460C-84CF-8C8CD10BF0C2}"/>
    <cellStyle name="Comma 2 2 2 2 3 2 2" xfId="32002" xr:uid="{2BE61FE4-36C4-4DAB-B5C7-244B6A51EF8E}"/>
    <cellStyle name="Comma 2 2 2 2 3 3" xfId="30705" xr:uid="{6B682F50-7BB4-43E9-8B54-50A3E4345BD6}"/>
    <cellStyle name="Comma 2 2 2 2 4" xfId="15244" xr:uid="{8A9901EF-A9A0-44D0-8EF4-BA20C6771C69}"/>
    <cellStyle name="Comma 2 2 2 2 4 2" xfId="31353" xr:uid="{5936743B-9176-4412-A34D-213EDC33441B}"/>
    <cellStyle name="Comma 2 2 2 2 5" xfId="29282" xr:uid="{A8FB77B5-E9D2-40A3-B6BC-506776AE894F}"/>
    <cellStyle name="Comma 2 2 2 2 5 2" xfId="32581" xr:uid="{3740195C-5D3F-4E31-A737-0E8161452899}"/>
    <cellStyle name="Comma 2 2 2 2 6" xfId="30056" xr:uid="{9BF11FD6-4919-4C29-B985-A90614B7EAEA}"/>
    <cellStyle name="Comma 2 2 2 3" xfId="29267" xr:uid="{9DDEA74D-85FE-4103-AA40-BDB07FFF149F}"/>
    <cellStyle name="Comma 2 2 2 3 2" xfId="32569" xr:uid="{06BCA380-3EFE-46DD-A76B-F4C337585BF0}"/>
    <cellStyle name="Comma 2 2 3" xfId="2854" xr:uid="{1B078233-AFA5-4F39-8C2A-C58CA8FAB36E}"/>
    <cellStyle name="Comma 2 2 3 2" xfId="5794" xr:uid="{E94ADEAF-6487-4135-884B-752283B0294A}"/>
    <cellStyle name="Comma 2 2 3 2 2" xfId="6464" xr:uid="{179597F1-F217-4AA7-B388-109EBE0AF88D}"/>
    <cellStyle name="Comma 2 2 3 2 2 2" xfId="10196" xr:uid="{3C2E36B7-E7BB-43AD-BD81-EBB655A2B6A7}"/>
    <cellStyle name="Comma 2 2 3 2 2 2 2" xfId="19644" xr:uid="{94C6BE38-671F-49FA-BB22-3431073056AD}"/>
    <cellStyle name="Comma 2 2 3 2 2 2 2 2" xfId="32293" xr:uid="{CAF949F8-C19F-4461-90B6-2CE8BA8CE89B}"/>
    <cellStyle name="Comma 2 2 3 2 2 2 3" xfId="30997" xr:uid="{194374F5-B94B-446C-9462-F322654CB764}"/>
    <cellStyle name="Comma 2 2 3 2 2 3" xfId="15915" xr:uid="{186F6C06-3F11-4D8C-815F-42AB2EBFFBF1}"/>
    <cellStyle name="Comma 2 2 3 2 2 3 2" xfId="31645" xr:uid="{8B8E2C9A-5BEE-4A46-A3A4-FBF6E4276269}"/>
    <cellStyle name="Comma 2 2 3 2 2 4" xfId="30348" xr:uid="{35254B9C-3009-4EFC-BC9A-8C2BBD5558ED}"/>
    <cellStyle name="Comma 2 2 3 2 3" xfId="9526" xr:uid="{0C412855-3216-4F4F-BF0C-E9824E3F18FC}"/>
    <cellStyle name="Comma 2 2 3 2 3 2" xfId="18974" xr:uid="{02BD3C2E-AC6B-4E04-9479-D27AEE2A2376}"/>
    <cellStyle name="Comma 2 2 3 2 3 2 2" xfId="32003" xr:uid="{50972B3E-75B4-482D-B22F-F0AC28B85516}"/>
    <cellStyle name="Comma 2 2 3 2 3 3" xfId="30706" xr:uid="{DAD4E696-4277-4A77-9460-CA223E7D990D}"/>
    <cellStyle name="Comma 2 2 3 2 4" xfId="15245" xr:uid="{556CBEE6-E72B-4A16-B13B-EAB2E0B42150}"/>
    <cellStyle name="Comma 2 2 3 2 4 2" xfId="31354" xr:uid="{398F396D-EB96-442D-9399-1826A02F6B24}"/>
    <cellStyle name="Comma 2 2 3 2 5" xfId="30057" xr:uid="{AD97401F-2FA2-4EA9-8E4C-6DD73378E3DC}"/>
    <cellStyle name="Comma 2 2 3 3" xfId="29287" xr:uid="{4758D0BF-41F6-4AC4-A95B-7984CA00326C}"/>
    <cellStyle name="Comma 2 2 3 3 2" xfId="32585" xr:uid="{502B0E73-F855-4D94-A418-09E30703C892}"/>
    <cellStyle name="Comma 2 2 4" xfId="2855" xr:uid="{B7913891-43F1-4837-8AB9-123F904F412F}"/>
    <cellStyle name="Comma 2 2 4 2" xfId="5795" xr:uid="{4B75F68F-A64F-47CA-804E-244CAE5D619F}"/>
    <cellStyle name="Comma 2 2 4 2 2" xfId="6465" xr:uid="{420AD15B-DD10-4C6F-ACD6-DD5570610A61}"/>
    <cellStyle name="Comma 2 2 4 2 2 2" xfId="10197" xr:uid="{2C076266-AF0A-457A-B9D5-122FAF22BE0B}"/>
    <cellStyle name="Comma 2 2 4 2 2 2 2" xfId="19645" xr:uid="{9E1B90DE-2291-4535-9E99-38CA5B9D2D51}"/>
    <cellStyle name="Comma 2 2 4 2 2 2 2 2" xfId="32294" xr:uid="{394987E6-6BD9-4A3F-BFB1-DD0B0C34C264}"/>
    <cellStyle name="Comma 2 2 4 2 2 2 3" xfId="30998" xr:uid="{B53B2F01-C132-47FD-84D2-8F2200A0851E}"/>
    <cellStyle name="Comma 2 2 4 2 2 3" xfId="15916" xr:uid="{D690C39D-BEA4-4F4C-84B4-472E3BADEAED}"/>
    <cellStyle name="Comma 2 2 4 2 2 3 2" xfId="31646" xr:uid="{70FE8142-C0A3-4F5C-9BC2-C3D8FF86CBD4}"/>
    <cellStyle name="Comma 2 2 4 2 2 4" xfId="30349" xr:uid="{D47DE818-4B64-4BCD-BBBF-1B96D87AB67B}"/>
    <cellStyle name="Comma 2 2 4 2 3" xfId="9527" xr:uid="{B40C01C1-4D03-47FE-BD65-304712FA7C6A}"/>
    <cellStyle name="Comma 2 2 4 2 3 2" xfId="18975" xr:uid="{1E5DCEA9-9C41-4BF0-9975-0B073E0416B9}"/>
    <cellStyle name="Comma 2 2 4 2 3 2 2" xfId="32004" xr:uid="{655AA953-4490-425F-8371-0A3888321CFB}"/>
    <cellStyle name="Comma 2 2 4 2 3 3" xfId="30707" xr:uid="{A3D4EC9F-04C0-49AF-B3A3-B961361EE121}"/>
    <cellStyle name="Comma 2 2 4 2 4" xfId="15246" xr:uid="{6385A808-40A1-411D-B053-F7BC2FC36E0E}"/>
    <cellStyle name="Comma 2 2 4 2 4 2" xfId="31355" xr:uid="{24050250-06B7-4E75-B92F-B1D987400769}"/>
    <cellStyle name="Comma 2 2 4 2 5" xfId="30058" xr:uid="{91529BBB-10CB-4D64-8FEA-4680195D6AD1}"/>
    <cellStyle name="Comma 2 2 4 3" xfId="29288" xr:uid="{811EE8E7-7927-454A-9684-632053123D73}"/>
    <cellStyle name="Comma 2 2 4 3 2" xfId="32586" xr:uid="{7F0FB653-2BBD-4697-9D8C-646271E6CDE8}"/>
    <cellStyle name="Comma 2 2 5" xfId="2856" xr:uid="{12582D38-F256-4517-8FE7-07AD4E3901A5}"/>
    <cellStyle name="Comma 2 2 5 2" xfId="5796" xr:uid="{B488F644-40DA-4F3B-B40C-8CB82DA8EE18}"/>
    <cellStyle name="Comma 2 2 5 2 2" xfId="6466" xr:uid="{9EEBA1D4-0FE7-4FEF-B907-E1315C91BE8E}"/>
    <cellStyle name="Comma 2 2 5 2 2 2" xfId="10198" xr:uid="{5FA06950-235A-4C1E-A89B-FBDA2DB028FD}"/>
    <cellStyle name="Comma 2 2 5 2 2 2 2" xfId="19646" xr:uid="{CF599439-31FB-42E4-BCD9-9D8648F34FF4}"/>
    <cellStyle name="Comma 2 2 5 2 2 2 2 2" xfId="32295" xr:uid="{C7F25A19-012D-4F25-9975-A83315A45E64}"/>
    <cellStyle name="Comma 2 2 5 2 2 2 3" xfId="30999" xr:uid="{061B0CE7-5DF4-4DDF-8B2C-CF7C8F22D980}"/>
    <cellStyle name="Comma 2 2 5 2 2 3" xfId="15917" xr:uid="{36A6D82A-B2DF-47BA-B88D-6C06482181ED}"/>
    <cellStyle name="Comma 2 2 5 2 2 3 2" xfId="31647" xr:uid="{C4D79982-806B-4C8A-B83F-BB3126AC223E}"/>
    <cellStyle name="Comma 2 2 5 2 2 4" xfId="30350" xr:uid="{9E644898-DD78-48C0-BA64-5F03B193665F}"/>
    <cellStyle name="Comma 2 2 5 2 3" xfId="9528" xr:uid="{60B80CA7-48DC-458B-A791-8E2511A2F5AF}"/>
    <cellStyle name="Comma 2 2 5 2 3 2" xfId="18976" xr:uid="{AD40A7E3-0B3D-45E2-8ABA-627631027797}"/>
    <cellStyle name="Comma 2 2 5 2 3 2 2" xfId="32005" xr:uid="{4B971FF9-F36D-4646-86E6-4BA37DB362FA}"/>
    <cellStyle name="Comma 2 2 5 2 3 3" xfId="30708" xr:uid="{E545A1AC-EE4E-4A7D-BEFF-BF229F47E89A}"/>
    <cellStyle name="Comma 2 2 5 2 4" xfId="15247" xr:uid="{CE8560D5-F059-44B1-8629-D8D1525D7669}"/>
    <cellStyle name="Comma 2 2 5 2 4 2" xfId="31356" xr:uid="{90D8DADC-AC9A-4FC0-B254-2F847FD5DF7B}"/>
    <cellStyle name="Comma 2 2 5 2 5" xfId="30059" xr:uid="{EB148C68-FDCB-4D90-9C4C-305B4AB3C536}"/>
    <cellStyle name="Comma 2 2 5 3" xfId="29317" xr:uid="{1E60A94D-0B14-471F-9E51-7C3C9CB64477}"/>
    <cellStyle name="Comma 2 2 5 3 2" xfId="32603" xr:uid="{2342919E-2604-4335-85EE-4C15FD043304}"/>
    <cellStyle name="Comma 2 2 6" xfId="2857" xr:uid="{A83D7125-B8DE-4A6D-A7DE-91E5667A6A70}"/>
    <cellStyle name="Comma 2 2 6 2" xfId="5797" xr:uid="{116C6384-C62C-440D-AD54-9EFC2C56DFD5}"/>
    <cellStyle name="Comma 2 2 6 2 2" xfId="6467" xr:uid="{9F9FB018-FAC8-430F-9071-29C7DB0457B7}"/>
    <cellStyle name="Comma 2 2 6 2 2 2" xfId="10199" xr:uid="{EBF0BBDE-3397-4568-9501-63E153EB26E2}"/>
    <cellStyle name="Comma 2 2 6 2 2 2 2" xfId="19647" xr:uid="{3937426E-CB21-461E-BC91-99D783FD14B7}"/>
    <cellStyle name="Comma 2 2 6 2 2 2 2 2" xfId="32296" xr:uid="{CD006829-1582-427A-A2A0-07B40B2374D3}"/>
    <cellStyle name="Comma 2 2 6 2 2 2 3" xfId="31000" xr:uid="{4047FD85-9C42-49D8-9401-B22325FF0F75}"/>
    <cellStyle name="Comma 2 2 6 2 2 3" xfId="15918" xr:uid="{399C281E-E63A-4DB0-A7C7-B149A4978B24}"/>
    <cellStyle name="Comma 2 2 6 2 2 3 2" xfId="31648" xr:uid="{B7364FBB-D1C5-473A-B1E7-0AA9DDC0CF68}"/>
    <cellStyle name="Comma 2 2 6 2 2 4" xfId="30351" xr:uid="{A2C77539-5A37-4B6E-A1A2-0062610C06CA}"/>
    <cellStyle name="Comma 2 2 6 2 3" xfId="9529" xr:uid="{C5A0F29E-B43D-45F7-B5E2-CE6A406F3401}"/>
    <cellStyle name="Comma 2 2 6 2 3 2" xfId="18977" xr:uid="{11800179-C740-47EE-A754-C15BAB94F02A}"/>
    <cellStyle name="Comma 2 2 6 2 3 2 2" xfId="32006" xr:uid="{F15D269E-F2DE-4DFA-ABC1-F9035FDF682C}"/>
    <cellStyle name="Comma 2 2 6 2 3 3" xfId="30709" xr:uid="{C23F70E3-5D6C-4E36-987F-37D916E97FF8}"/>
    <cellStyle name="Comma 2 2 6 2 4" xfId="15248" xr:uid="{62A46485-4CAD-4D28-BD93-0C6E07872FFF}"/>
    <cellStyle name="Comma 2 2 6 2 4 2" xfId="31357" xr:uid="{181F337F-7C5E-448D-A4A6-E249EDCB1208}"/>
    <cellStyle name="Comma 2 2 6 2 5" xfId="30060" xr:uid="{74218080-FC36-4345-81D8-71A543E7F54A}"/>
    <cellStyle name="Comma 2 2 6 3" xfId="29286" xr:uid="{643280E5-CC8B-4E42-A927-47FFAA6B1C71}"/>
    <cellStyle name="Comma 2 2 6 3 2" xfId="32584" xr:uid="{0B061531-471E-4927-BC9D-2EFBF9C20A8E}"/>
    <cellStyle name="Comma 2 2 7" xfId="4149" xr:uid="{48F10F21-1AC2-4993-8CC0-CDFAF26FA39C}"/>
    <cellStyle name="Comma 2 2 7 2" xfId="4260" xr:uid="{BB5A442E-2AC2-41AD-8B26-188075A2AAFF}"/>
    <cellStyle name="Comma 2 2 7 2 2" xfId="29672" xr:uid="{7A949AA9-BDFE-47D1-A038-778269BF75F3}"/>
    <cellStyle name="Comma 2 2 7 3" xfId="29364" xr:uid="{5C9F7E9F-5FDA-415F-B150-9176D12C4E2D}"/>
    <cellStyle name="Comma 2 2 7 3 2" xfId="32626" xr:uid="{F9EB0B88-0D12-4D3E-A8A1-AAA6719040FF}"/>
    <cellStyle name="Comma 2 2 7 4" xfId="29572" xr:uid="{FFBDA879-847C-4492-8CF9-E105499717AE}"/>
    <cellStyle name="Comma 2 2 8" xfId="1088" xr:uid="{12428AE7-FC62-4A9F-95DD-39C198706065}"/>
    <cellStyle name="Comma 2 2 8 2" xfId="5569" xr:uid="{6FCC6293-39B7-484D-BE7A-3B162A30440F}"/>
    <cellStyle name="Comma 2 2 8 2 2" xfId="6239" xr:uid="{1816CBBD-DD08-40A0-AD71-51C349A3C0A0}"/>
    <cellStyle name="Comma 2 2 8 2 2 2" xfId="9971" xr:uid="{950074CA-0BEF-425C-989C-0B3F19D6846A}"/>
    <cellStyle name="Comma 2 2 8 2 2 2 2" xfId="19419" xr:uid="{8B9302E6-1D7D-4021-8582-23D8C1B7AA91}"/>
    <cellStyle name="Comma 2 2 8 2 2 2 2 2" xfId="32232" xr:uid="{624A9F3D-665E-4BF5-9B02-2F66233073F3}"/>
    <cellStyle name="Comma 2 2 8 2 2 2 3" xfId="30936" xr:uid="{21CEE26B-9CE2-4FEF-9EAC-6F1665BC6EED}"/>
    <cellStyle name="Comma 2 2 8 2 2 3" xfId="15690" xr:uid="{066B0EA2-D82B-4570-A524-6A074C57DB3A}"/>
    <cellStyle name="Comma 2 2 8 2 2 3 2" xfId="31584" xr:uid="{812DC9EA-D2C6-4E9F-8BE6-EE638A126E9C}"/>
    <cellStyle name="Comma 2 2 8 2 2 4" xfId="30287" xr:uid="{F5307542-C492-45C7-9F2C-E325E9423699}"/>
    <cellStyle name="Comma 2 2 8 2 3" xfId="9301" xr:uid="{1B9974E3-EFFB-44AF-8992-9FF2BF573E6B}"/>
    <cellStyle name="Comma 2 2 8 2 3 2" xfId="18749" xr:uid="{5771B049-6F3E-431C-AD0A-4C22E38DF74F}"/>
    <cellStyle name="Comma 2 2 8 2 3 2 2" xfId="31942" xr:uid="{62A6EAEF-1D25-4F6A-8F5A-07E15D8C5F8C}"/>
    <cellStyle name="Comma 2 2 8 2 3 3" xfId="30645" xr:uid="{FF08A3B0-1C42-408A-AA1B-5691C8F2796C}"/>
    <cellStyle name="Comma 2 2 8 2 4" xfId="15020" xr:uid="{B2FCA175-4A1E-4D79-B08D-67ACBCD66C9D}"/>
    <cellStyle name="Comma 2 2 8 2 4 2" xfId="31293" xr:uid="{A3CC3B9E-E4FA-4269-BDF3-D908E6093D4A}"/>
    <cellStyle name="Comma 2 2 8 2 5" xfId="29996" xr:uid="{135F472E-9246-4142-877C-461EF2F4FCC0}"/>
    <cellStyle name="Comma 2 2 9" xfId="5525" xr:uid="{8015D951-283B-4E08-9602-891244E56A43}"/>
    <cellStyle name="Comma 2 2 9 2" xfId="6195" xr:uid="{A8E138BA-454F-49BD-9094-24D6F71323DD}"/>
    <cellStyle name="Comma 2 2 9 2 2" xfId="9927" xr:uid="{8E406E9A-7F19-47AF-B222-FB9DB63FB3ED}"/>
    <cellStyle name="Comma 2 2 9 2 2 2" xfId="19375" xr:uid="{BB69714F-32F0-4210-8232-684C2C0E20FF}"/>
    <cellStyle name="Comma 2 2 9 2 2 2 2" xfId="32226" xr:uid="{5435DF33-880A-4529-A821-16ED17C07851}"/>
    <cellStyle name="Comma 2 2 9 2 2 3" xfId="30930" xr:uid="{02F72B7A-95B3-4473-B2B4-04922D5E524E}"/>
    <cellStyle name="Comma 2 2 9 2 3" xfId="15646" xr:uid="{8F7E46B0-E047-4993-BCF8-7CAC71E7D412}"/>
    <cellStyle name="Comma 2 2 9 2 3 2" xfId="31578" xr:uid="{1768842D-9C9C-4574-B998-C0D808802EC0}"/>
    <cellStyle name="Comma 2 2 9 2 4" xfId="30281" xr:uid="{A13BB5FD-2A46-401B-BE0F-2A89D0296443}"/>
    <cellStyle name="Comma 2 2 9 3" xfId="9257" xr:uid="{70307A7D-B028-4069-9E1D-9660332B49C8}"/>
    <cellStyle name="Comma 2 2 9 3 2" xfId="18705" xr:uid="{CCCF7F00-FCA5-4230-A825-49CECB1AEC7E}"/>
    <cellStyle name="Comma 2 2 9 3 2 2" xfId="31936" xr:uid="{B7E06850-0C22-471F-A0CD-5B6D19E9AD05}"/>
    <cellStyle name="Comma 2 2 9 3 3" xfId="30639" xr:uid="{0F38CF20-D17D-4BB2-9130-0AA1D455FAD6}"/>
    <cellStyle name="Comma 2 2 9 4" xfId="14976" xr:uid="{C77529E2-1285-4B22-8A39-2FCD1FDD2BC5}"/>
    <cellStyle name="Comma 2 2 9 4 2" xfId="31287" xr:uid="{1F3BDB2D-1DC2-4AF3-9659-7A7FDEA120DB}"/>
    <cellStyle name="Comma 2 2 9 5" xfId="29990" xr:uid="{C364EB7C-B8CB-4AAA-AE73-9F657D40D67E}"/>
    <cellStyle name="Comma 2 3" xfId="1089" xr:uid="{19233EA2-505E-4E0F-83E0-64E77B739C14}"/>
    <cellStyle name="Comma 2 3 2" xfId="2858" xr:uid="{32EF1E6B-B520-48D4-B18F-5C24DB052527}"/>
    <cellStyle name="Comma 2 3 2 2" xfId="5798" xr:uid="{8885DA66-D289-4D6D-A917-2BB5299E39C7}"/>
    <cellStyle name="Comma 2 3 2 2 2" xfId="6468" xr:uid="{2FE3096E-DFD4-4507-A37A-E63FDC10A03D}"/>
    <cellStyle name="Comma 2 3 2 2 2 2" xfId="10200" xr:uid="{FD5044DD-6E07-4F9D-9FAB-C26BC7BD93DF}"/>
    <cellStyle name="Comma 2 3 2 2 2 2 2" xfId="19648" xr:uid="{C9C0FC07-D554-4F52-8734-1F5A4461C325}"/>
    <cellStyle name="Comma 2 3 2 2 2 2 2 2" xfId="32297" xr:uid="{5830EE4E-CE9A-4554-A3B2-FDCDE3E5B605}"/>
    <cellStyle name="Comma 2 3 2 2 2 2 3" xfId="31001" xr:uid="{22FEFC90-FD64-42E4-83C8-D6D332E88F56}"/>
    <cellStyle name="Comma 2 3 2 2 2 3" xfId="15919" xr:uid="{A7BF2BD0-0101-49C5-B280-6F9C8DDCA20E}"/>
    <cellStyle name="Comma 2 3 2 2 2 3 2" xfId="31649" xr:uid="{98DF684F-9D71-45D0-8A91-D843F7D2CE8D}"/>
    <cellStyle name="Comma 2 3 2 2 2 4" xfId="30352" xr:uid="{45F0D2DD-34EB-416E-AD16-9F246C6C831B}"/>
    <cellStyle name="Comma 2 3 2 2 3" xfId="9530" xr:uid="{0A1E550D-591C-494A-A93C-150C2001AC03}"/>
    <cellStyle name="Comma 2 3 2 2 3 2" xfId="18978" xr:uid="{DF87727B-ED23-43FD-8635-BE1A48F3F3F0}"/>
    <cellStyle name="Comma 2 3 2 2 3 2 2" xfId="32007" xr:uid="{7E10DDF8-8BAB-4E2C-BC25-9DEED68A0E13}"/>
    <cellStyle name="Comma 2 3 2 2 3 3" xfId="30710" xr:uid="{51EAD4F5-0AA8-403B-911E-7C07FA3A4FF7}"/>
    <cellStyle name="Comma 2 3 2 2 4" xfId="15249" xr:uid="{E1AB6851-4F11-4626-B0DB-B226FC7A4CF8}"/>
    <cellStyle name="Comma 2 3 2 2 4 2" xfId="31358" xr:uid="{B45CF86C-60E5-4381-A5AA-7F369A57D721}"/>
    <cellStyle name="Comma 2 3 2 2 5" xfId="30061" xr:uid="{E47AAEBF-44A5-4B8C-93F0-A26C3410DA2B}"/>
    <cellStyle name="Comma 2 3 2 3" xfId="29289" xr:uid="{902095F6-7E11-4FDB-B9E9-61EEB382B129}"/>
    <cellStyle name="Comma 2 3 2 3 2" xfId="32587" xr:uid="{E2602EA0-A9F5-4474-B3DF-6B00D0AF2443}"/>
    <cellStyle name="Comma 2 3 3" xfId="2859" xr:uid="{2C6DBA48-E308-4DE6-AA35-E2BD4B3DD279}"/>
    <cellStyle name="Comma 2 3 3 2" xfId="5799" xr:uid="{82DC715F-A69E-406E-B66F-F603B946F1D7}"/>
    <cellStyle name="Comma 2 3 3 2 2" xfId="6469" xr:uid="{B1B6E59A-2846-4FC4-AAED-757B5A78A08F}"/>
    <cellStyle name="Comma 2 3 3 2 2 2" xfId="10201" xr:uid="{0C9DC3BF-3D6C-4983-B39A-0479042B283C}"/>
    <cellStyle name="Comma 2 3 3 2 2 2 2" xfId="19649" xr:uid="{3B119084-5AAD-4AF8-9C5F-BC23BE7271F0}"/>
    <cellStyle name="Comma 2 3 3 2 2 2 2 2" xfId="32298" xr:uid="{BBB59A6C-78AD-4B29-8C8C-DA24650265B8}"/>
    <cellStyle name="Comma 2 3 3 2 2 2 3" xfId="31002" xr:uid="{9E906CC2-4F63-49D7-A1A9-72DEE5C25357}"/>
    <cellStyle name="Comma 2 3 3 2 2 3" xfId="15920" xr:uid="{D9868594-ABBC-44E3-85D5-A5E83C3740C7}"/>
    <cellStyle name="Comma 2 3 3 2 2 3 2" xfId="31650" xr:uid="{E00EC69C-F9C5-435D-8450-139A4FD2394B}"/>
    <cellStyle name="Comma 2 3 3 2 2 4" xfId="30353" xr:uid="{ABCC3DE0-0809-4B8D-AD29-06FD1658F8DF}"/>
    <cellStyle name="Comma 2 3 3 2 3" xfId="9531" xr:uid="{29E0D5DA-F40A-430E-A83E-BD8DA061B292}"/>
    <cellStyle name="Comma 2 3 3 2 3 2" xfId="18979" xr:uid="{DCB6A5FA-A84F-40F1-A3AB-9EF06A89B909}"/>
    <cellStyle name="Comma 2 3 3 2 3 2 2" xfId="32008" xr:uid="{4CB789A1-99C2-4083-82D6-A7E401F9E47E}"/>
    <cellStyle name="Comma 2 3 3 2 3 3" xfId="30711" xr:uid="{9F7FBDAA-9CBE-4790-9D9E-53D8E6CECEF1}"/>
    <cellStyle name="Comma 2 3 3 2 4" xfId="15250" xr:uid="{515D78C0-012D-464A-A464-F2EFF675140F}"/>
    <cellStyle name="Comma 2 3 3 2 4 2" xfId="31359" xr:uid="{74C606E6-88CB-41E9-9F09-AC6D5CAB55AC}"/>
    <cellStyle name="Comma 2 3 3 2 5" xfId="30062" xr:uid="{D8815119-3770-44F9-A392-D5B6F9F29337}"/>
    <cellStyle name="Comma 2 3 3 3" xfId="29290" xr:uid="{8163B161-1140-4E6F-AEF1-6FF39789CD9A}"/>
    <cellStyle name="Comma 2 3 4" xfId="2860" xr:uid="{BDAB8590-E731-4DB1-BDEE-DA12FCD17DD2}"/>
    <cellStyle name="Comma 2 3 4 2" xfId="5800" xr:uid="{934F9EB0-9466-4D09-A01B-89540F6C4241}"/>
    <cellStyle name="Comma 2 3 4 2 2" xfId="6470" xr:uid="{F82261D1-C4CB-480B-A749-96BEB88ADCAA}"/>
    <cellStyle name="Comma 2 3 4 2 2 2" xfId="10202" xr:uid="{C3102B99-4098-4AF5-945A-67E388E0767C}"/>
    <cellStyle name="Comma 2 3 4 2 2 2 2" xfId="19650" xr:uid="{78856404-4D53-4AF2-9A8F-08DDC1E06EDB}"/>
    <cellStyle name="Comma 2 3 4 2 2 2 2 2" xfId="32299" xr:uid="{477D60E5-B825-4B6B-AE3F-F28FFC5264C9}"/>
    <cellStyle name="Comma 2 3 4 2 2 2 3" xfId="31003" xr:uid="{3F765886-17B2-46D5-AB1F-11787C0DDEEB}"/>
    <cellStyle name="Comma 2 3 4 2 2 3" xfId="15921" xr:uid="{D4A4FBFA-E6B6-4607-A94E-4BF1B1B06EC8}"/>
    <cellStyle name="Comma 2 3 4 2 2 3 2" xfId="31651" xr:uid="{BD132B96-9956-4504-9322-123A2560D8C0}"/>
    <cellStyle name="Comma 2 3 4 2 2 4" xfId="30354" xr:uid="{CB55C791-D958-4E83-92E0-44270664F085}"/>
    <cellStyle name="Comma 2 3 4 2 3" xfId="9532" xr:uid="{B3D5325B-4792-4FA5-9E09-3D8EC735CD8F}"/>
    <cellStyle name="Comma 2 3 4 2 3 2" xfId="18980" xr:uid="{6E0906A3-11BB-4A4E-8651-E5EEAA45CA68}"/>
    <cellStyle name="Comma 2 3 4 2 3 2 2" xfId="32009" xr:uid="{D9A08887-9F24-4022-B249-12236DDFA507}"/>
    <cellStyle name="Comma 2 3 4 2 3 3" xfId="30712" xr:uid="{76AB2815-E523-4080-BDAC-19041AD266E9}"/>
    <cellStyle name="Comma 2 3 4 2 4" xfId="15251" xr:uid="{D229D94B-C997-4898-8C19-9F2B645BB568}"/>
    <cellStyle name="Comma 2 3 4 2 4 2" xfId="31360" xr:uid="{E601B60B-88E1-4634-8981-60FFC7185B28}"/>
    <cellStyle name="Comma 2 3 4 2 5" xfId="30063" xr:uid="{29BA50B4-3EDB-4C02-84DD-DBD90A57D07E}"/>
    <cellStyle name="Comma 2 3 4 3" xfId="29320" xr:uid="{C6102736-18AB-4DCF-85F8-0F957CD80A89}"/>
    <cellStyle name="Comma 2 3 4 3 2" xfId="32606" xr:uid="{9CE92966-BBE2-4EEE-88F6-D6BFB865F00D}"/>
    <cellStyle name="Comma 2 3 5" xfId="2861" xr:uid="{0A58A2AA-8D73-494F-A631-00F32205B62B}"/>
    <cellStyle name="Comma 2 3 5 2" xfId="5801" xr:uid="{557683E9-2E4D-4580-876E-913B852D75DA}"/>
    <cellStyle name="Comma 2 3 5 2 2" xfId="6471" xr:uid="{2E502421-70B8-4AAA-BC14-5F67BEF09E99}"/>
    <cellStyle name="Comma 2 3 5 2 2 2" xfId="10203" xr:uid="{ABC13076-1AE3-4E26-B49A-6C2DC3363CFB}"/>
    <cellStyle name="Comma 2 3 5 2 2 2 2" xfId="19651" xr:uid="{4531ABB2-6108-41B5-8FD9-0B10C290810F}"/>
    <cellStyle name="Comma 2 3 5 2 2 2 2 2" xfId="32300" xr:uid="{EE978B58-4043-4DB7-9851-7A77D5EE4067}"/>
    <cellStyle name="Comma 2 3 5 2 2 2 3" xfId="31004" xr:uid="{428AFCC4-F38D-453F-B3B3-415AF8C14E53}"/>
    <cellStyle name="Comma 2 3 5 2 2 3" xfId="15922" xr:uid="{42F6553F-6983-403B-9E9C-01446F3DB08D}"/>
    <cellStyle name="Comma 2 3 5 2 2 3 2" xfId="31652" xr:uid="{BC412745-73DF-4E33-A11A-DED407FE3D8E}"/>
    <cellStyle name="Comma 2 3 5 2 2 4" xfId="30355" xr:uid="{8EE52C63-CA86-4B4C-ACDA-8BE6BA199EE3}"/>
    <cellStyle name="Comma 2 3 5 2 3" xfId="9533" xr:uid="{B593B0A2-D9C1-4F25-8566-148CF4F0EEDD}"/>
    <cellStyle name="Comma 2 3 5 2 3 2" xfId="18981" xr:uid="{5B2B6E4D-2B31-4C3B-906B-B1575AF0D1A7}"/>
    <cellStyle name="Comma 2 3 5 2 3 2 2" xfId="32010" xr:uid="{C9F30ED6-B1DA-4FEB-B2E2-CDA50A726BE1}"/>
    <cellStyle name="Comma 2 3 5 2 3 3" xfId="30713" xr:uid="{3056E985-5374-4C3C-8FEC-927B448F469F}"/>
    <cellStyle name="Comma 2 3 5 2 4" xfId="15252" xr:uid="{09E706A0-158A-479E-8750-2E62CD482CF3}"/>
    <cellStyle name="Comma 2 3 5 2 4 2" xfId="31361" xr:uid="{0410D739-69E7-4764-BE8A-0674967DBDC3}"/>
    <cellStyle name="Comma 2 3 5 2 5" xfId="30064" xr:uid="{98C4DF7F-FD87-44E3-8410-94991CB560F8}"/>
    <cellStyle name="Comma 2 3 5 3" xfId="29403" xr:uid="{E211F8D3-475A-4BE6-9F71-A511C1416367}"/>
    <cellStyle name="Comma 2 3 5 3 2" xfId="32628" xr:uid="{18E10AC7-C2D3-4B55-8987-ACDFACAB9278}"/>
    <cellStyle name="Comma 2 3 6" xfId="2862" xr:uid="{E284ED8B-E57E-4A79-BB70-7D2F99786C39}"/>
    <cellStyle name="Comma 2 3 6 2" xfId="5802" xr:uid="{6D5A669A-F37F-4707-88A5-0681C05B4209}"/>
    <cellStyle name="Comma 2 3 6 2 2" xfId="6472" xr:uid="{7A707F2F-C989-4170-8EAD-56AFB531BB41}"/>
    <cellStyle name="Comma 2 3 6 2 2 2" xfId="10204" xr:uid="{193671FA-150F-410B-8CD3-02075A4B08F5}"/>
    <cellStyle name="Comma 2 3 6 2 2 2 2" xfId="19652" xr:uid="{8849EE9A-D1AF-469A-A4EF-EFA4570713B5}"/>
    <cellStyle name="Comma 2 3 6 2 2 2 2 2" xfId="32301" xr:uid="{DF476006-4662-46AA-B6C0-15E60CF1364C}"/>
    <cellStyle name="Comma 2 3 6 2 2 2 3" xfId="31005" xr:uid="{3188FDBF-5C48-4834-A329-A5C4B3DD7AA8}"/>
    <cellStyle name="Comma 2 3 6 2 2 3" xfId="15923" xr:uid="{76D39A9D-363F-4C62-9E2A-89B74AE34F4A}"/>
    <cellStyle name="Comma 2 3 6 2 2 3 2" xfId="31653" xr:uid="{C7F2E725-B500-4892-825C-C20E461DA018}"/>
    <cellStyle name="Comma 2 3 6 2 2 4" xfId="30356" xr:uid="{194ECCFC-BE90-4A82-ACFB-C02500D0696E}"/>
    <cellStyle name="Comma 2 3 6 2 3" xfId="9534" xr:uid="{F29F2111-20BD-44F0-A523-14C420CD6ED3}"/>
    <cellStyle name="Comma 2 3 6 2 3 2" xfId="18982" xr:uid="{FB1CDD44-97BF-44A7-AA1F-FEC985DE1D32}"/>
    <cellStyle name="Comma 2 3 6 2 3 2 2" xfId="32011" xr:uid="{D263A4D3-2585-44C9-9291-A478546127C0}"/>
    <cellStyle name="Comma 2 3 6 2 3 3" xfId="30714" xr:uid="{8794757C-03AD-4783-A1B1-762B5CAB1807}"/>
    <cellStyle name="Comma 2 3 6 2 4" xfId="15253" xr:uid="{C1AB79D9-5DE8-4212-8D7B-752974DC0FA1}"/>
    <cellStyle name="Comma 2 3 6 2 4 2" xfId="31362" xr:uid="{8DA0DD5F-83D8-4D98-9924-A6E0AABE9573}"/>
    <cellStyle name="Comma 2 3 6 2 5" xfId="30065" xr:uid="{8DB7362B-9F10-48E2-AFC8-19C497A2A3B3}"/>
    <cellStyle name="Comma 2 3 7" xfId="5521" xr:uid="{7E3909F9-87DC-4A47-8EF5-68E38F008CFB}"/>
    <cellStyle name="Comma 2 3 7 2" xfId="6194" xr:uid="{2E052D5F-CB3E-454B-B7B0-562B88856656}"/>
    <cellStyle name="Comma 2 3 7 2 2" xfId="9926" xr:uid="{FCE1E553-8953-4C0E-B320-2DB7F0BE9273}"/>
    <cellStyle name="Comma 2 3 7 2 2 2" xfId="19374" xr:uid="{855CFD3C-D003-44BB-A707-52A124899A0C}"/>
    <cellStyle name="Comma 2 3 7 2 2 2 2" xfId="32225" xr:uid="{14730B71-1AF0-4A43-8810-887D62205EBA}"/>
    <cellStyle name="Comma 2 3 7 2 2 3" xfId="30929" xr:uid="{462B72C8-48B6-492A-A7C5-1CFBF054756C}"/>
    <cellStyle name="Comma 2 3 7 2 3" xfId="15645" xr:uid="{81CABB0A-E450-4813-8723-C423DB600525}"/>
    <cellStyle name="Comma 2 3 7 2 3 2" xfId="31577" xr:uid="{E0F5E5EF-A8ED-4E42-B596-6ED8B6BC9D91}"/>
    <cellStyle name="Comma 2 3 7 2 4" xfId="30280" xr:uid="{D0A15A6C-6802-414B-AD57-567DBAD48830}"/>
    <cellStyle name="Comma 2 3 7 3" xfId="8901" xr:uid="{1C2BA033-98C2-4282-8A08-1683FFE9605E}"/>
    <cellStyle name="Comma 2 3 7 3 2" xfId="12361" xr:uid="{F1A23392-AD0E-49B1-A230-ADA4AAE67648}"/>
    <cellStyle name="Comma 2 3 7 3 2 2" xfId="21809" xr:uid="{77BB0FC7-AB60-4F73-A6C8-21B4D3964CE0}"/>
    <cellStyle name="Comma 2 3 7 3 2 2 2" xfId="32526" xr:uid="{43DEF96B-2DCF-4C01-854F-E07F2A9749F7}"/>
    <cellStyle name="Comma 2 3 7 3 2 3" xfId="31230" xr:uid="{8D940DA8-EEAF-4F2E-A664-A5C9B310C4AD}"/>
    <cellStyle name="Comma 2 3 7 3 3" xfId="18349" xr:uid="{66AAB8B8-3E58-46A7-ADE2-1670E98E69B8}"/>
    <cellStyle name="Comma 2 3 7 3 3 2" xfId="31878" xr:uid="{EE30623C-5346-43A3-81D5-2E8CC38DD793}"/>
    <cellStyle name="Comma 2 3 7 3 4" xfId="30581" xr:uid="{0A4A975A-C43E-48F1-AA45-15298A885A0B}"/>
    <cellStyle name="Comma 2 3 7 4" xfId="9228" xr:uid="{11E3BD36-5887-4D6B-86CD-0E8D4BD898CC}"/>
    <cellStyle name="Comma 2 3 7 4 2" xfId="12578" xr:uid="{C8096358-0454-4F40-ABCB-4D85B91E8E26}"/>
    <cellStyle name="Comma 2 3 7 4 2 2" xfId="22026" xr:uid="{171FAC7B-0C4A-4051-B66B-687458E4DC2E}"/>
    <cellStyle name="Comma 2 3 7 4 2 2 2" xfId="32555" xr:uid="{76E26B8E-A45E-4DF4-AD52-754901D0EE5B}"/>
    <cellStyle name="Comma 2 3 7 4 2 3" xfId="31259" xr:uid="{ECD5602A-9751-49BB-8DE8-92C72D0B9FD1}"/>
    <cellStyle name="Comma 2 3 7 4 3" xfId="18676" xr:uid="{C5D2239A-60C8-4A8E-A512-7A242F1D3276}"/>
    <cellStyle name="Comma 2 3 7 4 3 2" xfId="31907" xr:uid="{DDE52066-B326-4736-B10C-224DA7D5792C}"/>
    <cellStyle name="Comma 2 3 7 4 4" xfId="30610" xr:uid="{EBCA86E9-8098-4AF4-B482-3ADA601147E8}"/>
    <cellStyle name="Comma 2 3 7 5" xfId="9256" xr:uid="{CDBC0FFD-915C-4ADC-B2F6-CFC23CBC1F18}"/>
    <cellStyle name="Comma 2 3 7 5 2" xfId="18704" xr:uid="{42084AD9-F422-4583-BB6C-235BD328EABD}"/>
    <cellStyle name="Comma 2 3 7 5 2 2" xfId="31935" xr:uid="{8FC256AE-0179-4BCE-AD4C-CADD4F9F4DED}"/>
    <cellStyle name="Comma 2 3 7 5 3" xfId="30638" xr:uid="{E2CCA773-1617-4E80-B783-360D9774DE99}"/>
    <cellStyle name="Comma 2 3 7 6" xfId="14975" xr:uid="{9CC868D1-17AC-408C-928C-71B60627DFC0}"/>
    <cellStyle name="Comma 2 3 7 6 2" xfId="31286" xr:uid="{10138BEE-6AAB-4AF5-A6E2-13B764239BAB}"/>
    <cellStyle name="Comma 2 3 7 7" xfId="29987" xr:uid="{65CF9CAA-0DEA-42C7-89A0-2580239BA6C6}"/>
    <cellStyle name="Comma 2 3 8" xfId="29274" xr:uid="{2EFD5F28-300A-4433-A604-DCFB19E0BA79}"/>
    <cellStyle name="Comma 2 3 8 2" xfId="32574" xr:uid="{67E5D92A-91FD-4FCE-9453-EE4B4F6D0374}"/>
    <cellStyle name="Comma 2 4" xfId="2863" xr:uid="{FC3EC246-D2F1-402B-8836-0090BC7A7488}"/>
    <cellStyle name="Comma 2 4 2" xfId="5803" xr:uid="{BB8DC2E8-842C-4EAD-A6CE-E1FC301E624E}"/>
    <cellStyle name="Comma 2 4 2 2" xfId="6473" xr:uid="{F34A200D-219E-4328-A27E-936B5FE007BB}"/>
    <cellStyle name="Comma 2 4 2 2 2" xfId="10205" xr:uid="{F53A8F49-DD6B-4F1D-A2F2-A4CF9E184982}"/>
    <cellStyle name="Comma 2 4 2 2 2 2" xfId="19653" xr:uid="{6558E74E-C4FC-461E-B443-0D538C855D6F}"/>
    <cellStyle name="Comma 2 4 2 2 2 2 2" xfId="32302" xr:uid="{58A2EB00-D42D-439E-89BE-E8E38E2EA65B}"/>
    <cellStyle name="Comma 2 4 2 2 2 3" xfId="31006" xr:uid="{37F85E50-9BE5-4C87-80DD-F4ABB72FF878}"/>
    <cellStyle name="Comma 2 4 2 2 3" xfId="15924" xr:uid="{5C601137-B386-48C8-81AF-E14BBF368C39}"/>
    <cellStyle name="Comma 2 4 2 2 3 2" xfId="31654" xr:uid="{D501F087-4813-4128-ABE0-A71F54E4579B}"/>
    <cellStyle name="Comma 2 4 2 2 4" xfId="30357" xr:uid="{CCF2F4D7-740F-4372-B448-4F6F956E7261}"/>
    <cellStyle name="Comma 2 4 2 3" xfId="9535" xr:uid="{D261D062-6411-46BF-A278-6161F3ABA6EE}"/>
    <cellStyle name="Comma 2 4 2 3 2" xfId="18983" xr:uid="{DF84BB67-DA7E-40A6-8D99-B45C82E7A99C}"/>
    <cellStyle name="Comma 2 4 2 3 2 2" xfId="32012" xr:uid="{54BF73AB-97E7-42D9-B962-623138F4D8E8}"/>
    <cellStyle name="Comma 2 4 2 3 3" xfId="30715" xr:uid="{85F51426-180E-4DF7-9A0D-E2E44669A7C1}"/>
    <cellStyle name="Comma 2 4 2 4" xfId="15254" xr:uid="{963704D2-8599-4578-B220-7F79DD2E8F48}"/>
    <cellStyle name="Comma 2 4 2 4 2" xfId="31363" xr:uid="{3782FF31-4A52-4894-9FC8-E9AAAD4074ED}"/>
    <cellStyle name="Comma 2 4 2 5" xfId="29322" xr:uid="{1FD66438-05A4-4018-BD13-2EA33F4583E6}"/>
    <cellStyle name="Comma 2 4 2 5 2" xfId="32608" xr:uid="{11AE1E54-1D1A-4C10-A9AF-E4074E72A2D6}"/>
    <cellStyle name="Comma 2 4 2 6" xfId="30066" xr:uid="{AD43E80B-0431-42BE-8518-2D65EE0359A7}"/>
    <cellStyle name="Comma 2 4 3" xfId="29291" xr:uid="{698B82BD-9CAC-4265-A5EC-FEFCF2A7BFF8}"/>
    <cellStyle name="Comma 2 4 3 2" xfId="32588" xr:uid="{8CE9B145-A5C2-4A62-96F0-B770506A0EAF}"/>
    <cellStyle name="Comma 2 5" xfId="2864" xr:uid="{47B6C653-1A69-4501-BF8B-DAFDA9604D31}"/>
    <cellStyle name="Comma 2 5 2" xfId="5804" xr:uid="{4D787434-B98A-487C-848A-DE1E44A9B4E3}"/>
    <cellStyle name="Comma 2 5 2 2" xfId="6474" xr:uid="{B7D9D826-FF75-4437-9F47-539663F7A891}"/>
    <cellStyle name="Comma 2 5 2 2 2" xfId="10206" xr:uid="{1479CFB1-0CF0-40E1-8B58-215C09F5D350}"/>
    <cellStyle name="Comma 2 5 2 2 2 2" xfId="19654" xr:uid="{E2F4E872-071C-4203-8076-60E1ACEF0995}"/>
    <cellStyle name="Comma 2 5 2 2 2 2 2" xfId="32303" xr:uid="{8FC1C658-8007-413A-A680-1D6149222B36}"/>
    <cellStyle name="Comma 2 5 2 2 2 3" xfId="31007" xr:uid="{A89536C7-84F7-4730-A1E2-2B2926DC1DDB}"/>
    <cellStyle name="Comma 2 5 2 2 3" xfId="15925" xr:uid="{10D3B7A7-2B73-4A3F-9C82-4C3016FED1D9}"/>
    <cellStyle name="Comma 2 5 2 2 3 2" xfId="31655" xr:uid="{1280AAF1-BF47-4216-B88A-BACC662B53C0}"/>
    <cellStyle name="Comma 2 5 2 2 4" xfId="30358" xr:uid="{BCE4B69F-E812-41CF-ACBA-78786E4F83CE}"/>
    <cellStyle name="Comma 2 5 2 3" xfId="9536" xr:uid="{56A0A6BD-DC7C-4697-BDFE-9C1C15FD7CDE}"/>
    <cellStyle name="Comma 2 5 2 3 2" xfId="18984" xr:uid="{7376FAE7-7ED1-437B-9514-4315CE03B76B}"/>
    <cellStyle name="Comma 2 5 2 3 2 2" xfId="32013" xr:uid="{CD9F2085-DF99-42DD-98BB-66DCD66703D9}"/>
    <cellStyle name="Comma 2 5 2 3 3" xfId="30716" xr:uid="{0A21A55B-1910-4A0C-B82C-5DAFFFAF7280}"/>
    <cellStyle name="Comma 2 5 2 4" xfId="15255" xr:uid="{B853904B-CC08-4315-A2FC-A620DC766695}"/>
    <cellStyle name="Comma 2 5 2 4 2" xfId="31364" xr:uid="{9224BE73-789D-457E-AEA5-31C773E73252}"/>
    <cellStyle name="Comma 2 5 2 5" xfId="30067" xr:uid="{E62C3CDF-B310-4674-884B-AC54C3717C19}"/>
    <cellStyle name="Comma 2 5 3" xfId="29292" xr:uid="{93D0637A-3882-45B4-B105-B07ABFDDF3DC}"/>
    <cellStyle name="Comma 2 5 3 2" xfId="32589" xr:uid="{13CD4C4C-1443-4A98-B352-8DBF8FB23D5F}"/>
    <cellStyle name="Comma 2 6" xfId="2865" xr:uid="{6CF1EE54-38E6-4A59-842C-1C49E85D14D4}"/>
    <cellStyle name="Comma 2 6 2" xfId="2866" xr:uid="{83B0BECD-6EBA-454D-A48E-92A1F16EF4CE}"/>
    <cellStyle name="Comma 2 6 2 2" xfId="5806" xr:uid="{7897A230-FA73-4B02-A387-840C81407AA8}"/>
    <cellStyle name="Comma 2 6 2 2 2" xfId="6476" xr:uid="{9FFEAB7D-0069-4931-B0CD-0266895DFD99}"/>
    <cellStyle name="Comma 2 6 2 2 2 2" xfId="10208" xr:uid="{880F0248-2A22-407B-AF35-5440D87B2B6F}"/>
    <cellStyle name="Comma 2 6 2 2 2 2 2" xfId="19656" xr:uid="{D70F7CDA-50F0-4E2C-A7BF-14912B21421E}"/>
    <cellStyle name="Comma 2 6 2 2 2 2 2 2" xfId="32305" xr:uid="{96ECED77-ED1B-4FD1-B58E-43D7E8A5DC6B}"/>
    <cellStyle name="Comma 2 6 2 2 2 2 3" xfId="31009" xr:uid="{DC3166EC-09E2-4ED1-878B-32DDBAFC4D1E}"/>
    <cellStyle name="Comma 2 6 2 2 2 3" xfId="15927" xr:uid="{E89EC160-D259-4675-9E57-E55EA5DF8088}"/>
    <cellStyle name="Comma 2 6 2 2 2 3 2" xfId="31657" xr:uid="{A9D99BD2-6496-4F60-935E-575A86784580}"/>
    <cellStyle name="Comma 2 6 2 2 2 4" xfId="30360" xr:uid="{B6D3F690-44AC-432B-B30C-B523649692C0}"/>
    <cellStyle name="Comma 2 6 2 2 3" xfId="9538" xr:uid="{1235E168-5E64-48A1-9111-87DD518CA17E}"/>
    <cellStyle name="Comma 2 6 2 2 3 2" xfId="18986" xr:uid="{24FA2415-F434-4B61-9AB1-848B91CCE6DC}"/>
    <cellStyle name="Comma 2 6 2 2 3 2 2" xfId="32015" xr:uid="{9BAB68B3-98C8-486F-965B-83B4A8F9D365}"/>
    <cellStyle name="Comma 2 6 2 2 3 3" xfId="30718" xr:uid="{DC22F451-1870-414D-829B-4AEB2E342D9D}"/>
    <cellStyle name="Comma 2 6 2 2 4" xfId="15257" xr:uid="{144DD5D7-5F44-41F0-850A-9E557650A1BA}"/>
    <cellStyle name="Comma 2 6 2 2 4 2" xfId="31366" xr:uid="{AD7E613B-7F81-4FEB-AF53-43D25EB4286E}"/>
    <cellStyle name="Comma 2 6 2 2 5" xfId="30069" xr:uid="{8E2EBC79-A66C-46BB-9E46-F072F0D26863}"/>
    <cellStyle name="Comma 2 6 3" xfId="5805" xr:uid="{E6BDDCEC-104A-4579-B3A9-B4A3D5F00FF8}"/>
    <cellStyle name="Comma 2 6 3 2" xfId="6475" xr:uid="{158AC787-6AF1-4EF7-87A6-63768DCB6175}"/>
    <cellStyle name="Comma 2 6 3 2 2" xfId="10207" xr:uid="{58A14BDA-9297-47CF-ACF7-5213BD3DF3A9}"/>
    <cellStyle name="Comma 2 6 3 2 2 2" xfId="19655" xr:uid="{FE46967D-BE67-4100-8B9A-75C77E698F48}"/>
    <cellStyle name="Comma 2 6 3 2 2 2 2" xfId="32304" xr:uid="{F4CA3544-6A36-4244-886A-672593318A23}"/>
    <cellStyle name="Comma 2 6 3 2 2 3" xfId="31008" xr:uid="{5CBB09C6-F021-44C7-90E6-F94FFED12D9A}"/>
    <cellStyle name="Comma 2 6 3 2 3" xfId="15926" xr:uid="{6E574211-3597-4133-836B-6DECF9FE6026}"/>
    <cellStyle name="Comma 2 6 3 2 3 2" xfId="31656" xr:uid="{8F1F54A6-7E49-4272-9B50-B4C9A17F79D7}"/>
    <cellStyle name="Comma 2 6 3 2 4" xfId="30359" xr:uid="{DE9044E6-787C-4AE9-955A-E59F915C23DF}"/>
    <cellStyle name="Comma 2 6 3 3" xfId="9537" xr:uid="{B26BA42D-452D-4EEA-AE69-584A4E9B530F}"/>
    <cellStyle name="Comma 2 6 3 3 2" xfId="18985" xr:uid="{3BCFEC0B-FABF-4320-92CB-D3D09773866F}"/>
    <cellStyle name="Comma 2 6 3 3 2 2" xfId="32014" xr:uid="{DB7C5AA3-2356-4421-9141-AA16DCED7E60}"/>
    <cellStyle name="Comma 2 6 3 3 3" xfId="30717" xr:uid="{68A447D8-31EA-4D29-B998-CD451DF9357E}"/>
    <cellStyle name="Comma 2 6 3 4" xfId="15256" xr:uid="{F2BF30FA-38B2-4479-9241-A23823DA6796}"/>
    <cellStyle name="Comma 2 6 3 4 2" xfId="31365" xr:uid="{35E03124-57AE-4F31-885C-BABE011D02E2}"/>
    <cellStyle name="Comma 2 6 3 5" xfId="30068" xr:uid="{81BA7C74-8DCE-4CBA-B8BA-7F69F0B2922E}"/>
    <cellStyle name="Comma 2 6 4" xfId="29279" xr:uid="{8DFABF56-E353-4C3F-A0A9-D0CD2F9CEA2C}"/>
    <cellStyle name="Comma 2 7" xfId="2867" xr:uid="{331A9C77-1598-4B35-A694-FAEDB6A3ED4E}"/>
    <cellStyle name="Comma 2 7 2" xfId="2868" xr:uid="{42F0ACB7-15E0-463C-920D-FC6F4E53DF2E}"/>
    <cellStyle name="Comma 2 7 2 2" xfId="5808" xr:uid="{98C43749-7376-4EF3-BA7E-AB6BC9F6BBF6}"/>
    <cellStyle name="Comma 2 7 2 2 2" xfId="6478" xr:uid="{25F4D5E8-0FAF-4628-91D2-5336E52AB262}"/>
    <cellStyle name="Comma 2 7 2 2 2 2" xfId="10210" xr:uid="{227C4BD3-2EFB-4500-A495-9A39BCE6A581}"/>
    <cellStyle name="Comma 2 7 2 2 2 2 2" xfId="19658" xr:uid="{A7DB4CAB-8CBD-40B5-845B-86AA20B222F4}"/>
    <cellStyle name="Comma 2 7 2 2 2 2 2 2" xfId="32307" xr:uid="{E9FFE9E0-39EF-4309-83E5-DFF90A7029A6}"/>
    <cellStyle name="Comma 2 7 2 2 2 2 3" xfId="31011" xr:uid="{7243FBC5-9623-44AF-9755-F8FDD76E4745}"/>
    <cellStyle name="Comma 2 7 2 2 2 3" xfId="15929" xr:uid="{F5052D00-F3DF-4C4D-9BC9-DACB9268C3D5}"/>
    <cellStyle name="Comma 2 7 2 2 2 3 2" xfId="31659" xr:uid="{3CAA44EA-C4D9-4F8D-A9A1-80A31F219D05}"/>
    <cellStyle name="Comma 2 7 2 2 2 4" xfId="30362" xr:uid="{6F1EA446-7FD1-465E-A4D2-A1A40CE35D30}"/>
    <cellStyle name="Comma 2 7 2 2 3" xfId="9540" xr:uid="{914076E2-045F-4CA8-B892-A4C8386DF60B}"/>
    <cellStyle name="Comma 2 7 2 2 3 2" xfId="18988" xr:uid="{E1DCD12F-D811-4A3D-B585-78FDD5AA2D2E}"/>
    <cellStyle name="Comma 2 7 2 2 3 2 2" xfId="32017" xr:uid="{9FD87EC6-DD84-4954-80DC-0F012EA41F0A}"/>
    <cellStyle name="Comma 2 7 2 2 3 3" xfId="30720" xr:uid="{2A6BE91C-90A4-4BDD-9D86-84232ECE8209}"/>
    <cellStyle name="Comma 2 7 2 2 4" xfId="15259" xr:uid="{982EFE44-7350-4480-8B73-43C0EC24A081}"/>
    <cellStyle name="Comma 2 7 2 2 4 2" xfId="31368" xr:uid="{45765BAD-33C3-4790-9045-2C72E045AF26}"/>
    <cellStyle name="Comma 2 7 2 2 5" xfId="30071" xr:uid="{BCB6B182-413F-4B76-928D-B15A6E707E2D}"/>
    <cellStyle name="Comma 2 7 3" xfId="5807" xr:uid="{B870087B-CF7F-40A5-BC29-4B7F00FB3540}"/>
    <cellStyle name="Comma 2 7 3 2" xfId="6477" xr:uid="{41600771-ABA0-4B83-9141-49B0943E8415}"/>
    <cellStyle name="Comma 2 7 3 2 2" xfId="10209" xr:uid="{D175EFBC-A3D5-4925-8F3B-0206E9C8417C}"/>
    <cellStyle name="Comma 2 7 3 2 2 2" xfId="19657" xr:uid="{B8359654-117C-4AB7-BEC8-6BDB9F6D28D5}"/>
    <cellStyle name="Comma 2 7 3 2 2 2 2" xfId="32306" xr:uid="{96694870-D11F-401D-9001-48EA9F746E09}"/>
    <cellStyle name="Comma 2 7 3 2 2 3" xfId="31010" xr:uid="{F7ADC12A-4F31-4153-8608-34600F5A9859}"/>
    <cellStyle name="Comma 2 7 3 2 3" xfId="15928" xr:uid="{B008BA7C-33CC-4BE1-B705-CEA87BE468C5}"/>
    <cellStyle name="Comma 2 7 3 2 3 2" xfId="31658" xr:uid="{1325C9B2-4151-455E-BECC-0CE3CF9EE065}"/>
    <cellStyle name="Comma 2 7 3 2 4" xfId="30361" xr:uid="{92DD9CDF-19F6-4C5B-92E9-96C098FE667F}"/>
    <cellStyle name="Comma 2 7 3 3" xfId="9539" xr:uid="{37B62E16-E062-4DB7-8B87-7CC0643BE0A0}"/>
    <cellStyle name="Comma 2 7 3 3 2" xfId="18987" xr:uid="{D5CF9A55-E6A6-488B-AE57-E1499A12EE8B}"/>
    <cellStyle name="Comma 2 7 3 3 2 2" xfId="32016" xr:uid="{E39724C4-A768-4954-A0B0-7A608574D542}"/>
    <cellStyle name="Comma 2 7 3 3 3" xfId="30719" xr:uid="{3E1CD56F-2154-4CAF-BB5A-8190E30EEC47}"/>
    <cellStyle name="Comma 2 7 3 4" xfId="15258" xr:uid="{F82ACB10-727F-47C6-B1C9-E3A33B8BC423}"/>
    <cellStyle name="Comma 2 7 3 4 2" xfId="31367" xr:uid="{801E5A65-CB15-4358-86C8-ECE5D097E3E0}"/>
    <cellStyle name="Comma 2 7 3 5" xfId="30070" xr:uid="{21A12C82-1376-46DD-8652-1DCC87FFB4F0}"/>
    <cellStyle name="Comma 2 7 4" xfId="29343" xr:uid="{6885FD4C-E9F0-44F7-9BC0-C4C3BD2CE93F}"/>
    <cellStyle name="Comma 2 7 4 2" xfId="32616" xr:uid="{BE881FA6-75E9-4907-A3AB-32F2FB5CF8D5}"/>
    <cellStyle name="Comma 2 8" xfId="2869" xr:uid="{D0F18E09-48FE-4629-8345-2952C1AC18CB}"/>
    <cellStyle name="Comma 2 8 2" xfId="2870" xr:uid="{81C1E820-C381-412B-9780-67B6AD88B2D3}"/>
    <cellStyle name="Comma 2 8 2 2" xfId="5810" xr:uid="{A05C7709-1F03-47B2-8363-DF6D296C960C}"/>
    <cellStyle name="Comma 2 8 2 2 2" xfId="6480" xr:uid="{2D75A325-B18B-48C1-A290-6C7CBD694986}"/>
    <cellStyle name="Comma 2 8 2 2 2 2" xfId="10212" xr:uid="{71DA1C89-9B0C-49F6-A86B-08F24528DDA6}"/>
    <cellStyle name="Comma 2 8 2 2 2 2 2" xfId="19660" xr:uid="{55CA3827-7DFA-4F39-96EC-0110147D2DB4}"/>
    <cellStyle name="Comma 2 8 2 2 2 2 2 2" xfId="32309" xr:uid="{FC553732-FF81-4D8F-9F77-6FB7FB7579C4}"/>
    <cellStyle name="Comma 2 8 2 2 2 2 3" xfId="31013" xr:uid="{90A38752-9630-43D2-896E-AB8540A05B4B}"/>
    <cellStyle name="Comma 2 8 2 2 2 3" xfId="15931" xr:uid="{706B9E0D-18C8-46EE-B409-C8C2EE1282A6}"/>
    <cellStyle name="Comma 2 8 2 2 2 3 2" xfId="31661" xr:uid="{C19116CE-238A-4304-B4A2-DA7308801A1A}"/>
    <cellStyle name="Comma 2 8 2 2 2 4" xfId="30364" xr:uid="{A3132755-B48E-460E-BEBF-6AC5100CEE0C}"/>
    <cellStyle name="Comma 2 8 2 2 3" xfId="9542" xr:uid="{B92BC618-9D11-4EAE-AA4E-E0EA9A532618}"/>
    <cellStyle name="Comma 2 8 2 2 3 2" xfId="18990" xr:uid="{E294BF60-0AAB-4597-B460-88DC52705C78}"/>
    <cellStyle name="Comma 2 8 2 2 3 2 2" xfId="32019" xr:uid="{59B31A47-E910-47C5-8F55-D1B8A1F1A35F}"/>
    <cellStyle name="Comma 2 8 2 2 3 3" xfId="30722" xr:uid="{B226E4A6-E1E8-44AA-A9B0-241D95DACF30}"/>
    <cellStyle name="Comma 2 8 2 2 4" xfId="15261" xr:uid="{113FF576-1C16-48EF-BDE8-225032D4FFC0}"/>
    <cellStyle name="Comma 2 8 2 2 4 2" xfId="31370" xr:uid="{039501CD-47BC-4FE7-9EDC-84EA0D2E3D50}"/>
    <cellStyle name="Comma 2 8 2 2 5" xfId="30073" xr:uid="{4576C066-B9B0-4FC0-9690-90AD9E91550F}"/>
    <cellStyle name="Comma 2 8 3" xfId="5809" xr:uid="{A1172D2A-C197-4F61-BB5B-DF1802E21669}"/>
    <cellStyle name="Comma 2 8 3 2" xfId="6479" xr:uid="{8A29D02B-8727-4664-A441-9ED2B799858E}"/>
    <cellStyle name="Comma 2 8 3 2 2" xfId="10211" xr:uid="{F3DA0611-26C5-403C-8E86-77805D30A75B}"/>
    <cellStyle name="Comma 2 8 3 2 2 2" xfId="19659" xr:uid="{47D97B98-7C9F-40C2-BB14-16E69CE8BEFD}"/>
    <cellStyle name="Comma 2 8 3 2 2 2 2" xfId="32308" xr:uid="{C0E22069-B160-45EF-9AD9-5006769AD6D0}"/>
    <cellStyle name="Comma 2 8 3 2 2 3" xfId="31012" xr:uid="{E00F2C82-9291-4656-A145-EE405BB6123E}"/>
    <cellStyle name="Comma 2 8 3 2 3" xfId="15930" xr:uid="{A2C4EEFD-ED35-47F1-B5B2-FFC63239F48C}"/>
    <cellStyle name="Comma 2 8 3 2 3 2" xfId="31660" xr:uid="{4A2B21CD-84BD-4DF7-A98F-AAE8CD817908}"/>
    <cellStyle name="Comma 2 8 3 2 4" xfId="30363" xr:uid="{1EF87FA4-E1E1-4E42-AD19-E677CA612921}"/>
    <cellStyle name="Comma 2 8 3 3" xfId="9541" xr:uid="{33635B87-B4B6-4B95-9974-BFF54D918F63}"/>
    <cellStyle name="Comma 2 8 3 3 2" xfId="18989" xr:uid="{01B89627-11D5-48DB-9CF1-06830B121CFD}"/>
    <cellStyle name="Comma 2 8 3 3 2 2" xfId="32018" xr:uid="{85BA087D-6217-4CF0-956C-1B22CE07778A}"/>
    <cellStyle name="Comma 2 8 3 3 3" xfId="30721" xr:uid="{3150DA1F-6BEC-4B3B-828C-EC4B69B43FB1}"/>
    <cellStyle name="Comma 2 8 3 4" xfId="15260" xr:uid="{CE4C0DF9-7CBF-403E-82D9-9DC37C09E35F}"/>
    <cellStyle name="Comma 2 8 3 4 2" xfId="31369" xr:uid="{72C0564B-EC2A-4B14-A50F-86C0BA001FDA}"/>
    <cellStyle name="Comma 2 8 3 5" xfId="30072" xr:uid="{D8A79C96-8EBB-49BC-8135-0DAFA14E8984}"/>
    <cellStyle name="Comma 2 9" xfId="2614" xr:uid="{E473F3A6-3AB0-44E4-BC4F-B7B52560F003}"/>
    <cellStyle name="Comma 2 9 2" xfId="4192" xr:uid="{9345DCE4-46DA-4153-B1E4-7A9529E4E265}"/>
    <cellStyle name="Comma 2 9 2 2" xfId="29609" xr:uid="{3AA5B242-F3DD-4EFF-B31F-8472A8078969}"/>
    <cellStyle name="Comma 2 9 3" xfId="29487" xr:uid="{B509203E-2213-4AEB-9D8E-2E618DB606F2}"/>
    <cellStyle name="Comma 20" xfId="2871" xr:uid="{7292F495-D0C1-4D65-B1DE-32278F612813}"/>
    <cellStyle name="Comma 20 2" xfId="2872" xr:uid="{BE5B7FCE-2EC3-4E84-BD0B-3D75E264E9E4}"/>
    <cellStyle name="Comma 20 2 2" xfId="5812" xr:uid="{CE10D982-20D6-4097-AABD-562DD2F4BC73}"/>
    <cellStyle name="Comma 20 2 2 2" xfId="6482" xr:uid="{B7572ECD-E452-441A-B8E2-DCD821EBAC7A}"/>
    <cellStyle name="Comma 20 2 2 2 2" xfId="10214" xr:uid="{9361BB37-47E7-43E2-9151-86950A745388}"/>
    <cellStyle name="Comma 20 2 2 2 2 2" xfId="19662" xr:uid="{A6B58156-E946-40B1-8FD2-20EF35EE4EE4}"/>
    <cellStyle name="Comma 20 2 2 2 2 2 2" xfId="32311" xr:uid="{9766BDCE-8D39-434A-96A2-BF0B6B287EAC}"/>
    <cellStyle name="Comma 20 2 2 2 2 3" xfId="31015" xr:uid="{6F19F3B5-DD9A-45F0-B060-E249C0664A0E}"/>
    <cellStyle name="Comma 20 2 2 2 3" xfId="15933" xr:uid="{F7685BE3-A74A-4260-9DAE-A6740BF684AE}"/>
    <cellStyle name="Comma 20 2 2 2 3 2" xfId="31663" xr:uid="{973DF9F5-D653-4629-B105-D901779C41AA}"/>
    <cellStyle name="Comma 20 2 2 2 4" xfId="30366" xr:uid="{CA7B4DDA-1F3B-4777-98BF-140F846A928F}"/>
    <cellStyle name="Comma 20 2 2 3" xfId="9544" xr:uid="{43658844-F3D0-4FD1-9B0E-2526068F638F}"/>
    <cellStyle name="Comma 20 2 2 3 2" xfId="18992" xr:uid="{E848A810-6246-491D-8DC6-22C0E74B9A16}"/>
    <cellStyle name="Comma 20 2 2 3 2 2" xfId="32021" xr:uid="{FD38BA3C-BC4A-4CBE-95F0-BCFD2FE0435D}"/>
    <cellStyle name="Comma 20 2 2 3 3" xfId="30724" xr:uid="{EE88D027-7E8B-4CC8-93AE-056DD8A40F46}"/>
    <cellStyle name="Comma 20 2 2 4" xfId="15263" xr:uid="{8D2A99C1-4813-482E-86C8-0C77D4737122}"/>
    <cellStyle name="Comma 20 2 2 4 2" xfId="31372" xr:uid="{527335CD-8015-453B-AD85-D3A07795D5F9}"/>
    <cellStyle name="Comma 20 2 2 5" xfId="30075" xr:uid="{BB3952FB-CE45-42A3-B041-0E6CCDF45F5B}"/>
    <cellStyle name="Comma 20 3" xfId="2873" xr:uid="{C8A1E644-7E61-41A6-AA03-CDE8A39E38E5}"/>
    <cellStyle name="Comma 20 3 2" xfId="5813" xr:uid="{1B5E959F-0827-4D7A-AC65-2F863A0CA7A7}"/>
    <cellStyle name="Comma 20 3 2 2" xfId="6483" xr:uid="{9835B7C5-F993-41A2-8F8D-308C197CA7AC}"/>
    <cellStyle name="Comma 20 3 2 2 2" xfId="10215" xr:uid="{B17D25B7-5C4B-49E5-8B4C-7FD63C798DC4}"/>
    <cellStyle name="Comma 20 3 2 2 2 2" xfId="19663" xr:uid="{CE4DCE96-4854-4298-90FB-EA063E18D1DF}"/>
    <cellStyle name="Comma 20 3 2 2 2 2 2" xfId="32312" xr:uid="{00DD810C-9055-45CC-90A7-29C1B30EC19E}"/>
    <cellStyle name="Comma 20 3 2 2 2 3" xfId="31016" xr:uid="{E5057279-546E-4EDF-B3C7-425C72F68ADC}"/>
    <cellStyle name="Comma 20 3 2 2 3" xfId="15934" xr:uid="{EEC6D926-5392-4CD9-A9A4-14766FF8A6BC}"/>
    <cellStyle name="Comma 20 3 2 2 3 2" xfId="31664" xr:uid="{CE337566-9DED-4C74-B1C1-4CE53AC7118C}"/>
    <cellStyle name="Comma 20 3 2 2 4" xfId="30367" xr:uid="{153FCD8E-49B0-4D96-A3F3-1EC64FCFD758}"/>
    <cellStyle name="Comma 20 3 2 3" xfId="9545" xr:uid="{C5C83B40-E0C9-4955-B7FC-1E2F771AB823}"/>
    <cellStyle name="Comma 20 3 2 3 2" xfId="18993" xr:uid="{FC36A3BC-FFFB-47CA-924A-F49CCE41DE65}"/>
    <cellStyle name="Comma 20 3 2 3 2 2" xfId="32022" xr:uid="{C88521E0-6D72-4E90-B0F5-AB12EF3E6384}"/>
    <cellStyle name="Comma 20 3 2 3 3" xfId="30725" xr:uid="{9F2E1166-A8A4-41FB-94DF-4193B36917FA}"/>
    <cellStyle name="Comma 20 3 2 4" xfId="15264" xr:uid="{923647F7-7A1D-4413-800C-91682A3046D2}"/>
    <cellStyle name="Comma 20 3 2 4 2" xfId="31373" xr:uid="{19CA313A-3C9E-4F54-9BE5-BCA132571720}"/>
    <cellStyle name="Comma 20 3 2 5" xfId="30076" xr:uid="{05E329AC-827F-4F17-B285-FE3973BB8B6F}"/>
    <cellStyle name="Comma 20 4" xfId="2874" xr:uid="{ACB1D8AB-A805-4073-B689-5894D43CFB02}"/>
    <cellStyle name="Comma 20 4 2" xfId="5814" xr:uid="{D25F04C7-4A9D-48C5-947B-DBF27D158A49}"/>
    <cellStyle name="Comma 20 4 2 2" xfId="6484" xr:uid="{F0110953-1B34-4C1F-BA8A-08E7207E9F1E}"/>
    <cellStyle name="Comma 20 4 2 2 2" xfId="10216" xr:uid="{0446FBE6-863F-49B0-ACC2-1324F69E33CD}"/>
    <cellStyle name="Comma 20 4 2 2 2 2" xfId="19664" xr:uid="{2E2069ED-0702-43DF-945A-E221706843FB}"/>
    <cellStyle name="Comma 20 4 2 2 2 2 2" xfId="32313" xr:uid="{05EA964D-0358-45E0-B873-8C1EAD823CC1}"/>
    <cellStyle name="Comma 20 4 2 2 2 3" xfId="31017" xr:uid="{44D2FC2D-67C2-4EF7-91C8-2D3537C1B2A6}"/>
    <cellStyle name="Comma 20 4 2 2 3" xfId="15935" xr:uid="{D2B2D2DC-3B87-4AC7-81C6-1617F385DB5E}"/>
    <cellStyle name="Comma 20 4 2 2 3 2" xfId="31665" xr:uid="{B9616F68-B7C6-4FA8-976D-860AE7373F92}"/>
    <cellStyle name="Comma 20 4 2 2 4" xfId="30368" xr:uid="{285E1560-6AE4-45EB-9C00-62D864765EB3}"/>
    <cellStyle name="Comma 20 4 2 3" xfId="9546" xr:uid="{F4F66406-467C-4FAA-913D-DBE234CF61DC}"/>
    <cellStyle name="Comma 20 4 2 3 2" xfId="18994" xr:uid="{1BBF947A-0DAA-4678-B5F1-706AFD5EA13F}"/>
    <cellStyle name="Comma 20 4 2 3 2 2" xfId="32023" xr:uid="{E9EDBB6E-0BFE-469C-9085-6C8A4BA5D320}"/>
    <cellStyle name="Comma 20 4 2 3 3" xfId="30726" xr:uid="{DF44C85B-9DF5-48F8-B0EB-39D656299A34}"/>
    <cellStyle name="Comma 20 4 2 4" xfId="15265" xr:uid="{4C3793B7-1C33-46CE-B83E-1C9C688151B4}"/>
    <cellStyle name="Comma 20 4 2 4 2" xfId="31374" xr:uid="{C108F0F1-3369-4F1D-A7B6-ED54FB76D823}"/>
    <cellStyle name="Comma 20 4 2 5" xfId="30077" xr:uid="{2ADEB532-31CA-42D4-B5C8-7C49BF33D801}"/>
    <cellStyle name="Comma 20 5" xfId="5811" xr:uid="{D65469EF-4132-4B0E-BA9E-5B77D73CF7AA}"/>
    <cellStyle name="Comma 20 5 2" xfId="6481" xr:uid="{014285F2-4DED-4EC3-9073-389F9DB966E1}"/>
    <cellStyle name="Comma 20 5 2 2" xfId="10213" xr:uid="{C99FAD38-28A6-4F04-AF36-81963BC9B9FC}"/>
    <cellStyle name="Comma 20 5 2 2 2" xfId="19661" xr:uid="{5515E603-3ED1-4357-852C-BDF9EE182461}"/>
    <cellStyle name="Comma 20 5 2 2 2 2" xfId="32310" xr:uid="{E2440790-755A-47E8-8CEF-9E32B2095ABF}"/>
    <cellStyle name="Comma 20 5 2 2 3" xfId="31014" xr:uid="{6ED2E817-FFC7-442A-8F1C-ABE11D674D0C}"/>
    <cellStyle name="Comma 20 5 2 3" xfId="15932" xr:uid="{18C8CE5F-38D1-43D0-87FD-C6B20B04563B}"/>
    <cellStyle name="Comma 20 5 2 3 2" xfId="31662" xr:uid="{80D27526-D9B4-4894-B943-E423F80E9467}"/>
    <cellStyle name="Comma 20 5 2 4" xfId="30365" xr:uid="{F7B62FE6-A64C-4290-B7BD-94F688FA07B1}"/>
    <cellStyle name="Comma 20 5 3" xfId="9543" xr:uid="{AF117D87-B2AF-4DF1-8025-34F44FF711D5}"/>
    <cellStyle name="Comma 20 5 3 2" xfId="18991" xr:uid="{5154DA0B-0CC9-4608-844C-D99861A5D013}"/>
    <cellStyle name="Comma 20 5 3 2 2" xfId="32020" xr:uid="{0670F7AB-1CC7-45AD-99F7-4AE5262176CB}"/>
    <cellStyle name="Comma 20 5 3 3" xfId="30723" xr:uid="{EC6948DF-4183-4C44-8784-F641FB76501E}"/>
    <cellStyle name="Comma 20 5 4" xfId="15262" xr:uid="{DAEA04AD-3EB0-4E15-B16A-DE063C46E60A}"/>
    <cellStyle name="Comma 20 5 4 2" xfId="31371" xr:uid="{1977E25D-1AD8-44D8-A703-199687A1C45E}"/>
    <cellStyle name="Comma 20 5 5" xfId="30074" xr:uid="{D2AEFCBE-CA22-44B6-B881-B6C140EED20F}"/>
    <cellStyle name="Comma 20 8" xfId="29293" xr:uid="{D045019F-C670-4BF2-92D1-5F66D3023D20}"/>
    <cellStyle name="Comma 20 8 2" xfId="32590" xr:uid="{59A7C00D-5F5C-40AB-B59C-9C3AC923E63B}"/>
    <cellStyle name="Comma 21" xfId="2875" xr:uid="{24A2C8F7-3EF9-4C9C-9E7B-290BE5785F87}"/>
    <cellStyle name="Comma 21 2" xfId="2876" xr:uid="{B1250BA5-B8E9-4DA4-9D0E-0D504EC2CB2F}"/>
    <cellStyle name="Comma 21 2 2" xfId="5816" xr:uid="{E1D7424E-15F8-4CF0-B7E1-ADF87232FCD2}"/>
    <cellStyle name="Comma 21 2 2 2" xfId="6486" xr:uid="{EDC9DAB8-2B0F-4271-8649-0C82142C5479}"/>
    <cellStyle name="Comma 21 2 2 2 2" xfId="10218" xr:uid="{2EE19177-7ED7-42CD-9F1B-580C5ABCAF4D}"/>
    <cellStyle name="Comma 21 2 2 2 2 2" xfId="19666" xr:uid="{4F5DD135-A446-4D0A-A513-BA86914B22E8}"/>
    <cellStyle name="Comma 21 2 2 2 2 2 2" xfId="32315" xr:uid="{A2F30DCB-FC50-4FBE-B0D4-02B9B4A46DC8}"/>
    <cellStyle name="Comma 21 2 2 2 2 3" xfId="31019" xr:uid="{2E230C60-ED15-4EE8-B37B-7D23ED795DE7}"/>
    <cellStyle name="Comma 21 2 2 2 3" xfId="15937" xr:uid="{D5DC1B25-854D-4893-BC16-ED0654849B73}"/>
    <cellStyle name="Comma 21 2 2 2 3 2" xfId="31667" xr:uid="{270358EB-0B18-488C-9ACF-122B9756B423}"/>
    <cellStyle name="Comma 21 2 2 2 4" xfId="30370" xr:uid="{66F9A708-96A7-4999-B8B3-D1E60DF94582}"/>
    <cellStyle name="Comma 21 2 2 3" xfId="9548" xr:uid="{E959C1FB-3347-4E34-B6B2-B935E5771543}"/>
    <cellStyle name="Comma 21 2 2 3 2" xfId="18996" xr:uid="{A906EAD6-7192-4458-A0F8-BC3DE8562D5A}"/>
    <cellStyle name="Comma 21 2 2 3 2 2" xfId="32025" xr:uid="{7B9AAEC5-CB11-4080-9F94-550312279A88}"/>
    <cellStyle name="Comma 21 2 2 3 3" xfId="30728" xr:uid="{C5AE8EEF-C2B7-405C-A69A-4D968323A956}"/>
    <cellStyle name="Comma 21 2 2 4" xfId="15267" xr:uid="{BFDFB29C-262E-461D-9E94-D8989CBF4C0A}"/>
    <cellStyle name="Comma 21 2 2 4 2" xfId="31376" xr:uid="{936D98C2-77C0-40CB-BBAD-EFAACC76F30C}"/>
    <cellStyle name="Comma 21 2 2 5" xfId="30079" xr:uid="{74E34E94-91DD-4883-94B1-F7FDE1770AB2}"/>
    <cellStyle name="Comma 21 3" xfId="2877" xr:uid="{D5552625-D852-49BD-BA9A-A3BD21CE88F1}"/>
    <cellStyle name="Comma 21 3 2" xfId="5817" xr:uid="{90325377-A4EA-46D1-8FA1-5746C03174E6}"/>
    <cellStyle name="Comma 21 3 2 2" xfId="6487" xr:uid="{1701F1CD-C72B-4E6A-8ECA-C9C7545DEDBC}"/>
    <cellStyle name="Comma 21 3 2 2 2" xfId="10219" xr:uid="{41E37446-B425-415D-8B3B-14A3248DB62F}"/>
    <cellStyle name="Comma 21 3 2 2 2 2" xfId="19667" xr:uid="{ED478ABE-1FC5-45C3-9AFB-FD3AB62CFB93}"/>
    <cellStyle name="Comma 21 3 2 2 2 2 2" xfId="32316" xr:uid="{00973637-B237-4FC2-8D14-7DCA046D5C4B}"/>
    <cellStyle name="Comma 21 3 2 2 2 3" xfId="31020" xr:uid="{95E1D2B8-02B6-4E6C-82FD-CCCE2DC3C770}"/>
    <cellStyle name="Comma 21 3 2 2 3" xfId="15938" xr:uid="{A054C38D-2B0F-4714-A2D3-D3F07172D0FA}"/>
    <cellStyle name="Comma 21 3 2 2 3 2" xfId="31668" xr:uid="{8E72D666-3CDC-441F-8A17-FAFFA3944922}"/>
    <cellStyle name="Comma 21 3 2 2 4" xfId="30371" xr:uid="{299B1A22-E807-43C8-9E26-A8BC333A912F}"/>
    <cellStyle name="Comma 21 3 2 3" xfId="9549" xr:uid="{E9808FCC-799E-4B28-BC7A-2F9E8710DCE9}"/>
    <cellStyle name="Comma 21 3 2 3 2" xfId="18997" xr:uid="{D9C8B0FA-5E6E-4E70-8B17-73778C1279D4}"/>
    <cellStyle name="Comma 21 3 2 3 2 2" xfId="32026" xr:uid="{ED938D2B-7983-4F6B-86DF-2A98ECE343D2}"/>
    <cellStyle name="Comma 21 3 2 3 3" xfId="30729" xr:uid="{917DD050-D46E-46F6-A7DB-BCDA4ACD79D7}"/>
    <cellStyle name="Comma 21 3 2 4" xfId="15268" xr:uid="{DCE31DDA-F98D-448C-9C7F-A08CEE06FBCF}"/>
    <cellStyle name="Comma 21 3 2 4 2" xfId="31377" xr:uid="{2B35751F-41BC-40F5-9C01-B014D73B7356}"/>
    <cellStyle name="Comma 21 3 2 5" xfId="30080" xr:uid="{820AC05E-6BB2-41CB-966B-FD81A2986BC3}"/>
    <cellStyle name="Comma 21 4" xfId="2878" xr:uid="{CC34EAA1-F7CF-470E-9A25-DD5890C3163B}"/>
    <cellStyle name="Comma 21 4 2" xfId="5818" xr:uid="{C493F8ED-8926-49A9-AED0-379574664493}"/>
    <cellStyle name="Comma 21 4 2 2" xfId="6488" xr:uid="{1374A97F-C9A5-4ED6-B4CB-B9CFC0480976}"/>
    <cellStyle name="Comma 21 4 2 2 2" xfId="10220" xr:uid="{C9A2DBCD-E654-42EF-B4B2-47AE13D8B97F}"/>
    <cellStyle name="Comma 21 4 2 2 2 2" xfId="19668" xr:uid="{0E1934F5-1D0C-47F0-A0DB-A8DBE4C2C252}"/>
    <cellStyle name="Comma 21 4 2 2 2 2 2" xfId="32317" xr:uid="{5FC4E884-7DED-4DC6-B2CC-344BFA4D1231}"/>
    <cellStyle name="Comma 21 4 2 2 2 3" xfId="31021" xr:uid="{19FEFAB7-E73C-4308-A93D-E15C421FF39A}"/>
    <cellStyle name="Comma 21 4 2 2 3" xfId="15939" xr:uid="{F9509246-E452-40A0-9591-7843ED1B330B}"/>
    <cellStyle name="Comma 21 4 2 2 3 2" xfId="31669" xr:uid="{E5C5B153-5E0C-4AF3-9158-3734869264ED}"/>
    <cellStyle name="Comma 21 4 2 2 4" xfId="30372" xr:uid="{54AE8CE9-63E6-4360-A5A6-F2D6CF9AB839}"/>
    <cellStyle name="Comma 21 4 2 3" xfId="9550" xr:uid="{FE4345EB-9575-4B97-9293-0AF7EAC48967}"/>
    <cellStyle name="Comma 21 4 2 3 2" xfId="18998" xr:uid="{C5126690-CFC8-41D5-95C8-673DE72F7CFA}"/>
    <cellStyle name="Comma 21 4 2 3 2 2" xfId="32027" xr:uid="{BE2B8E67-7A6E-456F-A3C0-2C4B6B56AFAE}"/>
    <cellStyle name="Comma 21 4 2 3 3" xfId="30730" xr:uid="{624DE8E6-ACAA-450F-9CAC-4C5184138611}"/>
    <cellStyle name="Comma 21 4 2 4" xfId="15269" xr:uid="{8A1B8BA2-3C5F-4DFE-AF03-B49139D06E5E}"/>
    <cellStyle name="Comma 21 4 2 4 2" xfId="31378" xr:uid="{A02AC37E-2A42-4913-A41A-FC20160E6384}"/>
    <cellStyle name="Comma 21 4 2 5" xfId="30081" xr:uid="{BD27FE9D-0982-4E65-833A-7CF59C953968}"/>
    <cellStyle name="Comma 21 5" xfId="5519" xr:uid="{5CA5AB6E-E0CF-4FC0-929F-F55E0C6C3A05}"/>
    <cellStyle name="Comma 21 5 2" xfId="6193" xr:uid="{1C96EAA8-3532-4723-832F-F86E99AA114E}"/>
    <cellStyle name="Comma 21 5 2 2" xfId="9925" xr:uid="{9ED6C99D-B9B4-4973-B025-24AEA6050AD9}"/>
    <cellStyle name="Comma 21 5 2 2 2" xfId="19373" xr:uid="{7A68E655-FAF3-4AB2-8E46-57B5DE3BDE3F}"/>
    <cellStyle name="Comma 21 5 2 2 2 2" xfId="32224" xr:uid="{8E677EDF-B6B8-44B3-A119-D61A48036868}"/>
    <cellStyle name="Comma 21 5 2 2 3" xfId="30928" xr:uid="{057570C6-295B-4E6D-8550-725972340FBA}"/>
    <cellStyle name="Comma 21 5 2 3" xfId="15644" xr:uid="{360A6ACC-ADF6-4AFB-A9B0-DEBD880FB2AE}"/>
    <cellStyle name="Comma 21 5 2 3 2" xfId="31576" xr:uid="{15325D42-4D52-4CEC-B31A-3FED42E0233E}"/>
    <cellStyle name="Comma 21 5 2 4" xfId="30279" xr:uid="{B41C2E47-98E9-4767-9D85-F5274E1C43D0}"/>
    <cellStyle name="Comma 21 5 3" xfId="29985" xr:uid="{73BD400C-77C2-4BE1-9FCD-6A8AEA9CA9B3}"/>
    <cellStyle name="Comma 21 6" xfId="5815" xr:uid="{C4C72CA9-5969-4D63-8A8E-38C6304C833F}"/>
    <cellStyle name="Comma 21 6 2" xfId="6485" xr:uid="{F9C7D168-8997-4A49-ACA8-5442BBB6A82F}"/>
    <cellStyle name="Comma 21 6 2 2" xfId="10217" xr:uid="{002790F8-B085-4055-8FA3-37DD6069D6D5}"/>
    <cellStyle name="Comma 21 6 2 2 2" xfId="19665" xr:uid="{FA7EF49C-6C9E-4128-8CEC-B1D403F736F7}"/>
    <cellStyle name="Comma 21 6 2 2 2 2" xfId="32314" xr:uid="{54E3C449-2E12-492B-901A-EC855BF86DD2}"/>
    <cellStyle name="Comma 21 6 2 2 3" xfId="31018" xr:uid="{71AA7EC5-6056-4E6F-A7BC-D7DDA4D2E977}"/>
    <cellStyle name="Comma 21 6 2 3" xfId="15936" xr:uid="{FBE6F2E5-9093-46E1-9B15-F831F7BCF8CA}"/>
    <cellStyle name="Comma 21 6 2 3 2" xfId="31666" xr:uid="{FCF1EE56-8DE0-4CC9-A399-E49D50763C3B}"/>
    <cellStyle name="Comma 21 6 2 4" xfId="30369" xr:uid="{D5AEA57E-85BD-4ABC-A14F-D57BDAE227D8}"/>
    <cellStyle name="Comma 21 6 3" xfId="9547" xr:uid="{1BBED206-6C84-4FD0-AFC5-4E7359DA4493}"/>
    <cellStyle name="Comma 21 6 3 2" xfId="18995" xr:uid="{E55D0F4F-B349-4AB3-B74D-EB115FB22E49}"/>
    <cellStyle name="Comma 21 6 3 2 2" xfId="32024" xr:uid="{8CDD52DD-D919-4F93-B1F7-67247EFB4FD3}"/>
    <cellStyle name="Comma 21 6 3 3" xfId="30727" xr:uid="{90897C5B-11C5-47C2-95D3-89015C6B777F}"/>
    <cellStyle name="Comma 21 6 4" xfId="15266" xr:uid="{DD6F3589-D3F0-4E06-A144-17977A03778F}"/>
    <cellStyle name="Comma 21 6 4 2" xfId="31375" xr:uid="{CCD0F3F6-2E8B-4E75-AA24-B555A5E7A208}"/>
    <cellStyle name="Comma 21 6 5" xfId="30078" xr:uid="{87135556-1FBF-4B96-9B94-6F0E610DEFA9}"/>
    <cellStyle name="Comma 22" xfId="2879" xr:uid="{BDF932CC-B664-4B3F-B14F-29D1FB8E5371}"/>
    <cellStyle name="Comma 22 2" xfId="5819" xr:uid="{4EB611CF-8F1D-4557-99A3-60A3B44596F1}"/>
    <cellStyle name="Comma 22 2 2" xfId="6489" xr:uid="{E70D229D-FCE8-4D72-8AE5-851E0E276A8F}"/>
    <cellStyle name="Comma 22 2 2 2" xfId="10221" xr:uid="{66561E88-6217-4A99-803E-0614073919E8}"/>
    <cellStyle name="Comma 22 2 2 2 2" xfId="19669" xr:uid="{83620E37-88B9-4C67-9484-2A16CFDE1C96}"/>
    <cellStyle name="Comma 22 2 2 2 2 2" xfId="32318" xr:uid="{C0919D9F-C9BD-4E30-A0F4-A7439DBCFA04}"/>
    <cellStyle name="Comma 22 2 2 2 3" xfId="31022" xr:uid="{6DB9DF64-F75A-49E2-B8BE-3D368FB3EE32}"/>
    <cellStyle name="Comma 22 2 2 3" xfId="15940" xr:uid="{51139FAE-391C-4CDC-90E0-64AECBCE7B74}"/>
    <cellStyle name="Comma 22 2 2 3 2" xfId="31670" xr:uid="{B2CA33FA-D617-4023-8790-AF801820362F}"/>
    <cellStyle name="Comma 22 2 2 4" xfId="30373" xr:uid="{E67CEF85-7E4E-4B74-984A-8E6F047055CE}"/>
    <cellStyle name="Comma 22 2 3" xfId="9551" xr:uid="{793240D3-8CF1-4987-B53C-B1FFE6A882C5}"/>
    <cellStyle name="Comma 22 2 3 2" xfId="18999" xr:uid="{239014A6-E921-4B58-B2C4-ED70C370E6C0}"/>
    <cellStyle name="Comma 22 2 3 2 2" xfId="32028" xr:uid="{FC55F8F4-3BAB-4B16-BCBD-9BC7F7BF0913}"/>
    <cellStyle name="Comma 22 2 3 3" xfId="30731" xr:uid="{CEC0B8CD-BA5E-463A-ACB2-EC314CB08DD9}"/>
    <cellStyle name="Comma 22 2 4" xfId="15270" xr:uid="{AB96F5C2-9F35-4CD4-BC13-57DABDC7870C}"/>
    <cellStyle name="Comma 22 2 4 2" xfId="31379" xr:uid="{AEA762B9-6AEA-472A-85D6-5328CED3AA4B}"/>
    <cellStyle name="Comma 22 2 5" xfId="30082" xr:uid="{8BB3167A-D2D2-4B9E-A1B7-56B5AA2278C2}"/>
    <cellStyle name="Comma 22 3" xfId="6176" xr:uid="{A4735489-9823-41D3-81BD-564801D429B1}"/>
    <cellStyle name="Comma 22 3 2" xfId="9908" xr:uid="{DA95510E-829A-49B4-BF4D-24998A055570}"/>
    <cellStyle name="Comma 22 3 2 2" xfId="19356" xr:uid="{4A13AD6A-F68A-4C16-A5AC-8B2ECE279E53}"/>
    <cellStyle name="Comma 22 3 2 2 2" xfId="32208" xr:uid="{37F18D24-1DD6-46A3-B318-0BA76353C874}"/>
    <cellStyle name="Comma 22 3 2 3" xfId="30911" xr:uid="{B9A024E2-593A-4920-9936-9283A38F6B58}"/>
    <cellStyle name="Comma 22 3 3" xfId="15627" xr:uid="{BA5F2CE7-7B73-4AA0-87A3-25D15EBD1FF1}"/>
    <cellStyle name="Comma 22 3 3 2" xfId="31559" xr:uid="{46DC5FB5-547F-4263-9240-EAE239C706FF}"/>
    <cellStyle name="Comma 22 3 4" xfId="30262" xr:uid="{C7D1A1A8-C07B-4EE2-B899-59641D425722}"/>
    <cellStyle name="Comma 22 4" xfId="8115" xr:uid="{B309792E-05BF-443D-AAA7-E5511EAEB561}"/>
    <cellStyle name="Comma 22 4 2" xfId="11692" xr:uid="{6A40F2E5-FA08-4480-ABD1-5660183602A7}"/>
    <cellStyle name="Comma 22 4 2 2" xfId="21140" xr:uid="{F58D5457-14C2-43E8-99AA-2C1737F95742}"/>
    <cellStyle name="Comma 22 4 2 2 2" xfId="32508" xr:uid="{801E4BD2-4441-4B83-ACE6-3C29338E2A02}"/>
    <cellStyle name="Comma 22 4 2 3" xfId="31212" xr:uid="{46C020C9-0215-4337-ACA0-E8F5A764FA06}"/>
    <cellStyle name="Comma 22 4 3" xfId="17563" xr:uid="{9917ADBD-B263-47F6-844A-A8DB94F5EE99}"/>
    <cellStyle name="Comma 22 4 3 2" xfId="31860" xr:uid="{7BD87BB9-CAD0-4400-A20D-C1F3C5F6A908}"/>
    <cellStyle name="Comma 22 4 4" xfId="30563" xr:uid="{D68E2A6B-D4D1-41C1-AED4-92E6D1A76251}"/>
    <cellStyle name="Comma 22 5" xfId="9211" xr:uid="{0CCF9C83-98A7-4299-B808-7EFA76BDA24E}"/>
    <cellStyle name="Comma 22 5 2" xfId="12561" xr:uid="{4620B4EE-07CE-4630-A5F5-69BAF7ED29CB}"/>
    <cellStyle name="Comma 22 5 2 2" xfId="22009" xr:uid="{9147774F-39CB-4A54-9138-D3940C33FA30}"/>
    <cellStyle name="Comma 22 5 2 2 2" xfId="32538" xr:uid="{C0138F70-62E5-403F-BFCB-89244E729995}"/>
    <cellStyle name="Comma 22 5 2 3" xfId="31242" xr:uid="{8BB074D5-1138-404B-BC0F-6A9CAA2F170F}"/>
    <cellStyle name="Comma 22 5 3" xfId="18659" xr:uid="{F0C76ADA-B0C9-4736-8184-52BEB8B1E745}"/>
    <cellStyle name="Comma 22 5 3 2" xfId="31890" xr:uid="{F77CA04F-5BDC-4C2D-B247-579946A044B7}"/>
    <cellStyle name="Comma 22 5 4" xfId="30593" xr:uid="{522118E6-E6BC-4E8C-98BD-45496369849B}"/>
    <cellStyle name="Comma 22 6" xfId="9239" xr:uid="{4013B4FD-7058-4601-9751-91089F211526}"/>
    <cellStyle name="Comma 22 6 2" xfId="18687" xr:uid="{04DEFFFC-E1EE-4A0C-BDFF-510B4BFC8A1E}"/>
    <cellStyle name="Comma 22 6 2 2" xfId="31918" xr:uid="{04B7E260-96D6-40AB-9CF9-502E1B2D9F22}"/>
    <cellStyle name="Comma 22 6 3" xfId="30621" xr:uid="{1AF73268-6811-4E43-9521-904914453C68}"/>
    <cellStyle name="Comma 22 7" xfId="14959" xr:uid="{3A45B43B-52E8-4253-89D5-2766E7BDBAC1}"/>
    <cellStyle name="Comma 22 7 2" xfId="31270" xr:uid="{46B46979-4875-4A4C-8C2F-CE23F8F21C60}"/>
    <cellStyle name="Comma 22 8" xfId="29493" xr:uid="{7AA49F5B-1A56-454F-86D3-8C8DDBEFD1D2}"/>
    <cellStyle name="Comma 23" xfId="2880" xr:uid="{5FDED866-8983-417A-8901-24A67FD82F86}"/>
    <cellStyle name="Comma 23 2" xfId="5820" xr:uid="{9F0A7AE5-83FF-4807-847B-CBEA8CE42CA3}"/>
    <cellStyle name="Comma 23 2 2" xfId="6490" xr:uid="{8187C8E0-968D-4D94-A31E-6C6CA1BB78C0}"/>
    <cellStyle name="Comma 23 2 2 2" xfId="10222" xr:uid="{4BC08786-B221-4602-A2D1-2D4ECACFF673}"/>
    <cellStyle name="Comma 23 2 2 2 2" xfId="19670" xr:uid="{3B7554AA-550D-41E6-83CA-5390DCCF8BAE}"/>
    <cellStyle name="Comma 23 2 2 2 2 2" xfId="32319" xr:uid="{6E08FFBE-4A91-45C4-A32C-83471852D1CC}"/>
    <cellStyle name="Comma 23 2 2 2 3" xfId="31023" xr:uid="{8F1A08E1-03A6-4BFA-9C9C-325EB15526F9}"/>
    <cellStyle name="Comma 23 2 2 3" xfId="15941" xr:uid="{62B70363-9FCF-4D18-97E5-7BB48B52CDF5}"/>
    <cellStyle name="Comma 23 2 2 3 2" xfId="31671" xr:uid="{5CA99954-6E77-499B-BCCA-CE637B560753}"/>
    <cellStyle name="Comma 23 2 2 4" xfId="30374" xr:uid="{4F1A965F-832C-4191-988B-F844EDE7399D}"/>
    <cellStyle name="Comma 23 2 3" xfId="9552" xr:uid="{52219C48-1B87-460C-84BF-9EC0B4948F1B}"/>
    <cellStyle name="Comma 23 2 3 2" xfId="19000" xr:uid="{F129CB3D-6FC0-4FE6-BFAC-86C86F2583AF}"/>
    <cellStyle name="Comma 23 2 3 2 2" xfId="32029" xr:uid="{1BDCD759-B1AB-4B58-9523-89B994021B7B}"/>
    <cellStyle name="Comma 23 2 3 3" xfId="30732" xr:uid="{28422649-AD42-4248-A47B-DE3F6D5B961D}"/>
    <cellStyle name="Comma 23 2 4" xfId="15271" xr:uid="{992B997D-4EAF-4120-999B-5C823C244F5F}"/>
    <cellStyle name="Comma 23 2 4 2" xfId="31380" xr:uid="{B1202FDE-97C2-433E-9546-DEF8E6EA3054}"/>
    <cellStyle name="Comma 23 2 5" xfId="30083" xr:uid="{6A789767-D6CD-4A61-AEC4-A98DDDAA9C49}"/>
    <cellStyle name="Comma 23 3" xfId="6177" xr:uid="{017D0435-8153-4FB1-BFFC-7690EBB0569D}"/>
    <cellStyle name="Comma 23 3 2" xfId="9909" xr:uid="{B8872832-2C07-4B9A-84CC-8319DCBC5492}"/>
    <cellStyle name="Comma 23 3 2 2" xfId="19357" xr:uid="{95D41D12-2E24-41FC-BF95-595611C5DE4E}"/>
    <cellStyle name="Comma 23 3 2 2 2" xfId="32209" xr:uid="{DA7FA66E-3BEA-41CC-83A9-ED8A322296D7}"/>
    <cellStyle name="Comma 23 3 2 3" xfId="30912" xr:uid="{9B8F9D18-3C44-49FC-A31E-2667E37BCD7D}"/>
    <cellStyle name="Comma 23 3 3" xfId="15628" xr:uid="{0CCFE6DF-A923-4EFF-8D71-C789826A667C}"/>
    <cellStyle name="Comma 23 3 3 2" xfId="31560" xr:uid="{4458BA85-0E69-4F3F-9185-0A4B8CE49CA4}"/>
    <cellStyle name="Comma 23 3 4" xfId="30263" xr:uid="{CEB05927-02D3-4874-BA42-E1B9AFB25F8F}"/>
    <cellStyle name="Comma 23 4" xfId="8116" xr:uid="{5ABF97C4-2163-4E7B-9128-5927DF961760}"/>
    <cellStyle name="Comma 23 4 2" xfId="11693" xr:uid="{62F5B7C7-3064-47B1-8231-D127FD233347}"/>
    <cellStyle name="Comma 23 4 2 2" xfId="21141" xr:uid="{1FBBABB5-A08A-4388-A727-473C8CA0BB9B}"/>
    <cellStyle name="Comma 23 4 2 2 2" xfId="32509" xr:uid="{B4CFAEBB-C9D8-4000-AE07-91C310858A67}"/>
    <cellStyle name="Comma 23 4 2 3" xfId="31213" xr:uid="{C112810F-0AEA-4F13-A42C-25C89AAA32CC}"/>
    <cellStyle name="Comma 23 4 3" xfId="17564" xr:uid="{EDE2E7FA-B11B-4CFB-A216-682F100961F0}"/>
    <cellStyle name="Comma 23 4 3 2" xfId="31861" xr:uid="{4E6902C1-581C-44EB-B75B-A24E6A6CE549}"/>
    <cellStyle name="Comma 23 4 4" xfId="30564" xr:uid="{C5FCDD9C-BDA6-4225-A3B5-0E4A4EE2C0A3}"/>
    <cellStyle name="Comma 23 5" xfId="9212" xr:uid="{6939174E-7002-43E9-8A41-60216E510276}"/>
    <cellStyle name="Comma 23 5 2" xfId="12562" xr:uid="{A3AD2069-78B1-4E94-B961-6104F1EF6CC8}"/>
    <cellStyle name="Comma 23 5 2 2" xfId="22010" xr:uid="{31A749BD-8E5F-4351-B349-11B3EBA41D52}"/>
    <cellStyle name="Comma 23 5 2 2 2" xfId="32539" xr:uid="{7751D842-AEC0-4EDE-A399-98F8DDB27591}"/>
    <cellStyle name="Comma 23 5 2 3" xfId="31243" xr:uid="{7557E425-8418-4C9E-A0D3-8D20F36E9583}"/>
    <cellStyle name="Comma 23 5 3" xfId="18660" xr:uid="{C25F1765-1F2E-48D8-A284-E9A93431505F}"/>
    <cellStyle name="Comma 23 5 3 2" xfId="31891" xr:uid="{5F09B76F-6906-4145-863B-046F30273952}"/>
    <cellStyle name="Comma 23 5 4" xfId="30594" xr:uid="{93EFB0B7-B58A-4362-B00C-E4FE59E0D149}"/>
    <cellStyle name="Comma 23 6" xfId="9240" xr:uid="{A9440661-D8CA-408F-AAE1-373554151E8B}"/>
    <cellStyle name="Comma 23 6 2" xfId="18688" xr:uid="{7D65C4A5-CAA1-4966-9508-C71BAF80AFE5}"/>
    <cellStyle name="Comma 23 6 2 2" xfId="31919" xr:uid="{1479AEC5-3387-4580-B41C-2A0DFA0AA48B}"/>
    <cellStyle name="Comma 23 6 3" xfId="30622" xr:uid="{CDF78A0E-6316-4B94-A72F-E0BA49F61288}"/>
    <cellStyle name="Comma 23 7" xfId="14960" xr:uid="{1AF3EAB0-81F3-4A39-B3E4-EEEA1784D099}"/>
    <cellStyle name="Comma 23 7 2" xfId="31271" xr:uid="{D4A5D5D8-FF37-4980-854C-0D5F5641B379}"/>
    <cellStyle name="Comma 23 8" xfId="29494" xr:uid="{7B60D726-88A5-4372-AEDE-27DEA45804B1}"/>
    <cellStyle name="Comma 24" xfId="2881" xr:uid="{6F0D8EB7-0724-4F01-BAAE-B8E532CB95EA}"/>
    <cellStyle name="Comma 24 2" xfId="2882" xr:uid="{940FA71D-139C-4C26-AE03-B34241B3E4D9}"/>
    <cellStyle name="Comma 24 3" xfId="5821" xr:uid="{7B2B314F-7BA0-4371-906A-90C50F1FD323}"/>
    <cellStyle name="Comma 24 3 2" xfId="6491" xr:uid="{2BB02933-FF33-4C31-8977-F14D006768CE}"/>
    <cellStyle name="Comma 24 3 2 2" xfId="10223" xr:uid="{1EC9A748-4329-48F8-9E17-C1D8621BF96F}"/>
    <cellStyle name="Comma 24 3 2 2 2" xfId="19671" xr:uid="{7488874F-D04E-4939-BE11-CF54A0A8DFD1}"/>
    <cellStyle name="Comma 24 3 2 2 2 2" xfId="32320" xr:uid="{F2B4C3E2-2B49-40E2-800C-A7EFA1195719}"/>
    <cellStyle name="Comma 24 3 2 2 3" xfId="31024" xr:uid="{AAA40FB7-4352-4FC1-87FB-7AA34ADD4AEF}"/>
    <cellStyle name="Comma 24 3 2 3" xfId="15942" xr:uid="{8ED6C771-FCC4-4CA0-8777-6484F62DD8D7}"/>
    <cellStyle name="Comma 24 3 2 3 2" xfId="31672" xr:uid="{CDDC5509-B8D5-435B-8F5A-8230A3D2D136}"/>
    <cellStyle name="Comma 24 3 2 4" xfId="30375" xr:uid="{24EEF706-DC2A-4E61-8878-07F525E603F4}"/>
    <cellStyle name="Comma 24 3 3" xfId="9553" xr:uid="{D1BE286C-E2B4-442D-892A-68185DE891BD}"/>
    <cellStyle name="Comma 24 3 3 2" xfId="19001" xr:uid="{02117B44-1993-4873-A8DF-94DA7A7A82FD}"/>
    <cellStyle name="Comma 24 3 3 2 2" xfId="32030" xr:uid="{F642A2CA-85A6-4C61-A38F-54F0FFFB21D9}"/>
    <cellStyle name="Comma 24 3 3 3" xfId="30733" xr:uid="{4723C848-BF3F-450D-8B72-2E5D451FC3B3}"/>
    <cellStyle name="Comma 24 3 4" xfId="15272" xr:uid="{695D96F6-35DB-417C-BDB3-939635E29B77}"/>
    <cellStyle name="Comma 24 3 4 2" xfId="31381" xr:uid="{4FEAD892-14F5-4228-9484-AE29D3171951}"/>
    <cellStyle name="Comma 24 3 5" xfId="30084" xr:uid="{CE03092A-470F-4D25-90CF-F0AF6078B9B0}"/>
    <cellStyle name="Comma 24 4" xfId="6178" xr:uid="{B3C878ED-037B-418F-A6B7-291A86E110C7}"/>
    <cellStyle name="Comma 24 4 2" xfId="9910" xr:uid="{C6AE2AFB-364C-4EDD-B6A2-6821A040BE9B}"/>
    <cellStyle name="Comma 24 4 2 2" xfId="19358" xr:uid="{F20A740F-758B-43D0-921D-8406751E5DDC}"/>
    <cellStyle name="Comma 24 4 2 2 2" xfId="32210" xr:uid="{CB2FE31F-6AFA-4C2A-BCCC-F752DA366189}"/>
    <cellStyle name="Comma 24 4 2 3" xfId="30913" xr:uid="{6E6538D7-F04B-4CEA-A9F9-24230979D8B2}"/>
    <cellStyle name="Comma 24 4 3" xfId="15629" xr:uid="{A6865292-B1B9-443B-9666-E55ACF9B28FE}"/>
    <cellStyle name="Comma 24 4 3 2" xfId="31561" xr:uid="{9A3892DB-69F1-46F9-9DD0-7DF0675C6F58}"/>
    <cellStyle name="Comma 24 4 4" xfId="30264" xr:uid="{6A8D959B-2CE9-491E-AE61-F4B24C9FFD05}"/>
    <cellStyle name="Comma 24 5" xfId="8117" xr:uid="{1B745A29-1AAA-45C8-9EFB-B182DB71D548}"/>
    <cellStyle name="Comma 24 5 2" xfId="11694" xr:uid="{C1B83724-7F53-4956-B074-5F8F56628638}"/>
    <cellStyle name="Comma 24 5 2 2" xfId="21142" xr:uid="{C1866C2A-3ECE-4C5A-9858-CF2180CB4207}"/>
    <cellStyle name="Comma 24 5 2 2 2" xfId="32510" xr:uid="{AEA156D0-41A7-48C6-B0F3-660F0EB46F80}"/>
    <cellStyle name="Comma 24 5 2 3" xfId="31214" xr:uid="{CF252718-3C03-4628-A10D-8A19F58BF9E1}"/>
    <cellStyle name="Comma 24 5 3" xfId="17565" xr:uid="{47141B9A-92A9-4761-9738-62CC75655ACE}"/>
    <cellStyle name="Comma 24 5 3 2" xfId="31862" xr:uid="{BCFA40AA-3F7A-4485-8862-B063B0BECB9E}"/>
    <cellStyle name="Comma 24 5 4" xfId="30565" xr:uid="{BF293BC5-76E8-42D4-8D81-0DFA72AA5E9B}"/>
    <cellStyle name="Comma 24 6" xfId="9213" xr:uid="{FEAB7209-FBA1-457B-88D9-C3A074CB6D7C}"/>
    <cellStyle name="Comma 24 6 2" xfId="12563" xr:uid="{D1D011A1-B623-481C-B101-8E49FF25EF85}"/>
    <cellStyle name="Comma 24 6 2 2" xfId="22011" xr:uid="{C5CDBA82-3E10-472D-B148-A829F0DF6D21}"/>
    <cellStyle name="Comma 24 6 2 2 2" xfId="32540" xr:uid="{8EAA26C2-8557-472E-8470-6601561ECD66}"/>
    <cellStyle name="Comma 24 6 2 3" xfId="31244" xr:uid="{2E7BFB3F-4EBF-4E23-A097-D04E6251614B}"/>
    <cellStyle name="Comma 24 6 3" xfId="18661" xr:uid="{99D2EBBD-BDBD-4DBA-90D5-300C13852DC6}"/>
    <cellStyle name="Comma 24 6 3 2" xfId="31892" xr:uid="{E1F5AF47-BC72-4749-8383-A3B164C29C44}"/>
    <cellStyle name="Comma 24 6 4" xfId="30595" xr:uid="{091116EF-95FE-4F49-A28F-EF1AA080EE23}"/>
    <cellStyle name="Comma 24 7" xfId="9241" xr:uid="{0DECDEDE-9F21-4FA6-96AD-5B00FEF917F0}"/>
    <cellStyle name="Comma 24 7 2" xfId="18689" xr:uid="{7FDD8832-95B3-4C9E-90F0-33C90FD66991}"/>
    <cellStyle name="Comma 24 7 2 2" xfId="31920" xr:uid="{79D3315A-8B47-4EC8-A860-4A3EEF077FC4}"/>
    <cellStyle name="Comma 24 7 3" xfId="30623" xr:uid="{DDD58888-0ED2-4A7B-8F94-122DBEF115E3}"/>
    <cellStyle name="Comma 24 8" xfId="14961" xr:uid="{5883B78E-14FD-43C7-9A40-6E6AE31EE78A}"/>
    <cellStyle name="Comma 24 8 2" xfId="31272" xr:uid="{EFE8C32E-2BC4-4317-8C4A-EF8C165CD403}"/>
    <cellStyle name="Comma 24 9" xfId="29495" xr:uid="{D7572275-ABDB-46B6-B6E0-98544C963197}"/>
    <cellStyle name="Comma 25" xfId="2883" xr:uid="{96820F1C-8B19-47C7-A77B-A2915A56D4C1}"/>
    <cellStyle name="Comma 25 2" xfId="5822" xr:uid="{71229A21-D29A-4B6D-988C-61F86A9FAEA0}"/>
    <cellStyle name="Comma 25 2 2" xfId="6492" xr:uid="{DD439098-8F58-4814-83F4-1C1668DCB454}"/>
    <cellStyle name="Comma 25 2 2 2" xfId="10224" xr:uid="{4A26DEB9-E91E-4D05-A567-9D7E66242726}"/>
    <cellStyle name="Comma 25 2 2 2 2" xfId="19672" xr:uid="{59C9174D-F816-486A-9CF3-EEF10461318E}"/>
    <cellStyle name="Comma 25 2 2 2 2 2" xfId="32321" xr:uid="{00892C4F-9E85-4D50-85B6-6FB96204F0EF}"/>
    <cellStyle name="Comma 25 2 2 2 3" xfId="31025" xr:uid="{F60EC82A-5E85-414A-9071-E328C4052B60}"/>
    <cellStyle name="Comma 25 2 2 3" xfId="15943" xr:uid="{A28E337D-4B52-493B-BD14-60A6F77AE9F1}"/>
    <cellStyle name="Comma 25 2 2 3 2" xfId="31673" xr:uid="{586C6B54-E1F9-43E5-8DFC-AB18F0D467BD}"/>
    <cellStyle name="Comma 25 2 2 4" xfId="30376" xr:uid="{C42FE3AD-5AA1-4F05-9853-5CEAEA8744AF}"/>
    <cellStyle name="Comma 25 2 3" xfId="9554" xr:uid="{27E6F3E9-8F8D-4CE4-BEFE-0FC860F666AD}"/>
    <cellStyle name="Comma 25 2 3 2" xfId="19002" xr:uid="{A761A9F2-8419-4351-BF72-B8CB23DAEEB1}"/>
    <cellStyle name="Comma 25 2 3 2 2" xfId="32031" xr:uid="{B292C7D5-5AB9-4A12-9DF1-0D9E2231534F}"/>
    <cellStyle name="Comma 25 2 3 3" xfId="30734" xr:uid="{77C9FED1-42DD-4957-AF38-63D6F50270CA}"/>
    <cellStyle name="Comma 25 2 4" xfId="15273" xr:uid="{9DF189B9-7300-44A5-B49B-F3724EF51B76}"/>
    <cellStyle name="Comma 25 2 4 2" xfId="31382" xr:uid="{6478BC1B-1097-4F45-88AC-1A35A547609B}"/>
    <cellStyle name="Comma 25 2 5" xfId="30085" xr:uid="{554476A5-FD52-46EE-94F3-8D5375EC3401}"/>
    <cellStyle name="Comma 25 3" xfId="6179" xr:uid="{A96207DD-DF70-474D-8F70-F141E8E29D5A}"/>
    <cellStyle name="Comma 25 3 2" xfId="9911" xr:uid="{C71DC6F4-A415-4EE8-8FA3-EFE2237BCBC3}"/>
    <cellStyle name="Comma 25 3 2 2" xfId="19359" xr:uid="{182FDD99-9505-490F-9E35-054B00E29F34}"/>
    <cellStyle name="Comma 25 3 2 2 2" xfId="32211" xr:uid="{0FF2C2B3-50FC-48EF-A68B-2406FC5EF28D}"/>
    <cellStyle name="Comma 25 3 2 3" xfId="30914" xr:uid="{85478EA0-35FF-420D-981B-5BA184368B59}"/>
    <cellStyle name="Comma 25 3 3" xfId="15630" xr:uid="{F3C43A8A-AB1C-468A-BFC0-6A5FD0F8C75F}"/>
    <cellStyle name="Comma 25 3 3 2" xfId="31562" xr:uid="{E3A09460-CF4D-4F42-8869-ECB733E05287}"/>
    <cellStyle name="Comma 25 3 4" xfId="30265" xr:uid="{A1DB4F3D-66EC-48DC-9616-EC93F60DE9E3}"/>
    <cellStyle name="Comma 25 4" xfId="8118" xr:uid="{EDC93D7F-9F4B-4BCA-B139-3828026705AC}"/>
    <cellStyle name="Comma 25 4 2" xfId="11695" xr:uid="{BEB4EE63-5168-40F0-AA2D-A8B48CA568D4}"/>
    <cellStyle name="Comma 25 4 2 2" xfId="21143" xr:uid="{8FA79644-B837-4C7E-BA7C-15CF67F85C69}"/>
    <cellStyle name="Comma 25 4 2 2 2" xfId="32511" xr:uid="{6B9BB0EE-FB76-4702-9D48-D5E20E368485}"/>
    <cellStyle name="Comma 25 4 2 3" xfId="31215" xr:uid="{3DFD88BC-4419-462C-B971-F3644AEB500F}"/>
    <cellStyle name="Comma 25 4 3" xfId="17566" xr:uid="{C236461C-EA5D-49C6-8AF9-03D4A7963886}"/>
    <cellStyle name="Comma 25 4 3 2" xfId="31863" xr:uid="{E6857BC2-26FA-4899-BAA3-2A8FF5C7BB6F}"/>
    <cellStyle name="Comma 25 4 4" xfId="30566" xr:uid="{ECA6862C-F0E8-47D6-AEBF-00EA9AE92A1F}"/>
    <cellStyle name="Comma 25 5" xfId="9214" xr:uid="{2981677D-9822-4B5E-A80F-00C6CD6156FE}"/>
    <cellStyle name="Comma 25 5 2" xfId="12564" xr:uid="{3F36BED2-4AC8-419C-9CE2-A38A9F18447E}"/>
    <cellStyle name="Comma 25 5 2 2" xfId="22012" xr:uid="{934FA772-BE07-4526-AA30-3DB741C7642F}"/>
    <cellStyle name="Comma 25 5 2 2 2" xfId="32541" xr:uid="{0554A775-DE19-4FD3-BC5F-A8B6B6773CA1}"/>
    <cellStyle name="Comma 25 5 2 3" xfId="31245" xr:uid="{CF1D6974-B73A-4FA7-83A2-5DCA91A74610}"/>
    <cellStyle name="Comma 25 5 3" xfId="18662" xr:uid="{9B608A79-53B7-4B84-9913-469FD08ACDE0}"/>
    <cellStyle name="Comma 25 5 3 2" xfId="31893" xr:uid="{EC2A9354-9BD7-440C-952C-14D51907164A}"/>
    <cellStyle name="Comma 25 5 4" xfId="30596" xr:uid="{8C009BF0-3996-437A-AD41-AB51EE9E22D7}"/>
    <cellStyle name="Comma 25 6" xfId="9242" xr:uid="{4DBF1194-9326-451E-B817-381EDC8CA28E}"/>
    <cellStyle name="Comma 25 6 2" xfId="18690" xr:uid="{FB574F47-A140-407C-99B7-A5E8BAEF9660}"/>
    <cellStyle name="Comma 25 6 2 2" xfId="31921" xr:uid="{9813E82A-850D-4224-9F6B-C0A660061CDD}"/>
    <cellStyle name="Comma 25 6 3" xfId="30624" xr:uid="{3E8717C7-D6B0-491D-AF38-5F8AA5FA317E}"/>
    <cellStyle name="Comma 25 7" xfId="14962" xr:uid="{F7E439E2-1C7B-48AA-A0FC-0DCA284CB1AB}"/>
    <cellStyle name="Comma 25 7 2" xfId="31273" xr:uid="{F5EBCF67-E910-47CD-9B33-60A55262B81F}"/>
    <cellStyle name="Comma 25 8" xfId="29496" xr:uid="{4F6FC269-0222-48C1-9703-73D5D82B58F3}"/>
    <cellStyle name="Comma 256" xfId="29338" xr:uid="{0AFAB6DA-6C69-4B36-8085-EA81748772D9}"/>
    <cellStyle name="Comma 256 2" xfId="32613" xr:uid="{76318376-0424-4163-B735-E90E7CCCDED9}"/>
    <cellStyle name="Comma 26" xfId="2884" xr:uid="{7D7D3A59-5976-4F5D-BE5C-FEB18D211759}"/>
    <cellStyle name="Comma 26 2" xfId="2885" xr:uid="{3F76F3F7-BAC6-4CED-9DD2-CFA8323FF1D0}"/>
    <cellStyle name="Comma 26 2 2" xfId="5824" xr:uid="{738C4AE4-E8CD-4E1C-BA72-B257389DED72}"/>
    <cellStyle name="Comma 26 2 2 2" xfId="6494" xr:uid="{5FF0BB02-BEFF-40D2-861C-5684511A1FCC}"/>
    <cellStyle name="Comma 26 2 2 2 2" xfId="10226" xr:uid="{13F50635-E9D3-4F72-B196-D13694A3EAA4}"/>
    <cellStyle name="Comma 26 2 2 2 2 2" xfId="19674" xr:uid="{C7D99427-EBF3-47EF-AC69-F8ECB4AFA5D2}"/>
    <cellStyle name="Comma 26 2 2 2 2 2 2" xfId="32323" xr:uid="{A6CF6AF9-7012-4B5F-BFDA-14216CF2FD04}"/>
    <cellStyle name="Comma 26 2 2 2 2 3" xfId="31027" xr:uid="{86AA7CB3-78A5-484B-89FD-B0C04A961BF5}"/>
    <cellStyle name="Comma 26 2 2 2 3" xfId="15945" xr:uid="{0FF3A2C4-36C0-4224-A79C-D456D569A645}"/>
    <cellStyle name="Comma 26 2 2 2 3 2" xfId="31675" xr:uid="{DE34CF9E-37B4-47FC-89AF-AA75EE358C37}"/>
    <cellStyle name="Comma 26 2 2 2 4" xfId="30378" xr:uid="{7961C14B-D16D-460E-8E06-6187DB947683}"/>
    <cellStyle name="Comma 26 2 2 3" xfId="9556" xr:uid="{4211D601-1CA2-4CF9-86E7-182461A08466}"/>
    <cellStyle name="Comma 26 2 2 3 2" xfId="19004" xr:uid="{0EFFA8E9-926E-4A83-8059-43F305310688}"/>
    <cellStyle name="Comma 26 2 2 3 2 2" xfId="32033" xr:uid="{6240839D-3C4E-46AA-A0C8-915CB28A30C7}"/>
    <cellStyle name="Comma 26 2 2 3 3" xfId="30736" xr:uid="{32318A9E-E14D-4172-A0A4-D4EAC6FB790E}"/>
    <cellStyle name="Comma 26 2 2 4" xfId="15275" xr:uid="{192E4C74-D0BD-422D-B9F3-5221984C23E9}"/>
    <cellStyle name="Comma 26 2 2 4 2" xfId="31384" xr:uid="{ECC4B270-1E16-4B45-BAB0-3EBC06817519}"/>
    <cellStyle name="Comma 26 2 2 5" xfId="30087" xr:uid="{9EF7C286-D2E0-4C76-97B0-D77C074A5BC8}"/>
    <cellStyle name="Comma 26 3" xfId="5823" xr:uid="{D33C568F-31A3-4CCA-9FB4-F602C7DFC4FD}"/>
    <cellStyle name="Comma 26 3 2" xfId="6493" xr:uid="{200D738E-67B8-4FAD-BB05-5C32F3E3563A}"/>
    <cellStyle name="Comma 26 3 2 2" xfId="10225" xr:uid="{4101C7F7-5FAD-4516-B012-D6D33015D939}"/>
    <cellStyle name="Comma 26 3 2 2 2" xfId="19673" xr:uid="{23E0595C-E36F-4CD9-9124-9E8675C5FFB1}"/>
    <cellStyle name="Comma 26 3 2 2 2 2" xfId="32322" xr:uid="{1B2EDE76-11CC-4859-BE03-68F32B1E60D2}"/>
    <cellStyle name="Comma 26 3 2 2 3" xfId="31026" xr:uid="{4918A541-535B-4D60-9C02-D7AA13FA3399}"/>
    <cellStyle name="Comma 26 3 2 3" xfId="15944" xr:uid="{EB25353A-FF8A-4867-8155-F59017255C43}"/>
    <cellStyle name="Comma 26 3 2 3 2" xfId="31674" xr:uid="{D6AC4C9A-92CA-41BE-8494-179462F3F9E9}"/>
    <cellStyle name="Comma 26 3 2 4" xfId="30377" xr:uid="{6A1C2DB1-E94D-494F-B4C0-D5D0CEC20608}"/>
    <cellStyle name="Comma 26 3 3" xfId="9555" xr:uid="{EF5E677F-1788-4713-B380-9C10D1307F07}"/>
    <cellStyle name="Comma 26 3 3 2" xfId="19003" xr:uid="{C457BE12-C594-4414-B72C-E0FF11131CD6}"/>
    <cellStyle name="Comma 26 3 3 2 2" xfId="32032" xr:uid="{2C5E7A7A-5FDA-4A97-922D-C51A1EA20F56}"/>
    <cellStyle name="Comma 26 3 3 3" xfId="30735" xr:uid="{EC7AC072-07F4-4721-83D3-E4B976BFAC9C}"/>
    <cellStyle name="Comma 26 3 4" xfId="15274" xr:uid="{CB8E7C63-5547-4B64-B954-84621AB5D6D3}"/>
    <cellStyle name="Comma 26 3 4 2" xfId="31383" xr:uid="{44A41633-47BD-49E8-849E-89529F5A94ED}"/>
    <cellStyle name="Comma 26 3 5" xfId="30086" xr:uid="{483D79C3-AA07-4097-BC70-C10339692044}"/>
    <cellStyle name="Comma 27" xfId="2886" xr:uid="{E6ED4750-09BC-4DE8-B1F4-DA6BF70DBE04}"/>
    <cellStyle name="Comma 27 2" xfId="2887" xr:uid="{C5E059BC-4FF9-494A-9BFB-0B243385DBF1}"/>
    <cellStyle name="Comma 27 2 2" xfId="5826" xr:uid="{66AEE478-0B18-4814-9CD0-4714FF5BB2A3}"/>
    <cellStyle name="Comma 27 2 2 2" xfId="6496" xr:uid="{03DF46F0-60FC-46D7-B5B5-947F5394D648}"/>
    <cellStyle name="Comma 27 2 2 2 2" xfId="10228" xr:uid="{8614842A-4868-4467-BB56-FE5624ED11CC}"/>
    <cellStyle name="Comma 27 2 2 2 2 2" xfId="19676" xr:uid="{08791067-F1AE-4E43-85AC-1CB5D4E35884}"/>
    <cellStyle name="Comma 27 2 2 2 2 2 2" xfId="32325" xr:uid="{257D39FA-27C4-4DF9-BC86-3664048327D6}"/>
    <cellStyle name="Comma 27 2 2 2 2 3" xfId="31029" xr:uid="{7CBAFBD3-80CF-4E84-9166-183EE7B76D49}"/>
    <cellStyle name="Comma 27 2 2 2 3" xfId="15947" xr:uid="{84D2A685-DD00-41DE-81BB-D29AC6AB3B20}"/>
    <cellStyle name="Comma 27 2 2 2 3 2" xfId="31677" xr:uid="{9DCFE389-C8A6-4039-A3D8-6E87D8A0F36C}"/>
    <cellStyle name="Comma 27 2 2 2 4" xfId="30380" xr:uid="{33E97868-4CFD-4600-A439-CCED097F4853}"/>
    <cellStyle name="Comma 27 2 2 3" xfId="9558" xr:uid="{1907AA25-F185-4AFF-B679-E0A6608E18AF}"/>
    <cellStyle name="Comma 27 2 2 3 2" xfId="19006" xr:uid="{64160328-C22D-49C8-802B-59396513C19B}"/>
    <cellStyle name="Comma 27 2 2 3 2 2" xfId="32035" xr:uid="{4516F285-1B00-4D6D-AB2E-0A8774DECEC4}"/>
    <cellStyle name="Comma 27 2 2 3 3" xfId="30738" xr:uid="{E7A8AE93-62D3-465E-A9FF-A9EE0938034C}"/>
    <cellStyle name="Comma 27 2 2 4" xfId="15277" xr:uid="{CB86012F-8AB5-49BA-864C-9E9BD9153CED}"/>
    <cellStyle name="Comma 27 2 2 4 2" xfId="31386" xr:uid="{E0D3507B-00FC-4B40-A90C-56EC618B2777}"/>
    <cellStyle name="Comma 27 2 2 5" xfId="30089" xr:uid="{A5117791-DF9B-46AE-AB6D-B8FA105B7CA9}"/>
    <cellStyle name="Comma 27 3" xfId="5825" xr:uid="{415936B9-4F5C-45EF-889C-BCB2FAC5C31C}"/>
    <cellStyle name="Comma 27 3 2" xfId="6495" xr:uid="{BE45E10F-F053-4B3C-A833-1A1B9214725E}"/>
    <cellStyle name="Comma 27 3 2 2" xfId="10227" xr:uid="{15E75A49-208A-4E03-B146-56C7FAAAFC56}"/>
    <cellStyle name="Comma 27 3 2 2 2" xfId="19675" xr:uid="{3501586A-2901-4377-A0D2-32D0D0F584D7}"/>
    <cellStyle name="Comma 27 3 2 2 2 2" xfId="32324" xr:uid="{DDC1DA30-4CCB-4D4C-AB1B-0692E0CDDE5F}"/>
    <cellStyle name="Comma 27 3 2 2 3" xfId="31028" xr:uid="{576E92B0-EBBA-49C3-855F-648E4FCF0675}"/>
    <cellStyle name="Comma 27 3 2 3" xfId="15946" xr:uid="{9A8A05DD-1B78-42DE-A0EC-8F02C90F24A4}"/>
    <cellStyle name="Comma 27 3 2 3 2" xfId="31676" xr:uid="{B2B793C2-A61E-407E-A748-CB3CFACC6986}"/>
    <cellStyle name="Comma 27 3 2 4" xfId="30379" xr:uid="{49F5244D-913F-4CE6-AB81-B657F2AB86D6}"/>
    <cellStyle name="Comma 27 3 3" xfId="9557" xr:uid="{D08A3DF9-5F1C-44BB-A606-2DEA15A5D984}"/>
    <cellStyle name="Comma 27 3 3 2" xfId="19005" xr:uid="{9C7CD78F-96C8-4DCD-ADD9-437F59AF042D}"/>
    <cellStyle name="Comma 27 3 3 2 2" xfId="32034" xr:uid="{C4409AF9-FDFE-47EF-BA13-07EB58AB5743}"/>
    <cellStyle name="Comma 27 3 3 3" xfId="30737" xr:uid="{2D1D9EE8-2E3F-4BE9-B6E2-7614244AA955}"/>
    <cellStyle name="Comma 27 3 4" xfId="15276" xr:uid="{24A28FDA-CADA-43A5-A574-E946412BDEFB}"/>
    <cellStyle name="Comma 27 3 4 2" xfId="31385" xr:uid="{67468C16-7C23-4C02-93DC-D5194A36638E}"/>
    <cellStyle name="Comma 27 3 5" xfId="30088" xr:uid="{3B480C2F-774B-4721-86A5-B631FA319DC6}"/>
    <cellStyle name="Comma 28" xfId="2888" xr:uid="{F34FC065-B39D-4E2F-B3F1-9E2D29F92C5B}"/>
    <cellStyle name="Comma 28 2" xfId="2889" xr:uid="{C635AE38-AE5D-4F72-8989-7B9FF723049C}"/>
    <cellStyle name="Comma 28 2 2" xfId="5828" xr:uid="{BF32E635-A7DF-451E-BEE2-109639E3C1A8}"/>
    <cellStyle name="Comma 28 2 2 2" xfId="6498" xr:uid="{940690AD-78B8-4EF7-8D4D-100EA40DB96B}"/>
    <cellStyle name="Comma 28 2 2 2 2" xfId="10230" xr:uid="{9B210018-46AB-4613-8402-D461EB5D477E}"/>
    <cellStyle name="Comma 28 2 2 2 2 2" xfId="19678" xr:uid="{DF2D3C37-B416-4054-B335-F59A1AC8095B}"/>
    <cellStyle name="Comma 28 2 2 2 2 2 2" xfId="32327" xr:uid="{D04755E2-C349-4A04-AE47-9653412303F5}"/>
    <cellStyle name="Comma 28 2 2 2 2 3" xfId="31031" xr:uid="{BE74A7A0-73EE-4BE4-A743-C1DF9259ED8B}"/>
    <cellStyle name="Comma 28 2 2 2 3" xfId="15949" xr:uid="{20C81952-3DD8-41BD-B95A-449CA978EF56}"/>
    <cellStyle name="Comma 28 2 2 2 3 2" xfId="31679" xr:uid="{3A5BD14D-C06B-4829-85CB-2C31E9EED646}"/>
    <cellStyle name="Comma 28 2 2 2 4" xfId="30382" xr:uid="{5816EB9C-D325-4E50-A59A-147FD13D54B4}"/>
    <cellStyle name="Comma 28 2 2 3" xfId="9560" xr:uid="{D2B04998-615F-44BA-89BA-96024DE79338}"/>
    <cellStyle name="Comma 28 2 2 3 2" xfId="19008" xr:uid="{C413B7DA-AE57-45D9-82E1-3FF520642557}"/>
    <cellStyle name="Comma 28 2 2 3 2 2" xfId="32037" xr:uid="{7DC410F0-90B4-4159-8EAA-A4E8BD22C85F}"/>
    <cellStyle name="Comma 28 2 2 3 3" xfId="30740" xr:uid="{AC45040C-8BF7-46F0-B0ED-A57FF81EE1BA}"/>
    <cellStyle name="Comma 28 2 2 4" xfId="15279" xr:uid="{CD2BADD6-828B-48B9-9204-AE22FF40AA22}"/>
    <cellStyle name="Comma 28 2 2 4 2" xfId="31388" xr:uid="{E2CA0941-1CD3-4FC2-B62F-6AF46B2AE102}"/>
    <cellStyle name="Comma 28 2 2 5" xfId="30091" xr:uid="{9FE2EA5B-1DCB-4730-A3F0-B6480B60D54C}"/>
    <cellStyle name="Comma 28 3" xfId="5827" xr:uid="{919F2484-BA8D-4E16-918E-1C02102FC446}"/>
    <cellStyle name="Comma 28 3 2" xfId="6497" xr:uid="{27A054B0-2421-4133-9920-E1F9D84C3FD6}"/>
    <cellStyle name="Comma 28 3 2 2" xfId="10229" xr:uid="{04F582EF-318E-495A-83A7-C6D52EBC6F49}"/>
    <cellStyle name="Comma 28 3 2 2 2" xfId="19677" xr:uid="{2FC21E7D-2D7E-485A-96D8-E2121FDABF6C}"/>
    <cellStyle name="Comma 28 3 2 2 2 2" xfId="32326" xr:uid="{8B374BFE-BD2B-487A-80AB-FE342270A1D8}"/>
    <cellStyle name="Comma 28 3 2 2 3" xfId="31030" xr:uid="{A627096B-237B-4AE5-AF68-6B75083325B8}"/>
    <cellStyle name="Comma 28 3 2 3" xfId="15948" xr:uid="{27224DF3-3D0F-4257-8B09-DE1A34F43A81}"/>
    <cellStyle name="Comma 28 3 2 3 2" xfId="31678" xr:uid="{C6528E27-B6FB-49A9-B9EA-169273B64ED4}"/>
    <cellStyle name="Comma 28 3 2 4" xfId="30381" xr:uid="{6679D707-A70D-41AD-93D3-1AF8BC18BC3B}"/>
    <cellStyle name="Comma 28 3 3" xfId="9559" xr:uid="{DF13908C-5191-4C5B-87C1-F002C332D197}"/>
    <cellStyle name="Comma 28 3 3 2" xfId="19007" xr:uid="{64B20967-55A8-4D43-8A13-A7427E1EEE14}"/>
    <cellStyle name="Comma 28 3 3 2 2" xfId="32036" xr:uid="{02315BBE-3B74-4504-99D7-66AD83FFCDDA}"/>
    <cellStyle name="Comma 28 3 3 3" xfId="30739" xr:uid="{5442D3A9-9789-4664-99CD-B773FBB392D2}"/>
    <cellStyle name="Comma 28 3 4" xfId="15278" xr:uid="{23FC7E39-7D4D-4378-8BD1-0F6E52C2C4F6}"/>
    <cellStyle name="Comma 28 3 4 2" xfId="31387" xr:uid="{9698DF41-210E-49F3-B65B-399D8DAB211B}"/>
    <cellStyle name="Comma 28 3 5" xfId="30090" xr:uid="{A7A66972-7724-4081-96C6-BB84D40BC6F1}"/>
    <cellStyle name="Comma 29" xfId="4298" xr:uid="{AE275A5E-62F0-4CA1-B361-88C5655FB0A5}"/>
    <cellStyle name="Comma 29 2" xfId="4690" xr:uid="{58FE90C6-272A-46EC-AA08-18F14F4276C0}"/>
    <cellStyle name="Comma 29 2 2" xfId="6064" xr:uid="{D00B16B3-4D66-4278-9C2A-309E149C30CE}"/>
    <cellStyle name="Comma 29 2 2 2" xfId="6734" xr:uid="{745783D3-7274-4382-8108-3747AE04C87F}"/>
    <cellStyle name="Comma 29 2 2 2 2" xfId="10466" xr:uid="{12C2C8C9-0491-49B7-AC37-37776199439F}"/>
    <cellStyle name="Comma 29 2 2 2 2 2" xfId="19914" xr:uid="{B6F6E7F1-D259-4A03-93C6-F9F7F2EBCF7E}"/>
    <cellStyle name="Comma 29 2 2 2 2 2 2" xfId="32454" xr:uid="{6C97BB50-A70F-4946-B2CF-0D9D3FE835BA}"/>
    <cellStyle name="Comma 29 2 2 2 2 3" xfId="31158" xr:uid="{511D6E83-09D5-42A8-A207-92078A40EF37}"/>
    <cellStyle name="Comma 29 2 2 2 3" xfId="16185" xr:uid="{B0EF34A9-79A3-4EF4-B1CC-0B927F8C60AF}"/>
    <cellStyle name="Comma 29 2 2 2 3 2" xfId="31806" xr:uid="{41B0D66B-650F-4877-844D-607EAC5D0BA6}"/>
    <cellStyle name="Comma 29 2 2 2 4" xfId="30509" xr:uid="{7CBE2FB0-33A6-4B76-82F8-44C3A66EB890}"/>
    <cellStyle name="Comma 29 2 2 3" xfId="9796" xr:uid="{11BC084A-8135-46A3-9926-B4A64EC80715}"/>
    <cellStyle name="Comma 29 2 2 3 2" xfId="19244" xr:uid="{A46B50C8-E988-4C77-AEEF-0D2349EC75A2}"/>
    <cellStyle name="Comma 29 2 2 3 2 2" xfId="32164" xr:uid="{D031023A-78FF-4BEB-92E9-D103A688534F}"/>
    <cellStyle name="Comma 29 2 2 3 3" xfId="30867" xr:uid="{F6489CC7-DC53-420C-876C-473D2B86DF1D}"/>
    <cellStyle name="Comma 29 2 2 4" xfId="15515" xr:uid="{B7E27FE4-183A-434D-8EF1-C67DE5279ABE}"/>
    <cellStyle name="Comma 29 2 2 4 2" xfId="31515" xr:uid="{28AD22ED-285A-4509-9011-8286B40A5FEA}"/>
    <cellStyle name="Comma 29 2 2 5" xfId="30218" xr:uid="{0D805346-D0BC-48F7-84CF-5B93A9098286}"/>
    <cellStyle name="Comma 29 2 3" xfId="29804" xr:uid="{8B2FE38D-C5E2-4139-A0E8-B96E921F80EB}"/>
    <cellStyle name="Comma 29 3" xfId="6053" xr:uid="{9AE103E5-8916-4CE4-BDD3-101E686052AA}"/>
    <cellStyle name="Comma 29 3 2" xfId="6723" xr:uid="{33D4F4BF-F515-43C9-99D2-09DA56BAEA5A}"/>
    <cellStyle name="Comma 29 3 2 2" xfId="10455" xr:uid="{EC4FC8DC-9913-4254-98D0-FD7762B8C177}"/>
    <cellStyle name="Comma 29 3 2 2 2" xfId="19903" xr:uid="{6404DB35-326F-44C6-A7E7-03AC5A1E3938}"/>
    <cellStyle name="Comma 29 3 2 2 2 2" xfId="32450" xr:uid="{8E775878-1489-4E9C-8487-8AAC1862E657}"/>
    <cellStyle name="Comma 29 3 2 2 3" xfId="31154" xr:uid="{CC967509-4C56-49FC-B839-580AE2CFDB17}"/>
    <cellStyle name="Comma 29 3 2 3" xfId="16174" xr:uid="{1C77D4D5-F79E-40CC-B688-9CFBA4B89BA3}"/>
    <cellStyle name="Comma 29 3 2 3 2" xfId="31802" xr:uid="{CB43EC32-37BE-4825-ABC6-FB7081D81248}"/>
    <cellStyle name="Comma 29 3 2 4" xfId="30505" xr:uid="{E9B50008-0643-444A-BE9C-B99AB1A53C8F}"/>
    <cellStyle name="Comma 29 3 3" xfId="9785" xr:uid="{2A1CEB39-09CD-4212-94E6-0062708A539B}"/>
    <cellStyle name="Comma 29 3 3 2" xfId="19233" xr:uid="{6DB5A0F4-FC6C-495C-9776-BCF4257BD17E}"/>
    <cellStyle name="Comma 29 3 3 2 2" xfId="32160" xr:uid="{8C805328-D27F-4FAD-A1BB-583073BDDF75}"/>
    <cellStyle name="Comma 29 3 3 3" xfId="30863" xr:uid="{135D1C17-AFD7-42C3-AB8B-BC9FE9D2592F}"/>
    <cellStyle name="Comma 29 3 4" xfId="15504" xr:uid="{869FBBF4-782D-4177-ACCE-2B4AE5CEC8BA}"/>
    <cellStyle name="Comma 29 3 4 2" xfId="31511" xr:uid="{CE979402-025D-43CB-BF14-5C64505D5B1F}"/>
    <cellStyle name="Comma 29 3 5" xfId="30214" xr:uid="{0801DD21-6413-440F-8805-1C93A113957D}"/>
    <cellStyle name="Comma 29 4" xfId="29705" xr:uid="{E9A525BB-032E-4784-B584-3E8D6F2EBDF9}"/>
    <cellStyle name="Comma 3" xfId="5" xr:uid="{E6C2A6DE-3E54-46DA-ACC6-CA07907C7007}"/>
    <cellStyle name="Comma 3 10" xfId="1091" xr:uid="{01846244-6E35-4296-BE84-4518ACD886AF}"/>
    <cellStyle name="Comma 3 10 2" xfId="5571" xr:uid="{D0B510F8-5B96-4C85-9800-ED73B3C4325C}"/>
    <cellStyle name="Comma 3 10 2 2" xfId="6241" xr:uid="{C5BD781B-24F7-48A8-9C49-71771CAAE0E3}"/>
    <cellStyle name="Comma 3 10 2 2 2" xfId="9973" xr:uid="{5C88C16C-8615-44FC-824B-585388E81DBD}"/>
    <cellStyle name="Comma 3 10 2 2 2 2" xfId="19421" xr:uid="{65F0043D-8111-4877-BD61-FB9B425C9E70}"/>
    <cellStyle name="Comma 3 10 2 2 2 2 2" xfId="32234" xr:uid="{3B54E4B4-06EC-4928-8B49-D25CC82CE580}"/>
    <cellStyle name="Comma 3 10 2 2 2 3" xfId="30938" xr:uid="{0D36A704-C780-425E-B411-1806D6F5088E}"/>
    <cellStyle name="Comma 3 10 2 2 3" xfId="15692" xr:uid="{80773AD6-C6AD-43FD-AC4E-EA30065267A8}"/>
    <cellStyle name="Comma 3 10 2 2 3 2" xfId="31586" xr:uid="{3F644980-4A67-4312-BCF3-882B9C132FB8}"/>
    <cellStyle name="Comma 3 10 2 2 4" xfId="30289" xr:uid="{7333E7F5-3EE2-4915-BA2C-1A70484F8948}"/>
    <cellStyle name="Comma 3 10 2 3" xfId="9303" xr:uid="{EE58238F-D314-42E6-94C3-1539B6CE1203}"/>
    <cellStyle name="Comma 3 10 2 3 2" xfId="18751" xr:uid="{6B609C12-71D4-4783-83E1-19CCA3E858DE}"/>
    <cellStyle name="Comma 3 10 2 3 2 2" xfId="31944" xr:uid="{39FE2EFB-D9D7-4FE1-85F2-94329C488EB8}"/>
    <cellStyle name="Comma 3 10 2 3 3" xfId="30647" xr:uid="{B0B7521B-0FF8-4339-9E41-81AD17573E1B}"/>
    <cellStyle name="Comma 3 10 2 4" xfId="15022" xr:uid="{5CE946BB-5717-46EA-9C13-28A33518E3BD}"/>
    <cellStyle name="Comma 3 10 2 4 2" xfId="31295" xr:uid="{0273B5DB-34DB-4A65-AA25-228BDFD9891F}"/>
    <cellStyle name="Comma 3 10 2 5" xfId="29998" xr:uid="{427187DA-CFE9-46E1-800D-31A1A3C79D23}"/>
    <cellStyle name="Comma 3 11" xfId="1092" xr:uid="{89B43831-EADA-4739-8995-E75FD12A1782}"/>
    <cellStyle name="Comma 3 11 2" xfId="5572" xr:uid="{31C9A1A5-2BE1-48DA-B1C3-B119A1CCAF17}"/>
    <cellStyle name="Comma 3 11 2 2" xfId="6242" xr:uid="{3F6DA8D4-1BF0-460D-A8B3-9FF7C42F32FB}"/>
    <cellStyle name="Comma 3 11 2 2 2" xfId="9974" xr:uid="{0BF82E64-77F1-4042-8D7D-8FED5D729689}"/>
    <cellStyle name="Comma 3 11 2 2 2 2" xfId="19422" xr:uid="{DCC80E55-B1DF-403E-88CD-0ADD4F73F89C}"/>
    <cellStyle name="Comma 3 11 2 2 2 2 2" xfId="32235" xr:uid="{196B11CB-5BF1-4EFF-8B5B-5BB1338FDA8E}"/>
    <cellStyle name="Comma 3 11 2 2 2 3" xfId="30939" xr:uid="{DB14E672-8F1C-4C61-80D8-37DB4A02BC26}"/>
    <cellStyle name="Comma 3 11 2 2 3" xfId="15693" xr:uid="{6E25BC4C-F3F5-4CCF-A9ED-2A958E86B838}"/>
    <cellStyle name="Comma 3 11 2 2 3 2" xfId="31587" xr:uid="{6CDDF443-CA3E-4B60-B0EC-6C9F85AC9B48}"/>
    <cellStyle name="Comma 3 11 2 2 4" xfId="30290" xr:uid="{0C4B140D-69C6-42E3-BDBB-7D12D3D8FCB2}"/>
    <cellStyle name="Comma 3 11 2 3" xfId="9304" xr:uid="{54693B79-416F-4F42-B341-71C15C3E1616}"/>
    <cellStyle name="Comma 3 11 2 3 2" xfId="18752" xr:uid="{225D0D4A-7596-4ED2-AD8D-C1AA247454A0}"/>
    <cellStyle name="Comma 3 11 2 3 2 2" xfId="31945" xr:uid="{764D3F3E-2E8B-43B0-8D05-3C8C21EEDB8C}"/>
    <cellStyle name="Comma 3 11 2 3 3" xfId="30648" xr:uid="{1666DCBF-6C78-41D5-BA46-7F695712F519}"/>
    <cellStyle name="Comma 3 11 2 4" xfId="15023" xr:uid="{52BF5FEA-8522-42F6-A4A3-05A34223DD23}"/>
    <cellStyle name="Comma 3 11 2 4 2" xfId="31296" xr:uid="{D8B604BE-530C-4ACE-839D-651ABB1A124A}"/>
    <cellStyle name="Comma 3 11 2 5" xfId="29999" xr:uid="{254126E9-07C5-4A03-8203-E9014CA5CB9C}"/>
    <cellStyle name="Comma 3 12" xfId="2891" xr:uid="{CF2F5840-0F7F-4849-80A1-5910F3F4B37F}"/>
    <cellStyle name="Comma 3 12 2" xfId="5830" xr:uid="{77227A28-845B-40F9-BD1F-0EF88F28EEA0}"/>
    <cellStyle name="Comma 3 12 2 2" xfId="6500" xr:uid="{0D1752EE-961F-4DEF-A38E-D7F5C8D256A1}"/>
    <cellStyle name="Comma 3 12 2 2 2" xfId="10232" xr:uid="{5A93154E-98D7-4E83-AC81-9244E68019AB}"/>
    <cellStyle name="Comma 3 12 2 2 2 2" xfId="19680" xr:uid="{D8DF984B-56DC-4D12-A3EB-2B4CF580AFCC}"/>
    <cellStyle name="Comma 3 12 2 2 2 2 2" xfId="32329" xr:uid="{E0CD6B99-A482-4CA1-94B7-1A42CA7CA21A}"/>
    <cellStyle name="Comma 3 12 2 2 2 3" xfId="31033" xr:uid="{C9709977-32AA-44DD-A8EB-3F34E0C5FA17}"/>
    <cellStyle name="Comma 3 12 2 2 3" xfId="15951" xr:uid="{CBC1E323-1EF1-42C6-8EB5-829DFEED3E5C}"/>
    <cellStyle name="Comma 3 12 2 2 3 2" xfId="31681" xr:uid="{9426CD4F-BC3A-4EB9-8497-0DA5B6581115}"/>
    <cellStyle name="Comma 3 12 2 2 4" xfId="30384" xr:uid="{24CBB2FF-134B-4DC0-961C-DDF2C3F65D14}"/>
    <cellStyle name="Comma 3 12 2 3" xfId="9562" xr:uid="{E932D877-DDB7-4275-8814-E04E97904639}"/>
    <cellStyle name="Comma 3 12 2 3 2" xfId="19010" xr:uid="{E975A85C-EFA1-4B44-A197-0C1FC865ACCC}"/>
    <cellStyle name="Comma 3 12 2 3 2 2" xfId="32039" xr:uid="{8A35D4C4-1F4B-4C9B-B15F-665335CAC520}"/>
    <cellStyle name="Comma 3 12 2 3 3" xfId="30742" xr:uid="{628350E5-C163-47FD-907C-89ABCB05A0EE}"/>
    <cellStyle name="Comma 3 12 2 4" xfId="15281" xr:uid="{B6BA02D1-A71A-4DEC-BD43-6F6EAA6255B3}"/>
    <cellStyle name="Comma 3 12 2 4 2" xfId="31390" xr:uid="{BE26C24F-1B45-4068-9E4D-1BA5BCF470C9}"/>
    <cellStyle name="Comma 3 12 2 5" xfId="30093" xr:uid="{16C9A09C-3F67-4F54-BF0F-9902411162D4}"/>
    <cellStyle name="Comma 3 13" xfId="2892" xr:uid="{946DC8F2-FEB9-4837-9C1B-B6A143DD6A28}"/>
    <cellStyle name="Comma 3 13 2" xfId="5831" xr:uid="{A618FF4B-BFBA-451C-8728-E69E5DEC996B}"/>
    <cellStyle name="Comma 3 13 2 2" xfId="6501" xr:uid="{BDCC63BF-4D22-4D2C-AFCC-BA0027D5E06C}"/>
    <cellStyle name="Comma 3 13 2 2 2" xfId="10233" xr:uid="{E3CA3BEA-D251-4B24-A81C-3F3CEA65312E}"/>
    <cellStyle name="Comma 3 13 2 2 2 2" xfId="19681" xr:uid="{7711AF6C-F239-4B79-A78E-C960642DF540}"/>
    <cellStyle name="Comma 3 13 2 2 2 2 2" xfId="32330" xr:uid="{1C19ECA4-9843-456D-BAB7-53DC32BC42AE}"/>
    <cellStyle name="Comma 3 13 2 2 2 3" xfId="31034" xr:uid="{27816205-14BF-4AD5-B6C1-411A6E4CCED9}"/>
    <cellStyle name="Comma 3 13 2 2 3" xfId="15952" xr:uid="{6AE3A467-09AA-459C-B117-C68FE7E96DD6}"/>
    <cellStyle name="Comma 3 13 2 2 3 2" xfId="31682" xr:uid="{C97D8201-A4BC-475A-AAD1-74623EB19D09}"/>
    <cellStyle name="Comma 3 13 2 2 4" xfId="30385" xr:uid="{E5BD9AFE-4E40-4BD0-8B6F-D68CBD7A0655}"/>
    <cellStyle name="Comma 3 13 2 3" xfId="9563" xr:uid="{13DE80FD-80FA-4B7B-A25F-FA69F7EF2A69}"/>
    <cellStyle name="Comma 3 13 2 3 2" xfId="19011" xr:uid="{050D6100-BDD0-4B7F-90AA-E6771768A47F}"/>
    <cellStyle name="Comma 3 13 2 3 2 2" xfId="32040" xr:uid="{CC146E8D-F50D-462D-A5E6-A7D6E7FFA09C}"/>
    <cellStyle name="Comma 3 13 2 3 3" xfId="30743" xr:uid="{B8AC66D1-9E9A-402D-9EB0-F16BFB6D4961}"/>
    <cellStyle name="Comma 3 13 2 4" xfId="15282" xr:uid="{9F678115-847A-4138-8507-3D36202925AF}"/>
    <cellStyle name="Comma 3 13 2 4 2" xfId="31391" xr:uid="{17C05D99-EE74-4A5C-9D22-D6DA1CDCC966}"/>
    <cellStyle name="Comma 3 13 2 5" xfId="30094" xr:uid="{19D5877A-70C1-4A53-9A04-ECA1C17DA4CD}"/>
    <cellStyle name="Comma 3 14" xfId="2893" xr:uid="{EA9F6C44-CFA4-4D44-BC7C-F9D5918466E7}"/>
    <cellStyle name="Comma 3 14 2" xfId="5832" xr:uid="{89FEE8AE-8E96-4E42-92E8-3C3459E05000}"/>
    <cellStyle name="Comma 3 14 2 2" xfId="6502" xr:uid="{3CF9D69D-075D-43C8-8BF5-6E2444ECB1FF}"/>
    <cellStyle name="Comma 3 14 2 2 2" xfId="10234" xr:uid="{59CB9FA4-FC7A-40C0-B030-CE08EF1006F9}"/>
    <cellStyle name="Comma 3 14 2 2 2 2" xfId="19682" xr:uid="{933F0D9E-BA19-4254-9A96-0B9102B671F2}"/>
    <cellStyle name="Comma 3 14 2 2 2 2 2" xfId="32331" xr:uid="{19DB46FE-DE29-42E7-BE3B-5CC640ACD967}"/>
    <cellStyle name="Comma 3 14 2 2 2 3" xfId="31035" xr:uid="{74F0D16C-A4B4-4508-80AB-B1AC381DDBCB}"/>
    <cellStyle name="Comma 3 14 2 2 3" xfId="15953" xr:uid="{FA5DB088-958F-4125-BA55-C634D3A11811}"/>
    <cellStyle name="Comma 3 14 2 2 3 2" xfId="31683" xr:uid="{9DD8F9E6-ACBE-4908-9C59-E7DFB7B385B8}"/>
    <cellStyle name="Comma 3 14 2 2 4" xfId="30386" xr:uid="{D3A2576A-ABF0-481F-9339-565E1A5C656D}"/>
    <cellStyle name="Comma 3 14 2 3" xfId="9564" xr:uid="{55A2F2BB-51F7-43E4-9D22-DBB76CF0D13C}"/>
    <cellStyle name="Comma 3 14 2 3 2" xfId="19012" xr:uid="{4576BB6A-4043-43DD-8A82-8FC872797640}"/>
    <cellStyle name="Comma 3 14 2 3 2 2" xfId="32041" xr:uid="{2B8078E1-CB0B-4AE1-92BC-2E12EA033D05}"/>
    <cellStyle name="Comma 3 14 2 3 3" xfId="30744" xr:uid="{1BB8478F-A94E-4FA8-9FF2-D44E40F0C45A}"/>
    <cellStyle name="Comma 3 14 2 4" xfId="15283" xr:uid="{0018E484-A15A-4B53-AE23-54AE9366D418}"/>
    <cellStyle name="Comma 3 14 2 4 2" xfId="31392" xr:uid="{4EE6E2A2-843F-4325-B6F8-BF6169A15175}"/>
    <cellStyle name="Comma 3 14 2 5" xfId="30095" xr:uid="{1EB2A3F2-C146-4169-B133-8E81827132EB}"/>
    <cellStyle name="Comma 3 15" xfId="2894" xr:uid="{BF2835B7-54C9-403C-8BD2-FA89461FBF73}"/>
    <cellStyle name="Comma 3 15 2" xfId="5833" xr:uid="{098BC14F-F1A5-46A3-92F4-498848BC16BB}"/>
    <cellStyle name="Comma 3 15 2 2" xfId="6503" xr:uid="{9F1C8E6A-470C-47F4-80E9-8A6914D3655D}"/>
    <cellStyle name="Comma 3 15 2 2 2" xfId="10235" xr:uid="{B40B6EF6-7584-4901-AA28-53923FE90D2A}"/>
    <cellStyle name="Comma 3 15 2 2 2 2" xfId="19683" xr:uid="{9C94D4DD-36AC-4BA6-9553-FCB487409B23}"/>
    <cellStyle name="Comma 3 15 2 2 2 2 2" xfId="32332" xr:uid="{600EF53C-4EAC-4D39-B142-97122BFC76D9}"/>
    <cellStyle name="Comma 3 15 2 2 2 3" xfId="31036" xr:uid="{6766419A-B2B2-4CE9-873E-7B12B527915D}"/>
    <cellStyle name="Comma 3 15 2 2 3" xfId="15954" xr:uid="{D7E66FAC-325E-468D-BAA0-81ED33874B0E}"/>
    <cellStyle name="Comma 3 15 2 2 3 2" xfId="31684" xr:uid="{77998C05-19E6-4E5F-8BAD-2BEFF7D38BA9}"/>
    <cellStyle name="Comma 3 15 2 2 4" xfId="30387" xr:uid="{837C8F2B-6B03-46D0-AC9A-9C90292BBBD7}"/>
    <cellStyle name="Comma 3 15 2 3" xfId="9565" xr:uid="{4C1D8D8D-565E-4471-9F49-963F06B0B430}"/>
    <cellStyle name="Comma 3 15 2 3 2" xfId="19013" xr:uid="{F5AA6D9F-8E0A-4252-9369-CA8502BBD47E}"/>
    <cellStyle name="Comma 3 15 2 3 2 2" xfId="32042" xr:uid="{D9072F9B-B6B3-4B37-8D21-765B775C718A}"/>
    <cellStyle name="Comma 3 15 2 3 3" xfId="30745" xr:uid="{B3C31DA8-60EF-4AC2-9725-0B0B4FDF2AFB}"/>
    <cellStyle name="Comma 3 15 2 4" xfId="15284" xr:uid="{8007B7BB-1BDB-4F12-B299-7C0A5F69CCE1}"/>
    <cellStyle name="Comma 3 15 2 4 2" xfId="31393" xr:uid="{91497C6A-E683-437F-83C3-7C28EC80CC31}"/>
    <cellStyle name="Comma 3 15 2 5" xfId="30096" xr:uid="{A1CAB1FE-B669-4200-8D10-8AF0CCF77212}"/>
    <cellStyle name="Comma 3 16" xfId="2895" xr:uid="{C27DCCDA-4AB0-4BDA-B900-C2318978846D}"/>
    <cellStyle name="Comma 3 16 2" xfId="5834" xr:uid="{A4B225B5-38F5-4D21-929B-E043BF6CF7B0}"/>
    <cellStyle name="Comma 3 16 2 2" xfId="6504" xr:uid="{B1DB7098-E18E-4418-8D9E-D52864026769}"/>
    <cellStyle name="Comma 3 16 2 2 2" xfId="10236" xr:uid="{AE4C6D42-1297-4DDE-83A3-FAF324F9B550}"/>
    <cellStyle name="Comma 3 16 2 2 2 2" xfId="19684" xr:uid="{45E08D6E-35C5-488C-9406-CE767C331115}"/>
    <cellStyle name="Comma 3 16 2 2 2 2 2" xfId="32333" xr:uid="{2B49AF64-0E65-4897-AF15-7947CDA0608B}"/>
    <cellStyle name="Comma 3 16 2 2 2 3" xfId="31037" xr:uid="{5C3C0CF8-4449-404E-B7A9-4FF22C4E2F2B}"/>
    <cellStyle name="Comma 3 16 2 2 3" xfId="15955" xr:uid="{F01B3CFB-C3D5-4028-AC8D-6D3C6EEB293E}"/>
    <cellStyle name="Comma 3 16 2 2 3 2" xfId="31685" xr:uid="{177611C5-8133-4A97-84FF-C60B78006342}"/>
    <cellStyle name="Comma 3 16 2 2 4" xfId="30388" xr:uid="{15279E8D-0FD7-43CF-8084-E9EDE8399C99}"/>
    <cellStyle name="Comma 3 16 2 3" xfId="9566" xr:uid="{8F5BF1CF-C8F1-4ED5-9D0C-6209451B2B13}"/>
    <cellStyle name="Comma 3 16 2 3 2" xfId="19014" xr:uid="{7E96F00A-602D-488F-BFB8-391EF1BC8A6E}"/>
    <cellStyle name="Comma 3 16 2 3 2 2" xfId="32043" xr:uid="{51058F9E-87EF-476C-AAEF-E75072E5639B}"/>
    <cellStyle name="Comma 3 16 2 3 3" xfId="30746" xr:uid="{E6D156F5-4F67-4CD8-BCCA-B6A5FCC2BFF4}"/>
    <cellStyle name="Comma 3 16 2 4" xfId="15285" xr:uid="{6EE56FF3-565C-4DDA-A042-2AF2FC958F7E}"/>
    <cellStyle name="Comma 3 16 2 4 2" xfId="31394" xr:uid="{2EBC3BE6-8E2E-43EE-8234-6A861F56873C}"/>
    <cellStyle name="Comma 3 16 2 5" xfId="30097" xr:uid="{5CBA0B33-FF2D-4002-A908-CB12B363BB2F}"/>
    <cellStyle name="Comma 3 17" xfId="2896" xr:uid="{EDBD3B17-235A-4B6B-93CD-9626EEF4976F}"/>
    <cellStyle name="Comma 3 17 2" xfId="5835" xr:uid="{CEF494DC-541F-4983-83E3-34C38F1462E4}"/>
    <cellStyle name="Comma 3 17 2 2" xfId="6505" xr:uid="{B58437E3-11B6-4A89-8FFD-4573EF55A100}"/>
    <cellStyle name="Comma 3 17 2 2 2" xfId="10237" xr:uid="{ACB6F37C-4A1B-42A1-8A87-4EC2D4D7D58C}"/>
    <cellStyle name="Comma 3 17 2 2 2 2" xfId="19685" xr:uid="{D5C72B7E-AED8-4FF2-BD66-0DCBD0DC967E}"/>
    <cellStyle name="Comma 3 17 2 2 2 2 2" xfId="32334" xr:uid="{A8D97D19-BA5C-4F99-B614-D382C4563B5A}"/>
    <cellStyle name="Comma 3 17 2 2 2 3" xfId="31038" xr:uid="{E7A46C2A-99CA-4892-BE7B-5E30F6C0B6CC}"/>
    <cellStyle name="Comma 3 17 2 2 3" xfId="15956" xr:uid="{76C7B107-43EF-4C5F-8FA2-D0B61743973F}"/>
    <cellStyle name="Comma 3 17 2 2 3 2" xfId="31686" xr:uid="{C93BA16D-4E1D-44BF-A096-268D154C0A18}"/>
    <cellStyle name="Comma 3 17 2 2 4" xfId="30389" xr:uid="{6DAE78C9-4C55-451B-9A7D-326D00207AF1}"/>
    <cellStyle name="Comma 3 17 2 3" xfId="9567" xr:uid="{6C27B51A-6380-4920-B08B-25C72FA3DC35}"/>
    <cellStyle name="Comma 3 17 2 3 2" xfId="19015" xr:uid="{252A8EFB-450E-46DD-A015-39179354929A}"/>
    <cellStyle name="Comma 3 17 2 3 2 2" xfId="32044" xr:uid="{DC255275-0A79-4494-BC0A-B32196B81DC5}"/>
    <cellStyle name="Comma 3 17 2 3 3" xfId="30747" xr:uid="{FCB4CC7C-BF04-4B40-AC6F-C3C90DB301BF}"/>
    <cellStyle name="Comma 3 17 2 4" xfId="15286" xr:uid="{174FE474-22C8-4833-9A7B-B178BA6A92EA}"/>
    <cellStyle name="Comma 3 17 2 4 2" xfId="31395" xr:uid="{94B22557-4DF5-4024-BC14-31126C7D5B36}"/>
    <cellStyle name="Comma 3 17 2 5" xfId="30098" xr:uid="{1ACA9FDD-85D4-46F7-8A17-CEEB32467FD6}"/>
    <cellStyle name="Comma 3 18" xfId="2897" xr:uid="{534599B6-17BE-4D5F-9C0E-1AA01387CA22}"/>
    <cellStyle name="Comma 3 18 2" xfId="5836" xr:uid="{DE5CCD84-EEE7-45AA-B57E-E7277A40C332}"/>
    <cellStyle name="Comma 3 18 2 2" xfId="6506" xr:uid="{BAE342F9-8F54-4C11-8260-BA8D93606849}"/>
    <cellStyle name="Comma 3 18 2 2 2" xfId="10238" xr:uid="{304792C2-0AB3-4526-A042-D704639FA6E3}"/>
    <cellStyle name="Comma 3 18 2 2 2 2" xfId="19686" xr:uid="{F0FDEE25-20BF-43F5-AB9C-838E005B2918}"/>
    <cellStyle name="Comma 3 18 2 2 2 2 2" xfId="32335" xr:uid="{D44910E3-E995-462E-9E0C-EFA13B74F8F4}"/>
    <cellStyle name="Comma 3 18 2 2 2 3" xfId="31039" xr:uid="{76D56F47-B6F4-4D46-90CD-E89C7DB89B51}"/>
    <cellStyle name="Comma 3 18 2 2 3" xfId="15957" xr:uid="{EE5C766B-3E3E-48D0-A3CD-8F73248C54B5}"/>
    <cellStyle name="Comma 3 18 2 2 3 2" xfId="31687" xr:uid="{32206D3A-4CDE-4C00-ADDF-0FD8D8B2A7CE}"/>
    <cellStyle name="Comma 3 18 2 2 4" xfId="30390" xr:uid="{450ECE64-62CD-4972-B60F-6182AAF42AEF}"/>
    <cellStyle name="Comma 3 18 2 3" xfId="9568" xr:uid="{DF8510D6-6811-4E00-B31A-F5C918D1FBFC}"/>
    <cellStyle name="Comma 3 18 2 3 2" xfId="19016" xr:uid="{848A5E61-E5AC-4370-865A-7A12A9F67DC3}"/>
    <cellStyle name="Comma 3 18 2 3 2 2" xfId="32045" xr:uid="{521D4EA2-68E9-4A14-ABF0-C80A4D3D954A}"/>
    <cellStyle name="Comma 3 18 2 3 3" xfId="30748" xr:uid="{B810DFC8-339B-4A2C-A95E-3857273A0639}"/>
    <cellStyle name="Comma 3 18 2 4" xfId="15287" xr:uid="{B53DFA53-0E56-4F99-B230-CCE268B56447}"/>
    <cellStyle name="Comma 3 18 2 4 2" xfId="31396" xr:uid="{644F12E5-2DC7-492C-9462-74AEC03932E5}"/>
    <cellStyle name="Comma 3 18 2 5" xfId="30099" xr:uid="{053DC4C0-7C19-4D3F-9EAB-427C5927439B}"/>
    <cellStyle name="Comma 3 19" xfId="2898" xr:uid="{3C22281C-C1BA-485D-8AC6-BFBD51932EC6}"/>
    <cellStyle name="Comma 3 19 2" xfId="5837" xr:uid="{662E5CFE-3402-468A-8E27-157F88A62DEB}"/>
    <cellStyle name="Comma 3 19 2 2" xfId="6507" xr:uid="{37ED189A-842F-4BF0-B939-5217C0BAB0BE}"/>
    <cellStyle name="Comma 3 19 2 2 2" xfId="10239" xr:uid="{2E21BF3A-05C6-407A-A5D9-38BD963415C0}"/>
    <cellStyle name="Comma 3 19 2 2 2 2" xfId="19687" xr:uid="{0ECB3657-F0AB-46DA-BBA4-41698ED1102C}"/>
    <cellStyle name="Comma 3 19 2 2 2 2 2" xfId="32336" xr:uid="{2BBA6EB5-F95C-47F0-B2B0-19906356BAE4}"/>
    <cellStyle name="Comma 3 19 2 2 2 3" xfId="31040" xr:uid="{11C628F9-2103-4C30-96B2-E53E93D3B062}"/>
    <cellStyle name="Comma 3 19 2 2 3" xfId="15958" xr:uid="{523DF5BD-F1A4-456C-AB19-5A7C7413E378}"/>
    <cellStyle name="Comma 3 19 2 2 3 2" xfId="31688" xr:uid="{E74782E2-FE63-45E9-8734-13E7C0934FDD}"/>
    <cellStyle name="Comma 3 19 2 2 4" xfId="30391" xr:uid="{7A51D3A4-6F41-4A86-A11D-8BE177B268F6}"/>
    <cellStyle name="Comma 3 19 2 3" xfId="9569" xr:uid="{563B47BC-466F-426D-850C-80FB0C163D6F}"/>
    <cellStyle name="Comma 3 19 2 3 2" xfId="19017" xr:uid="{D7EDBD01-1230-425B-B386-DAEA21CF0CEF}"/>
    <cellStyle name="Comma 3 19 2 3 2 2" xfId="32046" xr:uid="{EBA75F56-ABD4-41A3-A8C9-27496F14C143}"/>
    <cellStyle name="Comma 3 19 2 3 3" xfId="30749" xr:uid="{7A539E30-FB65-4459-8431-802C3687024F}"/>
    <cellStyle name="Comma 3 19 2 4" xfId="15288" xr:uid="{736A98A8-5B37-4FC6-A3D2-9B5FAD0DB8DB}"/>
    <cellStyle name="Comma 3 19 2 4 2" xfId="31397" xr:uid="{1B436C51-C2F8-4182-9E82-65C191056E04}"/>
    <cellStyle name="Comma 3 19 2 5" xfId="30100" xr:uid="{D378548F-4F3B-4298-B841-362B0A6ECC4F}"/>
    <cellStyle name="Comma 3 2" xfId="22" xr:uid="{2297189F-5F29-4DE8-8875-38A8CB982370}"/>
    <cellStyle name="Comma 3 2 2" xfId="4151" xr:uid="{D536A3C0-16C2-476B-B797-74DB93C2A895}"/>
    <cellStyle name="Comma 3 2 2 2" xfId="4262" xr:uid="{69F0C0CF-696B-436C-AFDA-C392FC246A72}"/>
    <cellStyle name="Comma 3 2 2 2 2" xfId="29674" xr:uid="{44F0A0C5-2229-457D-BE8E-B9E16F6887F5}"/>
    <cellStyle name="Comma 3 2 2 3" xfId="29294" xr:uid="{8B722352-6509-4AC1-B467-F372E0148CD5}"/>
    <cellStyle name="Comma 3 2 2 3 2" xfId="32591" xr:uid="{86D203A0-9A7A-4CD9-8294-ABDD1E82C7BD}"/>
    <cellStyle name="Comma 3 2 2 4" xfId="29574" xr:uid="{A3AC061F-60A8-4063-A202-1FA17C31300E}"/>
    <cellStyle name="Comma 3 2 3" xfId="5573" xr:uid="{FED05A4F-CC10-4822-A766-98F5511A237D}"/>
    <cellStyle name="Comma 3 2 3 2" xfId="6243" xr:uid="{5734AD5A-6AC7-4FA0-B1AB-D7F3315C8619}"/>
    <cellStyle name="Comma 3 2 3 2 2" xfId="9975" xr:uid="{59B3005D-A823-4CCE-AA30-95EB7CC643F8}"/>
    <cellStyle name="Comma 3 2 3 2 2 2" xfId="19423" xr:uid="{E56A69A1-837B-4084-ADD2-22E64A1C29AE}"/>
    <cellStyle name="Comma 3 2 3 2 2 2 2" xfId="32236" xr:uid="{3F51477E-4F05-481E-8AEE-FBDCD4826917}"/>
    <cellStyle name="Comma 3 2 3 2 2 3" xfId="30940" xr:uid="{03FC7F44-ACFF-4DFC-B74F-9F147FB4E881}"/>
    <cellStyle name="Comma 3 2 3 2 3" xfId="15694" xr:uid="{E33E745C-D96D-463D-93BC-8A5F561EB5BB}"/>
    <cellStyle name="Comma 3 2 3 2 3 2" xfId="31588" xr:uid="{37BB7D1B-C546-4F59-A1C1-D7C49EAF9B5A}"/>
    <cellStyle name="Comma 3 2 3 2 4" xfId="30291" xr:uid="{43738D58-1956-401A-B6E8-15416FCCC5B1}"/>
    <cellStyle name="Comma 3 2 3 3" xfId="9305" xr:uid="{4691643D-7994-41C6-AC7A-99EB425573E5}"/>
    <cellStyle name="Comma 3 2 3 3 2" xfId="18753" xr:uid="{E9E915CD-F691-403B-BC5F-9786BE917C96}"/>
    <cellStyle name="Comma 3 2 3 3 2 2" xfId="31946" xr:uid="{D4199400-33F2-4636-A3A0-183C4A07392C}"/>
    <cellStyle name="Comma 3 2 3 3 3" xfId="30649" xr:uid="{2357C4FA-FC65-4B61-9ABB-71655DCF5508}"/>
    <cellStyle name="Comma 3 2 3 4" xfId="15024" xr:uid="{5A8EF732-9D4D-4806-A8DD-9EC81D78C237}"/>
    <cellStyle name="Comma 3 2 3 4 2" xfId="31297" xr:uid="{1163C3D9-7632-4329-AEB5-22758CC39253}"/>
    <cellStyle name="Comma 3 2 3 5" xfId="29361" xr:uid="{8A28614B-831F-4A88-99A0-C48BF02A5467}"/>
    <cellStyle name="Comma 3 2 3 5 2" xfId="32624" xr:uid="{4FBBFADD-7915-494B-BEC6-487BEF00200A}"/>
    <cellStyle name="Comma 3 2 3 6" xfId="30000" xr:uid="{4101F392-C36D-41AB-BC6C-AD396237AB17}"/>
    <cellStyle name="Comma 3 2 4" xfId="1093" xr:uid="{37CF538B-AFB6-4EBB-BC4A-C5FBBCC38A0C}"/>
    <cellStyle name="Comma 3 2 4 2" xfId="29474" xr:uid="{1014BE97-029F-409F-9897-4D435FA0C883}"/>
    <cellStyle name="Comma 3 2 5" xfId="29272" xr:uid="{8B6C6BF3-71C2-4069-896C-C235CC019CA7}"/>
    <cellStyle name="Comma 3 2 5 2" xfId="32573" xr:uid="{F2C18555-EE01-4D3B-B48D-F0F83E14C676}"/>
    <cellStyle name="Comma 3 2 6" xfId="29462" xr:uid="{28B1E515-6BB0-48CB-8288-30FB63208F86}"/>
    <cellStyle name="Comma 3 20" xfId="2899" xr:uid="{4F1BE303-71D4-42CE-944E-96F013CA29F3}"/>
    <cellStyle name="Comma 3 20 2" xfId="5838" xr:uid="{945167A3-1EA2-4CA1-925D-2FECD7B935B3}"/>
    <cellStyle name="Comma 3 20 2 2" xfId="6508" xr:uid="{8E38B1DE-1FAA-4BB0-A371-BE4A9E9A0B8A}"/>
    <cellStyle name="Comma 3 20 2 2 2" xfId="10240" xr:uid="{E1180E50-4E4B-44A8-86EB-5D7D7DE46E82}"/>
    <cellStyle name="Comma 3 20 2 2 2 2" xfId="19688" xr:uid="{808E6EAE-F41F-4E41-AA04-FF5328524999}"/>
    <cellStyle name="Comma 3 20 2 2 2 2 2" xfId="32337" xr:uid="{000A088D-2CCD-4BF6-897F-16A3F5D9DB1D}"/>
    <cellStyle name="Comma 3 20 2 2 2 3" xfId="31041" xr:uid="{DAAED872-A8E9-4CF3-8706-A5A374FD980D}"/>
    <cellStyle name="Comma 3 20 2 2 3" xfId="15959" xr:uid="{D4457506-1E6E-4E5D-8895-D2C7F7876F6D}"/>
    <cellStyle name="Comma 3 20 2 2 3 2" xfId="31689" xr:uid="{C1578124-8590-472C-8418-6FA78523A73D}"/>
    <cellStyle name="Comma 3 20 2 2 4" xfId="30392" xr:uid="{5A338238-96C7-461E-9681-8A27AC803F25}"/>
    <cellStyle name="Comma 3 20 2 3" xfId="9570" xr:uid="{579D7992-ED4B-40A2-A986-C9B54362B07A}"/>
    <cellStyle name="Comma 3 20 2 3 2" xfId="19018" xr:uid="{C1995B58-FE74-4C6B-BE25-230A4EC39DF5}"/>
    <cellStyle name="Comma 3 20 2 3 2 2" xfId="32047" xr:uid="{96D8B99A-D5E3-427E-8161-A581E4A5D818}"/>
    <cellStyle name="Comma 3 20 2 3 3" xfId="30750" xr:uid="{BE09E562-3E52-44DF-AD35-C93777D9116B}"/>
    <cellStyle name="Comma 3 20 2 4" xfId="15289" xr:uid="{C8166182-FFDC-42A6-9162-7CADC253512D}"/>
    <cellStyle name="Comma 3 20 2 4 2" xfId="31398" xr:uid="{360AAA4E-577B-4E9C-B26F-9A4FABB66E77}"/>
    <cellStyle name="Comma 3 20 2 5" xfId="30101" xr:uid="{ED604745-CCF3-4E0E-B6E7-5D4CBA3AFE9E}"/>
    <cellStyle name="Comma 3 21" xfId="2900" xr:uid="{C1B3CA27-1643-43C9-9E92-1F4247FDA906}"/>
    <cellStyle name="Comma 3 21 2" xfId="5839" xr:uid="{595046C7-2EB5-4CDC-A146-32A854087A5F}"/>
    <cellStyle name="Comma 3 21 2 2" xfId="6509" xr:uid="{B353D05A-5301-4F7B-B583-285D9850C3EF}"/>
    <cellStyle name="Comma 3 21 2 2 2" xfId="10241" xr:uid="{78C0D87E-B862-4EB6-BC2B-0D367C1AA18D}"/>
    <cellStyle name="Comma 3 21 2 2 2 2" xfId="19689" xr:uid="{F276C4A0-D774-40B6-9B48-5DA3C75074C9}"/>
    <cellStyle name="Comma 3 21 2 2 2 2 2" xfId="32338" xr:uid="{35C0A709-42AC-4EE6-896F-C9DB957C4D52}"/>
    <cellStyle name="Comma 3 21 2 2 2 3" xfId="31042" xr:uid="{6AF76621-CE59-432B-A335-7DC7C26A77CB}"/>
    <cellStyle name="Comma 3 21 2 2 3" xfId="15960" xr:uid="{D81FCA8A-562A-4565-B703-13EDA644D25B}"/>
    <cellStyle name="Comma 3 21 2 2 3 2" xfId="31690" xr:uid="{D5CE9F89-58E5-40AB-8D43-A893F36567EC}"/>
    <cellStyle name="Comma 3 21 2 2 4" xfId="30393" xr:uid="{1BEE2D7D-8DE1-48C6-87DA-1AC3B5F59C9C}"/>
    <cellStyle name="Comma 3 21 2 3" xfId="9571" xr:uid="{A0CD2F3B-B68D-4D74-ACE4-E892E6AA379E}"/>
    <cellStyle name="Comma 3 21 2 3 2" xfId="19019" xr:uid="{645D7DDC-2900-4506-B82B-48C79133F216}"/>
    <cellStyle name="Comma 3 21 2 3 2 2" xfId="32048" xr:uid="{2164234F-77F0-4C96-87F1-223A14B1257F}"/>
    <cellStyle name="Comma 3 21 2 3 3" xfId="30751" xr:uid="{60CC1A52-11A6-49EA-BB71-E725AFC6E496}"/>
    <cellStyle name="Comma 3 21 2 4" xfId="15290" xr:uid="{7930C45E-D87E-4958-9CAC-E0D8F4512C78}"/>
    <cellStyle name="Comma 3 21 2 4 2" xfId="31399" xr:uid="{76C4FA5A-F6E6-40DC-826D-242B2D21F7EF}"/>
    <cellStyle name="Comma 3 21 2 5" xfId="30102" xr:uid="{1C732F83-D170-4E10-B05B-2649F4EC4242}"/>
    <cellStyle name="Comma 3 22" xfId="2901" xr:uid="{6274ED94-9AD1-4C77-936C-243B3073E11F}"/>
    <cellStyle name="Comma 3 22 2" xfId="5840" xr:uid="{38C88083-9049-4B5A-BBD5-E5D58F3EC156}"/>
    <cellStyle name="Comma 3 22 2 2" xfId="6510" xr:uid="{06BC1C73-EC23-436F-9896-903EC2EB2075}"/>
    <cellStyle name="Comma 3 22 2 2 2" xfId="10242" xr:uid="{0EA81F84-8A94-4BB2-A656-9914BBD7AF8D}"/>
    <cellStyle name="Comma 3 22 2 2 2 2" xfId="19690" xr:uid="{71A46184-CFA5-4299-9C29-402EB48B6AB7}"/>
    <cellStyle name="Comma 3 22 2 2 2 2 2" xfId="32339" xr:uid="{32B9F053-9436-4717-9336-FFDA1477DED9}"/>
    <cellStyle name="Comma 3 22 2 2 2 3" xfId="31043" xr:uid="{2587DD8E-1455-4185-BBC1-0C0EDA5AECB9}"/>
    <cellStyle name="Comma 3 22 2 2 3" xfId="15961" xr:uid="{E2EB17C1-B658-4071-91B0-64BD8FDEA41C}"/>
    <cellStyle name="Comma 3 22 2 2 3 2" xfId="31691" xr:uid="{7D141F68-924A-4BAB-9C92-99FB666A2AB2}"/>
    <cellStyle name="Comma 3 22 2 2 4" xfId="30394" xr:uid="{D9E17EF0-5ECB-459E-A06D-0748FD79CCFC}"/>
    <cellStyle name="Comma 3 22 2 3" xfId="9572" xr:uid="{7C102A5F-70D6-418E-A3F6-EA4A9D082B75}"/>
    <cellStyle name="Comma 3 22 2 3 2" xfId="19020" xr:uid="{B04C988C-0F12-4C71-B9ED-EB536BE86F0E}"/>
    <cellStyle name="Comma 3 22 2 3 2 2" xfId="32049" xr:uid="{24E9AD29-0C66-43CD-B46A-91F4208353A3}"/>
    <cellStyle name="Comma 3 22 2 3 3" xfId="30752" xr:uid="{917D4567-9D37-43E4-8057-06D6EB85FAC3}"/>
    <cellStyle name="Comma 3 22 2 4" xfId="15291" xr:uid="{E65F7F13-816A-4314-A82E-3165C430DD56}"/>
    <cellStyle name="Comma 3 22 2 4 2" xfId="31400" xr:uid="{3ADB6117-C096-46E0-B25C-981057101552}"/>
    <cellStyle name="Comma 3 22 2 5" xfId="30103" xr:uid="{873E61D5-9F49-4533-B2A2-8ABF6B78B18E}"/>
    <cellStyle name="Comma 3 23" xfId="2890" xr:uid="{BD658CEF-9EB4-4582-8D51-8E6103F27972}"/>
    <cellStyle name="Comma 3 23 2" xfId="4194" xr:uid="{136BB2F4-9340-4245-9D19-D17717EECF90}"/>
    <cellStyle name="Comma 3 23 2 2" xfId="6049" xr:uid="{B74D4BA8-7E18-4FAB-881D-078F30FE1649}"/>
    <cellStyle name="Comma 3 23 2 2 2" xfId="6719" xr:uid="{BF9DE5A8-1602-4189-A5A5-BF60B33E8DA1}"/>
    <cellStyle name="Comma 3 23 2 2 2 2" xfId="10451" xr:uid="{1D85C041-D2F4-4787-8C06-4F3205120C6F}"/>
    <cellStyle name="Comma 3 23 2 2 2 2 2" xfId="19899" xr:uid="{D03B67E1-5719-467C-89BB-63E48D50C955}"/>
    <cellStyle name="Comma 3 23 2 2 2 2 2 2" xfId="32447" xr:uid="{75E005E1-D6E1-4459-B820-55931EEE794F}"/>
    <cellStyle name="Comma 3 23 2 2 2 2 3" xfId="31151" xr:uid="{9C65568D-200C-4511-B130-2D45940DDE81}"/>
    <cellStyle name="Comma 3 23 2 2 2 3" xfId="16170" xr:uid="{5A8DFCD8-09EE-4143-A34B-2E95B2659714}"/>
    <cellStyle name="Comma 3 23 2 2 2 3 2" xfId="31799" xr:uid="{D1166DD2-4A57-4D4C-BC56-BFE3E5B51C99}"/>
    <cellStyle name="Comma 3 23 2 2 2 4" xfId="30502" xr:uid="{B8B5D3EF-2EB0-40EE-BF0D-B638CD3023B7}"/>
    <cellStyle name="Comma 3 23 2 2 3" xfId="9781" xr:uid="{04389B37-8E05-4696-8565-90FE59142A51}"/>
    <cellStyle name="Comma 3 23 2 2 3 2" xfId="19229" xr:uid="{12DD112A-FEB8-4E76-8A2F-DCA9060EF921}"/>
    <cellStyle name="Comma 3 23 2 2 3 2 2" xfId="32157" xr:uid="{5B91C794-5EC5-45F7-919C-BCA059084986}"/>
    <cellStyle name="Comma 3 23 2 2 3 3" xfId="30860" xr:uid="{B96EAE91-BB36-4231-807D-C1A9E088A22D}"/>
    <cellStyle name="Comma 3 23 2 2 4" xfId="15500" xr:uid="{D9E602D6-3427-4F6F-B4CA-68328F832375}"/>
    <cellStyle name="Comma 3 23 2 2 4 2" xfId="31508" xr:uid="{C8A3857D-BBD0-401C-B7C1-2F19693D0B95}"/>
    <cellStyle name="Comma 3 23 2 2 5" xfId="30211" xr:uid="{B30AC993-3C0C-4B4E-8D2C-FA0C7DCA2669}"/>
    <cellStyle name="Comma 3 23 3" xfId="5829" xr:uid="{1932963D-BF24-4D26-8FB8-F5BD5D5DACB8}"/>
    <cellStyle name="Comma 3 23 3 2" xfId="6499" xr:uid="{B3B60D6C-CD35-4542-B4CE-A3F6DF90A288}"/>
    <cellStyle name="Comma 3 23 3 2 2" xfId="10231" xr:uid="{BFD6710F-F7DE-4688-BEE0-0B4AFF31FDB7}"/>
    <cellStyle name="Comma 3 23 3 2 2 2" xfId="19679" xr:uid="{50938F38-0EFE-48CE-9F81-FA541E0E66D8}"/>
    <cellStyle name="Comma 3 23 3 2 2 2 2" xfId="32328" xr:uid="{5D5C8D5D-4321-47BF-97F0-0279601936CF}"/>
    <cellStyle name="Comma 3 23 3 2 2 3" xfId="31032" xr:uid="{E7486418-C1EC-4E2C-B103-66D63E837B0B}"/>
    <cellStyle name="Comma 3 23 3 2 3" xfId="15950" xr:uid="{326F270A-2771-4B94-88DB-ED9BBB6C89C0}"/>
    <cellStyle name="Comma 3 23 3 2 3 2" xfId="31680" xr:uid="{1452CB27-AFE0-4357-B7AC-566C4C8A223E}"/>
    <cellStyle name="Comma 3 23 3 2 4" xfId="30383" xr:uid="{AA5E79E1-7495-4670-8CA4-B32E3E661A86}"/>
    <cellStyle name="Comma 3 23 3 3" xfId="9561" xr:uid="{BCDCA128-6FD9-4374-BDE1-C1EFDFC7CAC4}"/>
    <cellStyle name="Comma 3 23 3 3 2" xfId="19009" xr:uid="{94DCEA06-0E24-4658-8174-CF71A8B32B4C}"/>
    <cellStyle name="Comma 3 23 3 3 2 2" xfId="32038" xr:uid="{63DA6412-75A4-4C07-8EEA-FACBB32620D4}"/>
    <cellStyle name="Comma 3 23 3 3 3" xfId="30741" xr:uid="{75C01E59-EC7F-4C10-9FAC-ECF4800981CA}"/>
    <cellStyle name="Comma 3 23 3 4" xfId="15280" xr:uid="{FF594985-8A15-48F5-86C5-EA7329F3F3A9}"/>
    <cellStyle name="Comma 3 23 3 4 2" xfId="31389" xr:uid="{BE10FB1A-2170-4AC7-9F22-51FBF705F6D8}"/>
    <cellStyle name="Comma 3 23 3 5" xfId="30092" xr:uid="{A3A932AA-FD34-4AB3-BC3E-34633AB1466A}"/>
    <cellStyle name="Comma 3 24" xfId="2611" xr:uid="{EAFF1C59-077B-48A8-98B1-2B35D40DB3BD}"/>
    <cellStyle name="Comma 3 24 2" xfId="4191" xr:uid="{AAD3052F-532F-43D0-B5B5-CDD533758D68}"/>
    <cellStyle name="Comma 3 24 2 2" xfId="29608" xr:uid="{F49B4FE6-7DBF-4F41-ABF3-0C749C170E8A}"/>
    <cellStyle name="Comma 3 24 3" xfId="29486" xr:uid="{83AA50FD-EB3E-438C-AEB4-AE3303FE7B86}"/>
    <cellStyle name="Comma 3 25" xfId="4095" xr:uid="{4F4A8A4B-0948-4A5E-97C8-643D38A837CD}"/>
    <cellStyle name="Comma 3 25 2" xfId="4231" xr:uid="{BB19B213-860B-4046-8E14-388140BDC3B5}"/>
    <cellStyle name="Comma 3 25 2 2" xfId="29644" xr:uid="{B7D64D4F-FBBE-4AD7-89CC-2204651A0099}"/>
    <cellStyle name="Comma 3 25 3" xfId="29543" xr:uid="{CB97C2A4-6DC9-49AC-8680-FA2A140C7470}"/>
    <cellStyle name="Comma 3 26" xfId="1090" xr:uid="{2DAE743E-40BF-4861-9B8F-6713D52F8C5B}"/>
    <cellStyle name="Comma 3 26 2" xfId="5570" xr:uid="{265C4FDE-9AC9-4B81-B7A4-F6A37116132C}"/>
    <cellStyle name="Comma 3 26 2 2" xfId="6240" xr:uid="{E46D97CD-9FFE-45D6-8FFE-EA6D280AAF54}"/>
    <cellStyle name="Comma 3 26 2 2 2" xfId="9972" xr:uid="{301790AE-2E5C-4B4D-A441-1D4EB636B8A6}"/>
    <cellStyle name="Comma 3 26 2 2 2 2" xfId="19420" xr:uid="{AEF4ED4E-0F75-4339-B56E-27C37531A31E}"/>
    <cellStyle name="Comma 3 26 2 2 2 2 2" xfId="32233" xr:uid="{E2FEFB33-F578-42E5-8583-E01F39E127F3}"/>
    <cellStyle name="Comma 3 26 2 2 2 3" xfId="30937" xr:uid="{C38AD195-8243-420B-8016-145CCBE7EA24}"/>
    <cellStyle name="Comma 3 26 2 2 3" xfId="15691" xr:uid="{8B682E13-57CE-440B-8860-848B6FDE54DB}"/>
    <cellStyle name="Comma 3 26 2 2 3 2" xfId="31585" xr:uid="{B6320BBC-60BC-42BD-AD2A-5E1DF82B8351}"/>
    <cellStyle name="Comma 3 26 2 2 4" xfId="30288" xr:uid="{16C8B01E-E43E-4790-8104-122AFE8A30BF}"/>
    <cellStyle name="Comma 3 26 2 3" xfId="9302" xr:uid="{780B6E4F-616F-4A4B-ABF2-3A26D423505B}"/>
    <cellStyle name="Comma 3 26 2 3 2" xfId="18750" xr:uid="{48D42536-9E9E-4AA0-8BB9-17BE57AB53C2}"/>
    <cellStyle name="Comma 3 26 2 3 2 2" xfId="31943" xr:uid="{61915028-C3B7-48C7-AD32-AD210F548441}"/>
    <cellStyle name="Comma 3 26 2 3 3" xfId="30646" xr:uid="{C91BB837-690A-4C9F-A698-30A4D72AA63F}"/>
    <cellStyle name="Comma 3 26 2 4" xfId="15021" xr:uid="{2C383847-1EF0-4FE7-AE72-1F754B88F75A}"/>
    <cellStyle name="Comma 3 26 2 4 2" xfId="31294" xr:uid="{E267E757-850D-4FC6-A1C6-9265A9CF76C7}"/>
    <cellStyle name="Comma 3 26 2 5" xfId="29997" xr:uid="{E9CF8DC2-7F22-4638-8416-E5362C9DCA27}"/>
    <cellStyle name="Comma 3 27" xfId="5530" xr:uid="{9E96A2B0-6EE1-44AA-A9DF-09C060F2F893}"/>
    <cellStyle name="Comma 3 27 2" xfId="6200" xr:uid="{DE9493AE-EEA4-418E-AF3E-9F039B517007}"/>
    <cellStyle name="Comma 3 27 2 2" xfId="9932" xr:uid="{9F6E5480-6CFA-47AC-88BB-3E98E3C33520}"/>
    <cellStyle name="Comma 3 27 2 2 2" xfId="19380" xr:uid="{400517A1-D185-429B-9F89-DF57621B99F9}"/>
    <cellStyle name="Comma 3 27 2 2 2 2" xfId="32231" xr:uid="{544DF8C2-A002-45DF-9B54-89AD0547BB62}"/>
    <cellStyle name="Comma 3 27 2 2 3" xfId="30935" xr:uid="{92410D83-0F2E-4785-9840-403C025B0FCF}"/>
    <cellStyle name="Comma 3 27 2 3" xfId="15651" xr:uid="{31882086-1E3C-49FB-9D20-9B2DFD76E366}"/>
    <cellStyle name="Comma 3 27 2 3 2" xfId="31583" xr:uid="{1D327456-4E7F-4A72-956A-895252B12FD7}"/>
    <cellStyle name="Comma 3 27 2 4" xfId="30286" xr:uid="{DC0AAC0D-98D9-4A7F-8F07-6813B982FEB7}"/>
    <cellStyle name="Comma 3 27 3" xfId="9262" xr:uid="{7CC582EF-4B24-42BC-8C00-910A45B32F6A}"/>
    <cellStyle name="Comma 3 27 3 2" xfId="18710" xr:uid="{2DC8AF8B-10EF-4039-A8F2-6FF3AF286B1C}"/>
    <cellStyle name="Comma 3 27 3 2 2" xfId="31941" xr:uid="{09A4B034-1A2A-4235-8B33-534978760694}"/>
    <cellStyle name="Comma 3 27 3 3" xfId="30644" xr:uid="{E1B6B376-33F4-4B60-90EC-EA3FA12320E7}"/>
    <cellStyle name="Comma 3 27 4" xfId="14981" xr:uid="{83042126-6EBC-4499-8F57-C920F5148134}"/>
    <cellStyle name="Comma 3 27 4 2" xfId="31292" xr:uid="{C982A635-DEEA-47BD-A1CB-CC284DE91795}"/>
    <cellStyle name="Comma 3 27 5" xfId="29995" xr:uid="{3179E804-2EE3-4E20-9005-55BB48354511}"/>
    <cellStyle name="Comma 3 28" xfId="6839" xr:uid="{6AE31945-CFB7-4C0F-A2EB-B9D8E8511350}"/>
    <cellStyle name="Comma 3 28 2" xfId="10570" xr:uid="{CB19929D-467A-4C63-B26B-82A5245BB410}"/>
    <cellStyle name="Comma 3 28 2 2" xfId="20018" xr:uid="{B174B711-60E5-4602-A644-B98B53316D40}"/>
    <cellStyle name="Comma 3 28 2 2 2" xfId="32490" xr:uid="{8182E397-0C91-4FC9-B9B0-7722AA8195DF}"/>
    <cellStyle name="Comma 3 28 2 3" xfId="31194" xr:uid="{86C57225-68EB-40C8-9587-FCFC306E33CB}"/>
    <cellStyle name="Comma 3 28 3" xfId="16289" xr:uid="{B8B00D03-A119-4A8F-B214-5713A012954C}"/>
    <cellStyle name="Comma 3 28 3 2" xfId="31842" xr:uid="{70BEA8A0-8947-4C55-9A47-092787D6D5F4}"/>
    <cellStyle name="Comma 3 28 4" xfId="30545" xr:uid="{BE7DA3F2-39A4-4F22-A677-1428A1EBC222}"/>
    <cellStyle name="Comma 3 29" xfId="29268" xr:uid="{D9455B9E-F0DA-48EE-9E9B-11A74BCAF1CA}"/>
    <cellStyle name="Comma 3 29 2" xfId="32570" xr:uid="{894CB790-7F86-4636-B62C-1030604F46C0}"/>
    <cellStyle name="Comma 3 3" xfId="1094" xr:uid="{50B4A575-29A2-4BE1-B81F-F0BE31533C28}"/>
    <cellStyle name="Comma 3 3 2" xfId="5574" xr:uid="{7B57AA0D-4CA3-4959-B189-2B53C1885F4C}"/>
    <cellStyle name="Comma 3 3 2 2" xfId="6244" xr:uid="{3EA53F1F-A4BE-44F4-99DA-0420B7E81623}"/>
    <cellStyle name="Comma 3 3 2 2 2" xfId="9976" xr:uid="{A9A5927D-A4E2-4EEB-AD85-3AFAEC3B5943}"/>
    <cellStyle name="Comma 3 3 2 2 2 2" xfId="19424" xr:uid="{EA6203D3-7BDB-463F-A78E-EBE6D2AD33F2}"/>
    <cellStyle name="Comma 3 3 2 2 2 2 2" xfId="32237" xr:uid="{0576A948-6C58-46E1-BDBB-FC8503795614}"/>
    <cellStyle name="Comma 3 3 2 2 2 3" xfId="30941" xr:uid="{26171915-4642-445C-A807-D12561C915D2}"/>
    <cellStyle name="Comma 3 3 2 2 3" xfId="15695" xr:uid="{84ACF8FB-9C0A-44A8-AE31-3DC72B405E58}"/>
    <cellStyle name="Comma 3 3 2 2 3 2" xfId="31589" xr:uid="{2A4640F8-079E-4625-8BC8-E688C6E3B8DB}"/>
    <cellStyle name="Comma 3 3 2 2 4" xfId="30292" xr:uid="{A26D71F9-BC8A-43EA-9CB1-42F50ABA0E2A}"/>
    <cellStyle name="Comma 3 3 2 3" xfId="9306" xr:uid="{8F217AE9-2D19-4DB8-87CC-39C3D910F6BF}"/>
    <cellStyle name="Comma 3 3 2 3 2" xfId="18754" xr:uid="{F5F4453D-3655-4E8E-9B33-A2A40DFEBE6F}"/>
    <cellStyle name="Comma 3 3 2 3 2 2" xfId="31947" xr:uid="{4B5A1233-F1B3-4D70-8300-680EB6B05AED}"/>
    <cellStyle name="Comma 3 3 2 3 3" xfId="30650" xr:uid="{B4EF85B4-FF82-47B1-8ECA-252E75C99096}"/>
    <cellStyle name="Comma 3 3 2 4" xfId="15025" xr:uid="{F0B50642-0217-48C7-88A4-D01810C6CCEE}"/>
    <cellStyle name="Comma 3 3 2 4 2" xfId="31298" xr:uid="{E019E7DC-CDAF-44B1-BA1A-CB4C9C0B30F8}"/>
    <cellStyle name="Comma 3 3 2 5" xfId="29362" xr:uid="{91FD84A5-CC76-4FC0-87FE-9DA48A1031A2}"/>
    <cellStyle name="Comma 3 3 2 5 2" xfId="32625" xr:uid="{1EDFA99C-5F6D-4A95-AD48-CFCBF36BB461}"/>
    <cellStyle name="Comma 3 3 2 6" xfId="30001" xr:uid="{3848C7C3-3019-48F5-B4B5-D8CA147ECA7D}"/>
    <cellStyle name="Comma 3 3 3" xfId="29295" xr:uid="{CDE44D78-8F65-4627-BDE9-8E9F9A025382}"/>
    <cellStyle name="Comma 3 3 3 2" xfId="32592" xr:uid="{39B13AF4-F5EA-4D88-9375-78CE7FD53954}"/>
    <cellStyle name="Comma 3 30" xfId="30" xr:uid="{FA2AB781-E9DF-4EE6-B4EB-CE291A1DA9AF}"/>
    <cellStyle name="Comma 3 30 2" xfId="29465" xr:uid="{582B1D05-EB71-4B23-A2A5-9732521789C7}"/>
    <cellStyle name="Comma 3 31" xfId="29450" xr:uid="{C442E397-6203-4597-B125-44E1B80A60A8}"/>
    <cellStyle name="Comma 3 4" xfId="1095" xr:uid="{508203E0-D325-4E2F-8937-FC0468C0C4AA}"/>
    <cellStyle name="Comma 3 4 2" xfId="5575" xr:uid="{E8FCA00C-5D06-4980-820A-B8CA3045EEC7}"/>
    <cellStyle name="Comma 3 4 2 2" xfId="6245" xr:uid="{82932568-6C17-46FD-BBF7-F350E4A6BBAA}"/>
    <cellStyle name="Comma 3 4 2 2 2" xfId="9977" xr:uid="{6F0D0084-2401-4491-BED2-0635E9506D5A}"/>
    <cellStyle name="Comma 3 4 2 2 2 2" xfId="19425" xr:uid="{1ED0F39C-92BE-4B1A-AEFC-BC6FBC1D7993}"/>
    <cellStyle name="Comma 3 4 2 2 2 2 2" xfId="32238" xr:uid="{60A55D45-D646-4F9D-B7B9-582FD5491B8E}"/>
    <cellStyle name="Comma 3 4 2 2 2 3" xfId="30942" xr:uid="{74C2BD25-FA4F-42B5-9540-161DE16965ED}"/>
    <cellStyle name="Comma 3 4 2 2 3" xfId="15696" xr:uid="{991FC24C-36F9-410E-976C-14E3D254B390}"/>
    <cellStyle name="Comma 3 4 2 2 3 2" xfId="31590" xr:uid="{45EB82D4-B5B6-4271-9483-CE4311342925}"/>
    <cellStyle name="Comma 3 4 2 2 4" xfId="30293" xr:uid="{44E3DFCE-BD56-456C-88E3-38BC60A1C6D1}"/>
    <cellStyle name="Comma 3 4 2 3" xfId="9307" xr:uid="{3C8229A1-BCC8-4B2E-BC5E-E12B310DB7D8}"/>
    <cellStyle name="Comma 3 4 2 3 2" xfId="18755" xr:uid="{FDF3987D-5E27-42B0-B148-9EFC94188D90}"/>
    <cellStyle name="Comma 3 4 2 3 2 2" xfId="31948" xr:uid="{F2CE3638-3BD2-4419-B74E-EBFBFE069CB2}"/>
    <cellStyle name="Comma 3 4 2 3 3" xfId="30651" xr:uid="{CF3B0509-CC43-4E46-A42A-323E5947DD9A}"/>
    <cellStyle name="Comma 3 4 2 4" xfId="15026" xr:uid="{3DEC7868-979E-4189-89E0-6EC7D916605C}"/>
    <cellStyle name="Comma 3 4 2 4 2" xfId="31299" xr:uid="{9E4E0F3A-99DA-41A5-AFAD-9D1B2C643B2E}"/>
    <cellStyle name="Comma 3 4 2 5" xfId="30002" xr:uid="{ABF18CEF-9EF8-466B-8EE9-F3F5EB691B18}"/>
    <cellStyle name="Comma 3 4 3" xfId="29316" xr:uid="{C078C058-9134-44E1-B8D9-37D372CBD15E}"/>
    <cellStyle name="Comma 3 4 3 2" xfId="32602" xr:uid="{9179CC4F-BADD-41A4-AECE-0281CA45F796}"/>
    <cellStyle name="Comma 3 5" xfId="1096" xr:uid="{0CCE292C-7C25-4AAE-AA0F-575C92D1C29D}"/>
    <cellStyle name="Comma 3 5 2" xfId="5576" xr:uid="{3892D795-6594-46EB-A9F2-B9B76315F657}"/>
    <cellStyle name="Comma 3 5 2 2" xfId="6246" xr:uid="{FD643FA1-37E6-49DF-B1E1-8C7978FD46BC}"/>
    <cellStyle name="Comma 3 5 2 2 2" xfId="9978" xr:uid="{38BDB981-4158-40FE-AE3A-FE6809341275}"/>
    <cellStyle name="Comma 3 5 2 2 2 2" xfId="19426" xr:uid="{39F7AD10-AD41-4A8E-B012-B07DA21CD614}"/>
    <cellStyle name="Comma 3 5 2 2 2 2 2" xfId="32239" xr:uid="{2314B163-29C4-41F8-8CBE-1334D084B0E5}"/>
    <cellStyle name="Comma 3 5 2 2 2 3" xfId="30943" xr:uid="{F6C1A31C-3E24-4CD8-97B1-9368E0E8A361}"/>
    <cellStyle name="Comma 3 5 2 2 3" xfId="15697" xr:uid="{8BE0CB7B-22E2-415A-BBA7-A828A162CF98}"/>
    <cellStyle name="Comma 3 5 2 2 3 2" xfId="31591" xr:uid="{A2D35174-C145-4973-8BAF-E87607EAF7BF}"/>
    <cellStyle name="Comma 3 5 2 2 4" xfId="30294" xr:uid="{96623C0F-8AAA-41E8-BEF6-5A989ABAADFC}"/>
    <cellStyle name="Comma 3 5 2 3" xfId="9308" xr:uid="{C2486807-ECAE-4CFC-A9C2-1BBC096B8E2D}"/>
    <cellStyle name="Comma 3 5 2 3 2" xfId="18756" xr:uid="{E7339A69-906A-4E91-A9B6-EEFC8990A962}"/>
    <cellStyle name="Comma 3 5 2 3 2 2" xfId="31949" xr:uid="{1B492F0A-24D0-4552-BD73-67F400D00DF3}"/>
    <cellStyle name="Comma 3 5 2 3 3" xfId="30652" xr:uid="{9F735385-FB2F-421A-B080-180F21650E59}"/>
    <cellStyle name="Comma 3 5 2 4" xfId="15027" xr:uid="{9261955E-1A1A-41CF-A217-7DA1E096F1D1}"/>
    <cellStyle name="Comma 3 5 2 4 2" xfId="31300" xr:uid="{EA5A3C73-7F57-4EF5-8AE2-E131807C96BB}"/>
    <cellStyle name="Comma 3 5 2 5" xfId="30003" xr:uid="{FE0DC7DA-D647-431F-AB80-DEB8EAFDA1DB}"/>
    <cellStyle name="Comma 3 5 3" xfId="29335" xr:uid="{9D6C8117-2B47-4F37-B21B-21935A60A0AC}"/>
    <cellStyle name="Comma 3 5 3 2" xfId="32612" xr:uid="{90857A92-6D9E-4209-B0ED-D3724A421C27}"/>
    <cellStyle name="Comma 3 6" xfId="1097" xr:uid="{18F7B5A1-6964-4C56-99E1-F688CC6489C6}"/>
    <cellStyle name="Comma 3 6 2" xfId="5577" xr:uid="{A634C11A-2640-4771-AB36-36DEF7E76656}"/>
    <cellStyle name="Comma 3 6 2 2" xfId="6247" xr:uid="{8B258929-E4FD-4C83-AE41-69E8E05550F0}"/>
    <cellStyle name="Comma 3 6 2 2 2" xfId="9979" xr:uid="{47A96440-92C2-4614-A3EE-FAA016CA98FD}"/>
    <cellStyle name="Comma 3 6 2 2 2 2" xfId="19427" xr:uid="{9E3C2EBA-C657-47A6-8BCF-0D2FCA54A161}"/>
    <cellStyle name="Comma 3 6 2 2 2 2 2" xfId="32240" xr:uid="{4788C5A4-6D52-415F-B087-AF7AF44D30E1}"/>
    <cellStyle name="Comma 3 6 2 2 2 3" xfId="30944" xr:uid="{F3C89C02-6963-4A5B-939B-035E96E6B653}"/>
    <cellStyle name="Comma 3 6 2 2 3" xfId="15698" xr:uid="{B719C314-5DAC-47F5-8513-FF072F4A870C}"/>
    <cellStyle name="Comma 3 6 2 2 3 2" xfId="31592" xr:uid="{258B6328-6F92-4390-9366-DFE1FBBA2485}"/>
    <cellStyle name="Comma 3 6 2 2 4" xfId="30295" xr:uid="{BE620354-F2F6-407C-9C22-7959B0B5B399}"/>
    <cellStyle name="Comma 3 6 2 3" xfId="9309" xr:uid="{330BA7C6-EF3D-4BC5-9A0F-4D822B60B39A}"/>
    <cellStyle name="Comma 3 6 2 3 2" xfId="18757" xr:uid="{0B80FCD8-44C2-4D97-9A0E-BBDEBDDA65F1}"/>
    <cellStyle name="Comma 3 6 2 3 2 2" xfId="31950" xr:uid="{5544445B-80D4-4F84-B187-B96D6AAE12E0}"/>
    <cellStyle name="Comma 3 6 2 3 3" xfId="30653" xr:uid="{DC72C8F5-82CD-4DDB-820D-25477A752720}"/>
    <cellStyle name="Comma 3 6 2 4" xfId="15028" xr:uid="{58BE6A1A-2F25-4FD2-BB6F-51B413FB8531}"/>
    <cellStyle name="Comma 3 6 2 4 2" xfId="31301" xr:uid="{098EF63F-03B0-45DC-A250-AB72878B29F0}"/>
    <cellStyle name="Comma 3 6 2 5" xfId="30004" xr:uid="{0056BC0B-6BAF-4FE2-AB23-28330AA4CC39}"/>
    <cellStyle name="Comma 3 6 3" xfId="29355" xr:uid="{E5CCAE6C-5BCA-4797-B458-F95D1861974E}"/>
    <cellStyle name="Comma 3 6 3 2" xfId="32621" xr:uid="{D0807583-0E59-4844-AF37-EF0024174CE6}"/>
    <cellStyle name="Comma 3 7" xfId="1098" xr:uid="{D644C062-90D1-40C2-8A30-6BD5FEB46D03}"/>
    <cellStyle name="Comma 3 7 2" xfId="5578" xr:uid="{39F8C1FA-68FB-4349-944E-34D6B246514C}"/>
    <cellStyle name="Comma 3 7 2 2" xfId="6248" xr:uid="{5FBAB561-03C3-49A4-8AAB-757AFDFCB867}"/>
    <cellStyle name="Comma 3 7 2 2 2" xfId="9980" xr:uid="{06DDB744-E6C8-44BB-8D11-D76C66AFAD3F}"/>
    <cellStyle name="Comma 3 7 2 2 2 2" xfId="19428" xr:uid="{DB74E392-98CF-4A2D-914A-FA59E8A824A2}"/>
    <cellStyle name="Comma 3 7 2 2 2 2 2" xfId="32241" xr:uid="{B002531A-3F0E-4E95-9CC0-7699134A1F36}"/>
    <cellStyle name="Comma 3 7 2 2 2 3" xfId="30945" xr:uid="{014CD35E-5A6A-4AA3-AFAF-945608C6CD2A}"/>
    <cellStyle name="Comma 3 7 2 2 3" xfId="15699" xr:uid="{854C6043-0497-43DE-88DC-C94E7B55B9F4}"/>
    <cellStyle name="Comma 3 7 2 2 3 2" xfId="31593" xr:uid="{347F4949-5E2E-4DF2-9CA4-241E6C616ACD}"/>
    <cellStyle name="Comma 3 7 2 2 4" xfId="30296" xr:uid="{A676307F-AC65-47C2-A6F9-3C3C43C8C8CB}"/>
    <cellStyle name="Comma 3 7 2 3" xfId="9310" xr:uid="{5323D4AE-3927-4FD7-848E-9F07B94EE71A}"/>
    <cellStyle name="Comma 3 7 2 3 2" xfId="18758" xr:uid="{AA216603-C30B-4328-B196-34F8986915AB}"/>
    <cellStyle name="Comma 3 7 2 3 2 2" xfId="31951" xr:uid="{174E56F3-1D18-4BC0-91E2-C9F3ECE9FB86}"/>
    <cellStyle name="Comma 3 7 2 3 3" xfId="30654" xr:uid="{2A297AA7-0B43-4CB6-9EB9-ACCC5D75316C}"/>
    <cellStyle name="Comma 3 7 2 4" xfId="15029" xr:uid="{94C3C389-F89E-4F98-BCFA-FFF3C8CE2D2C}"/>
    <cellStyle name="Comma 3 7 2 4 2" xfId="31302" xr:uid="{C707C965-F4DD-4E2A-9E9D-A304CBAB4651}"/>
    <cellStyle name="Comma 3 7 2 5" xfId="30005" xr:uid="{560706B6-0F79-4693-A80E-F1D54F3755B5}"/>
    <cellStyle name="Comma 3 8" xfId="1099" xr:uid="{4D5C9C17-AE17-4BF8-8D61-1D112DCDAB78}"/>
    <cellStyle name="Comma 3 8 2" xfId="5579" xr:uid="{C7F2C6FA-3F07-4714-A0A9-446BCDBDC8CF}"/>
    <cellStyle name="Comma 3 8 2 2" xfId="6249" xr:uid="{C811CABF-3C05-4362-BE86-A48654E1AC71}"/>
    <cellStyle name="Comma 3 8 2 2 2" xfId="9981" xr:uid="{7A84DD5F-00D5-40C9-A67A-37C16E4397A5}"/>
    <cellStyle name="Comma 3 8 2 2 2 2" xfId="19429" xr:uid="{E285E109-D70C-4C7D-A635-793C97732EC7}"/>
    <cellStyle name="Comma 3 8 2 2 2 2 2" xfId="32242" xr:uid="{825ADA92-5F7B-4615-80CA-0F158E279D29}"/>
    <cellStyle name="Comma 3 8 2 2 2 3" xfId="30946" xr:uid="{A4673596-4091-411B-B117-80254565CFCA}"/>
    <cellStyle name="Comma 3 8 2 2 3" xfId="15700" xr:uid="{75A696B9-94EF-4555-B845-0E7F1A5B926B}"/>
    <cellStyle name="Comma 3 8 2 2 3 2" xfId="31594" xr:uid="{EF03A080-6897-4BB2-88D9-0E48DD740461}"/>
    <cellStyle name="Comma 3 8 2 2 4" xfId="30297" xr:uid="{B0A69C5E-AE68-49D6-9B6B-A02AA0FD79AB}"/>
    <cellStyle name="Comma 3 8 2 3" xfId="9311" xr:uid="{141C1A82-9B3B-4B19-A997-4C57C5A8B78E}"/>
    <cellStyle name="Comma 3 8 2 3 2" xfId="18759" xr:uid="{4A9A4886-A0C9-4F97-ACB6-0D996A8A5E37}"/>
    <cellStyle name="Comma 3 8 2 3 2 2" xfId="31952" xr:uid="{62540A36-ECFD-493C-91E3-170785B693AD}"/>
    <cellStyle name="Comma 3 8 2 3 3" xfId="30655" xr:uid="{FC54FC7D-B1EB-4BBA-BE4A-5E5799E94539}"/>
    <cellStyle name="Comma 3 8 2 4" xfId="15030" xr:uid="{9FF8D861-16F5-4223-B7F0-19D5B2DA34EC}"/>
    <cellStyle name="Comma 3 8 2 4 2" xfId="31303" xr:uid="{E5A434EE-9922-47D7-9DBA-52D3EA06996E}"/>
    <cellStyle name="Comma 3 8 2 5" xfId="30006" xr:uid="{734DC323-5AD8-4C65-8CF4-5177B0B4F40C}"/>
    <cellStyle name="Comma 3 9" xfId="1100" xr:uid="{E5C9D165-4C7D-4257-B575-261140BD7355}"/>
    <cellStyle name="Comma 3 9 2" xfId="5580" xr:uid="{B34CAAA3-4BCE-419F-973B-6FA6ABAF58AC}"/>
    <cellStyle name="Comma 3 9 2 2" xfId="6250" xr:uid="{313D6403-D719-473E-971E-E6C20820C019}"/>
    <cellStyle name="Comma 3 9 2 2 2" xfId="9982" xr:uid="{22412EA5-D035-4AB6-A727-A580D6F2F1BF}"/>
    <cellStyle name="Comma 3 9 2 2 2 2" xfId="19430" xr:uid="{B746F7AE-DFCD-4D9E-892D-6325BAE28344}"/>
    <cellStyle name="Comma 3 9 2 2 2 2 2" xfId="32243" xr:uid="{4AA1FE5B-0BAD-4221-BC22-F3B69A9ADB71}"/>
    <cellStyle name="Comma 3 9 2 2 2 3" xfId="30947" xr:uid="{2A680B9D-E755-4A9D-90AE-192652BCD678}"/>
    <cellStyle name="Comma 3 9 2 2 3" xfId="15701" xr:uid="{0130B62A-EFD1-4E9C-8DD4-8CDEF5A2B43E}"/>
    <cellStyle name="Comma 3 9 2 2 3 2" xfId="31595" xr:uid="{8E8E713E-3D8D-42B3-83C8-CA2DA9925477}"/>
    <cellStyle name="Comma 3 9 2 2 4" xfId="30298" xr:uid="{E399D70F-3A96-43AF-A2A9-95F97CFF87B2}"/>
    <cellStyle name="Comma 3 9 2 3" xfId="9312" xr:uid="{4F77B7C4-4FA6-45A8-82A8-C11FD9EB93D8}"/>
    <cellStyle name="Comma 3 9 2 3 2" xfId="18760" xr:uid="{3D483F3D-DB93-40A2-8D66-6342AF5D4A85}"/>
    <cellStyle name="Comma 3 9 2 3 2 2" xfId="31953" xr:uid="{9B2E4C91-EFB8-4297-808B-0567922535E8}"/>
    <cellStyle name="Comma 3 9 2 3 3" xfId="30656" xr:uid="{CC725671-4D7B-4921-847A-3787D06722DE}"/>
    <cellStyle name="Comma 3 9 2 4" xfId="15031" xr:uid="{A5073EFF-BA8D-4BBA-8FD7-81E8CB4BDA11}"/>
    <cellStyle name="Comma 3 9 2 4 2" xfId="31304" xr:uid="{A55DB3BB-4487-42EB-B599-97435F0B63C2}"/>
    <cellStyle name="Comma 3 9 2 5" xfId="30007" xr:uid="{98EE9021-3E7A-42EF-ABF3-7A4B27491020}"/>
    <cellStyle name="Comma 30" xfId="2902" xr:uid="{7B066F25-F257-4FCF-9096-83F27F8D5323}"/>
    <cellStyle name="Comma 30 2" xfId="5841" xr:uid="{86090030-6981-40D6-929D-C849CF148251}"/>
    <cellStyle name="Comma 30 2 2" xfId="6511" xr:uid="{2DCA9985-5D50-4B76-A536-A60A2465E58B}"/>
    <cellStyle name="Comma 30 2 2 2" xfId="10243" xr:uid="{E8B76680-0D05-4440-9A7C-F7684E3EE6EC}"/>
    <cellStyle name="Comma 30 2 2 2 2" xfId="19691" xr:uid="{F2DB9F4D-14CA-41BE-8F75-8B7A869E2B7A}"/>
    <cellStyle name="Comma 30 2 2 2 2 2" xfId="32340" xr:uid="{531641DB-E2D0-4184-9300-B161AF839A85}"/>
    <cellStyle name="Comma 30 2 2 2 3" xfId="31044" xr:uid="{1278D6F9-CE7B-4818-AE9C-F0C26D736D3A}"/>
    <cellStyle name="Comma 30 2 2 3" xfId="15962" xr:uid="{6802511E-506F-48F8-BC6D-E1E019A08CE8}"/>
    <cellStyle name="Comma 30 2 2 3 2" xfId="31692" xr:uid="{C188517D-7399-47FD-8E57-36BD710948C1}"/>
    <cellStyle name="Comma 30 2 2 4" xfId="30395" xr:uid="{719E8A75-B78C-4C9E-97F4-79F3ABB0F252}"/>
    <cellStyle name="Comma 30 2 3" xfId="9573" xr:uid="{69FC50E2-F95A-4BD5-9931-A4F46115FDAE}"/>
    <cellStyle name="Comma 30 2 3 2" xfId="19021" xr:uid="{7AE8D3E6-FC86-4E4F-89D9-0A7EC5E061E5}"/>
    <cellStyle name="Comma 30 2 3 2 2" xfId="32050" xr:uid="{7E59E3D2-DF51-43A3-A69D-2C78939021E1}"/>
    <cellStyle name="Comma 30 2 3 3" xfId="30753" xr:uid="{98A8FDCF-5236-4C79-AD7E-8360763B3E59}"/>
    <cellStyle name="Comma 30 2 4" xfId="15292" xr:uid="{9BEEBAD1-7B49-4AD2-970D-6B35BD664E82}"/>
    <cellStyle name="Comma 30 2 4 2" xfId="31401" xr:uid="{A0F66D3C-CC7C-4103-9FBF-4A0AF2A90A60}"/>
    <cellStyle name="Comma 30 2 5" xfId="30104" xr:uid="{BA4554A4-4533-4003-AE22-F3A182BF168B}"/>
    <cellStyle name="Comma 30 3" xfId="6180" xr:uid="{5B9C7F82-12FC-4CFF-8E11-77412F8C52BA}"/>
    <cellStyle name="Comma 30 3 2" xfId="9912" xr:uid="{641024B4-0D35-4848-B8A2-D16D07C74BC2}"/>
    <cellStyle name="Comma 30 3 2 2" xfId="19360" xr:uid="{36B8D727-7754-4CF1-B629-BB1B36424917}"/>
    <cellStyle name="Comma 30 3 2 2 2" xfId="32212" xr:uid="{1FF9E711-973D-4F1C-BD24-A37C355A4C35}"/>
    <cellStyle name="Comma 30 3 2 3" xfId="30915" xr:uid="{08226F7E-1A68-4D20-A202-7FF74FA93550}"/>
    <cellStyle name="Comma 30 3 3" xfId="15631" xr:uid="{75742793-7DFB-4838-A1D6-5F63FAD191A5}"/>
    <cellStyle name="Comma 30 3 3 2" xfId="31563" xr:uid="{5A75CB2B-890F-427F-98A8-A5CA693E4EDA}"/>
    <cellStyle name="Comma 30 3 4" xfId="30266" xr:uid="{DE07B607-7648-4EDD-90F4-7421FA4940D1}"/>
    <cellStyle name="Comma 30 4" xfId="8123" xr:uid="{07B83777-6C2C-4402-BCA7-CCB09620FCAE}"/>
    <cellStyle name="Comma 30 4 2" xfId="11700" xr:uid="{B29BBC7B-2D4F-4C4E-9CBD-520338132E1F}"/>
    <cellStyle name="Comma 30 4 2 2" xfId="21148" xr:uid="{5D92D61C-D491-4217-94AE-F71DCCC94BBE}"/>
    <cellStyle name="Comma 30 4 2 2 2" xfId="32512" xr:uid="{DE37D6A4-6F69-47F7-B40A-0B3C0406E94B}"/>
    <cellStyle name="Comma 30 4 2 3" xfId="31216" xr:uid="{06E7BF58-33FD-414A-BC3A-F36D46C262CE}"/>
    <cellStyle name="Comma 30 4 3" xfId="17571" xr:uid="{7181F0E7-8496-4641-8756-5F534273340B}"/>
    <cellStyle name="Comma 30 4 3 2" xfId="31864" xr:uid="{73299B1D-5B97-4A49-963C-069322684BD3}"/>
    <cellStyle name="Comma 30 4 4" xfId="30567" xr:uid="{2469481D-1D31-4E57-B4A8-BA9E893A35EC}"/>
    <cellStyle name="Comma 30 5" xfId="9215" xr:uid="{4AD9DF2A-FFB6-4811-9586-BA9BD7C617AA}"/>
    <cellStyle name="Comma 30 5 2" xfId="12565" xr:uid="{C6080F23-4776-4138-87F6-768069E44F62}"/>
    <cellStyle name="Comma 30 5 2 2" xfId="22013" xr:uid="{897C9ECD-40E7-4FCD-B0E2-E0C98C8A30CA}"/>
    <cellStyle name="Comma 30 5 2 2 2" xfId="32542" xr:uid="{FD59B931-B2B9-43F9-B096-C697EA0A7151}"/>
    <cellStyle name="Comma 30 5 2 3" xfId="31246" xr:uid="{6C3E64BA-5FDC-4FD9-B93F-74980A05B076}"/>
    <cellStyle name="Comma 30 5 3" xfId="18663" xr:uid="{DB95CC5C-30BC-454A-A06A-B02971565674}"/>
    <cellStyle name="Comma 30 5 3 2" xfId="31894" xr:uid="{8DA32793-3273-4CEE-B421-1653A89C3592}"/>
    <cellStyle name="Comma 30 5 4" xfId="30597" xr:uid="{3A5026B5-ED83-47AC-9FF4-1C4E60778CCE}"/>
    <cellStyle name="Comma 30 6" xfId="9243" xr:uid="{F43536D5-8BD3-45CD-9CCD-C4183DEF7AE4}"/>
    <cellStyle name="Comma 30 6 2" xfId="18691" xr:uid="{CFE97D4A-3BB4-4941-AEC1-DFF27FA887D9}"/>
    <cellStyle name="Comma 30 6 2 2" xfId="31922" xr:uid="{60825CE8-0EA4-4CC9-8206-4FFF48C560D5}"/>
    <cellStyle name="Comma 30 6 3" xfId="30625" xr:uid="{8E8B7F23-669D-4075-A4DA-02257E69B787}"/>
    <cellStyle name="Comma 30 7" xfId="14963" xr:uid="{86A38A0F-C3F3-41ED-9FF4-E3A88530D512}"/>
    <cellStyle name="Comma 30 7 2" xfId="31274" xr:uid="{659F05E3-589B-4326-A96E-86C0FA26087C}"/>
    <cellStyle name="Comma 30 8" xfId="29497" xr:uid="{520437D8-345D-41EE-8414-CAEDC6A943D4}"/>
    <cellStyle name="Comma 31" xfId="2903" xr:uid="{DDAFD741-1C95-4F33-82AB-3FB8E9ACBACE}"/>
    <cellStyle name="Comma 31 2" xfId="2904" xr:uid="{7B23E1E4-2A94-4846-AED2-1B410201C413}"/>
    <cellStyle name="Comma 31 2 2" xfId="5843" xr:uid="{8ECD2237-1590-4C00-B298-96F51BFB9350}"/>
    <cellStyle name="Comma 31 2 2 2" xfId="6513" xr:uid="{6A14F7B7-F7C1-4FF8-9F81-2FDADD360B9F}"/>
    <cellStyle name="Comma 31 2 2 2 2" xfId="10245" xr:uid="{A530469A-EA66-4C4D-91F0-6ECECDD793B5}"/>
    <cellStyle name="Comma 31 2 2 2 2 2" xfId="19693" xr:uid="{A1BA7601-F70E-4D90-A53D-ECA4032EBD94}"/>
    <cellStyle name="Comma 31 2 2 2 2 2 2" xfId="32342" xr:uid="{9BBAC281-72D8-4270-A61E-C5386D4A43BB}"/>
    <cellStyle name="Comma 31 2 2 2 2 3" xfId="31046" xr:uid="{9B15B452-52AC-40AD-B59F-36F56BD372F0}"/>
    <cellStyle name="Comma 31 2 2 2 3" xfId="15964" xr:uid="{BB2DCF25-AB26-44A2-B77C-29A2D8E43539}"/>
    <cellStyle name="Comma 31 2 2 2 3 2" xfId="31694" xr:uid="{F129BF06-43F2-406F-81EE-27CF1993E164}"/>
    <cellStyle name="Comma 31 2 2 2 4" xfId="30397" xr:uid="{BFC24487-7B23-4288-AD55-0B73782BBA7B}"/>
    <cellStyle name="Comma 31 2 2 3" xfId="9575" xr:uid="{065978AF-FC22-49EA-A92E-6EEFDD4BFADD}"/>
    <cellStyle name="Comma 31 2 2 3 2" xfId="19023" xr:uid="{F5225B7A-5509-4002-A6AF-83A46433C682}"/>
    <cellStyle name="Comma 31 2 2 3 2 2" xfId="32052" xr:uid="{37F2F8A4-1AB1-4DEF-AE7E-4D4B620CC9B0}"/>
    <cellStyle name="Comma 31 2 2 3 3" xfId="30755" xr:uid="{109F5A50-C320-4ED5-AAF2-2D4C267B8161}"/>
    <cellStyle name="Comma 31 2 2 4" xfId="15294" xr:uid="{8DF671D2-9C1E-4AED-B800-35EFDCA247BD}"/>
    <cellStyle name="Comma 31 2 2 4 2" xfId="31403" xr:uid="{61292610-C837-4A89-A14C-2E51BE143E81}"/>
    <cellStyle name="Comma 31 2 2 5" xfId="30106" xr:uid="{CBF93AD8-7927-4E3F-9455-07C1AC519C4D}"/>
    <cellStyle name="Comma 31 3" xfId="5842" xr:uid="{D8320A08-24E4-49B1-BB8C-37AE49E49A47}"/>
    <cellStyle name="Comma 31 3 2" xfId="6512" xr:uid="{9229B765-8B56-4B04-9934-CC1CF9699A78}"/>
    <cellStyle name="Comma 31 3 2 2" xfId="10244" xr:uid="{E24D2E76-A68E-4B1B-982F-25EAF10749B1}"/>
    <cellStyle name="Comma 31 3 2 2 2" xfId="19692" xr:uid="{42832CBD-6F43-424C-A6F2-CAE62BCB8FBB}"/>
    <cellStyle name="Comma 31 3 2 2 2 2" xfId="32341" xr:uid="{7C1CAB81-D876-4C8E-AC60-08B38048BD43}"/>
    <cellStyle name="Comma 31 3 2 2 3" xfId="31045" xr:uid="{CE8CA4DC-3975-4B54-BCF6-9847CD966CFA}"/>
    <cellStyle name="Comma 31 3 2 3" xfId="15963" xr:uid="{3CE7B39F-0E9F-4037-B08D-B37619834E8E}"/>
    <cellStyle name="Comma 31 3 2 3 2" xfId="31693" xr:uid="{BA6B8ECC-16D5-4341-9E95-528F23F53CB2}"/>
    <cellStyle name="Comma 31 3 2 4" xfId="30396" xr:uid="{E633F56F-EA16-466E-96D3-C734977BE66D}"/>
    <cellStyle name="Comma 31 3 3" xfId="9574" xr:uid="{913DA41D-651E-4AE7-8712-E8BD62AB23F0}"/>
    <cellStyle name="Comma 31 3 3 2" xfId="19022" xr:uid="{19CCC7C8-DE1E-459B-BEEC-51B85B9D07B9}"/>
    <cellStyle name="Comma 31 3 3 2 2" xfId="32051" xr:uid="{93169EF2-37C4-44F8-BD6B-18B1779853FD}"/>
    <cellStyle name="Comma 31 3 3 3" xfId="30754" xr:uid="{637D3745-5145-46AD-9D83-9055D3B88653}"/>
    <cellStyle name="Comma 31 3 4" xfId="15293" xr:uid="{7CC91B4E-5B91-43BC-B0FF-CC806D920E6A}"/>
    <cellStyle name="Comma 31 3 4 2" xfId="31402" xr:uid="{CCE0F987-5F8D-4DB4-A4A1-30E0A7E60236}"/>
    <cellStyle name="Comma 31 3 5" xfId="30105" xr:uid="{240409E1-2A31-4550-A07C-7F3DA38A604B}"/>
    <cellStyle name="Comma 32" xfId="2905" xr:uid="{F014057A-C6A4-43F1-BE88-48E2682A3AB2}"/>
    <cellStyle name="Comma 32 2" xfId="2906" xr:uid="{2DB76787-521E-4F1D-953F-5AA63415046A}"/>
    <cellStyle name="Comma 32 2 2" xfId="5845" xr:uid="{6C97DCED-4F1B-4FC5-9551-06C9FEFFC702}"/>
    <cellStyle name="Comma 32 2 2 2" xfId="6515" xr:uid="{C6F23C43-3D4F-4C24-ABE3-6595D219E0B6}"/>
    <cellStyle name="Comma 32 2 2 2 2" xfId="10247" xr:uid="{8589617F-9636-42FD-A3E0-718D494A5636}"/>
    <cellStyle name="Comma 32 2 2 2 2 2" xfId="19695" xr:uid="{56D01872-A0C0-43E0-BCB1-2B961D6CCD41}"/>
    <cellStyle name="Comma 32 2 2 2 2 2 2" xfId="32344" xr:uid="{8FE41B88-CA76-4BB2-A539-B7F2E97B982B}"/>
    <cellStyle name="Comma 32 2 2 2 2 3" xfId="31048" xr:uid="{46146460-8CA1-4306-A24E-678B8C2CFAF8}"/>
    <cellStyle name="Comma 32 2 2 2 3" xfId="15966" xr:uid="{0D454196-6BF4-4BF5-80D4-3BB47183F781}"/>
    <cellStyle name="Comma 32 2 2 2 3 2" xfId="31696" xr:uid="{2F4F2642-EC42-47F6-8487-FFA08B8D35A4}"/>
    <cellStyle name="Comma 32 2 2 2 4" xfId="30399" xr:uid="{610DE9B6-C845-423B-91A6-7A49EE8B194B}"/>
    <cellStyle name="Comma 32 2 2 3" xfId="9577" xr:uid="{65B62257-F654-4C67-94F4-9A33461973CC}"/>
    <cellStyle name="Comma 32 2 2 3 2" xfId="19025" xr:uid="{767F7090-E868-4FD8-B9A2-6F6E8D5A65E2}"/>
    <cellStyle name="Comma 32 2 2 3 2 2" xfId="32054" xr:uid="{34841B0F-AFF4-4E2C-83D9-4667AA77E185}"/>
    <cellStyle name="Comma 32 2 2 3 3" xfId="30757" xr:uid="{2E6C7A7B-FD62-4E8E-B549-BC33FE1A91C1}"/>
    <cellStyle name="Comma 32 2 2 4" xfId="15296" xr:uid="{B83421F7-D1D7-434D-B589-83D05EDB86E0}"/>
    <cellStyle name="Comma 32 2 2 4 2" xfId="31405" xr:uid="{2F44AD19-4AC5-45C5-8615-966AF61E99CF}"/>
    <cellStyle name="Comma 32 2 2 5" xfId="30108" xr:uid="{9BB7BC86-B1EB-4C85-87D2-D0B82D32524A}"/>
    <cellStyle name="Comma 32 3" xfId="4691" xr:uid="{7F9AA55C-A093-4F60-B55F-501FAFF74835}"/>
    <cellStyle name="Comma 32 3 2" xfId="6065" xr:uid="{4F38438C-C932-4378-A03C-B3CD2FC76245}"/>
    <cellStyle name="Comma 32 3 2 2" xfId="6735" xr:uid="{D6A98868-8F26-4884-9E27-4D669D949076}"/>
    <cellStyle name="Comma 32 3 2 2 2" xfId="10467" xr:uid="{D55C6818-E33D-4E0C-A298-96842A30C829}"/>
    <cellStyle name="Comma 32 3 2 2 2 2" xfId="19915" xr:uid="{58D74751-D6DC-4EE2-A7F4-A4AF1571959A}"/>
    <cellStyle name="Comma 32 3 2 2 2 2 2" xfId="32455" xr:uid="{2EF89FB0-3791-412F-AC97-DCF8A3C61206}"/>
    <cellStyle name="Comma 32 3 2 2 2 3" xfId="31159" xr:uid="{3A3155C8-94D0-4236-8030-A2703CAE4F23}"/>
    <cellStyle name="Comma 32 3 2 2 3" xfId="16186" xr:uid="{62EBCADD-5C9D-42AE-9C4D-EFA5CFFD82B7}"/>
    <cellStyle name="Comma 32 3 2 2 3 2" xfId="31807" xr:uid="{77BB1FA1-D431-459C-910D-52759C485F4E}"/>
    <cellStyle name="Comma 32 3 2 2 4" xfId="30510" xr:uid="{E9CD470C-4C2E-4C7B-BFE9-217DB11E0A53}"/>
    <cellStyle name="Comma 32 3 2 3" xfId="9797" xr:uid="{119EF1FD-11FC-40B3-9FD8-06BB85B66BF0}"/>
    <cellStyle name="Comma 32 3 2 3 2" xfId="19245" xr:uid="{D7B72F5D-DA83-4275-9652-BB6256E2D30F}"/>
    <cellStyle name="Comma 32 3 2 3 2 2" xfId="32165" xr:uid="{9044B7E9-82E2-4AC3-A604-5B974852ABCD}"/>
    <cellStyle name="Comma 32 3 2 3 3" xfId="30868" xr:uid="{87A65A3A-1AE9-4705-B278-5D50BBF74BDA}"/>
    <cellStyle name="Comma 32 3 2 4" xfId="15516" xr:uid="{B97D6054-2EF1-4EFE-9A69-53E144362E85}"/>
    <cellStyle name="Comma 32 3 2 4 2" xfId="31516" xr:uid="{6ABB6B57-052C-48C2-A201-3D7384636483}"/>
    <cellStyle name="Comma 32 3 2 5" xfId="30219" xr:uid="{3F968411-9A81-4E3D-A8B9-4C4C873F832D}"/>
    <cellStyle name="Comma 32 3 3" xfId="29805" xr:uid="{70ABC58F-C9EF-4265-9A93-6BC7640E37C7}"/>
    <cellStyle name="Comma 32 4" xfId="5844" xr:uid="{680A1312-5D50-409B-9BE2-73AE8F25EC5B}"/>
    <cellStyle name="Comma 32 4 2" xfId="6514" xr:uid="{E0FA0C32-3C6B-422C-A032-4BB3B32EADD0}"/>
    <cellStyle name="Comma 32 4 2 2" xfId="10246" xr:uid="{78F608CF-5CC7-4A6B-A5F0-554E33937347}"/>
    <cellStyle name="Comma 32 4 2 2 2" xfId="19694" xr:uid="{8E826B46-E5CD-4953-850D-63D2FA9E345D}"/>
    <cellStyle name="Comma 32 4 2 2 2 2" xfId="32343" xr:uid="{925E0E8B-09DD-4094-9454-FD28BEAE0567}"/>
    <cellStyle name="Comma 32 4 2 2 3" xfId="31047" xr:uid="{BF3A45BE-6EAF-4C13-A126-E5E8D76BC346}"/>
    <cellStyle name="Comma 32 4 2 3" xfId="15965" xr:uid="{E3376482-8573-4E98-AA16-7FDBAB8143CE}"/>
    <cellStyle name="Comma 32 4 2 3 2" xfId="31695" xr:uid="{EC173365-A11B-40B7-9D7B-A5486105FC5A}"/>
    <cellStyle name="Comma 32 4 2 4" xfId="30398" xr:uid="{0ED75F24-BE0A-4038-9072-6D1293BE383D}"/>
    <cellStyle name="Comma 32 4 3" xfId="9576" xr:uid="{AC4DEE30-FF4B-4DFE-9325-C8EF825587D8}"/>
    <cellStyle name="Comma 32 4 3 2" xfId="19024" xr:uid="{DBD83143-CBEC-4D69-BE34-482ACCA717F9}"/>
    <cellStyle name="Comma 32 4 3 2 2" xfId="32053" xr:uid="{0CCCEEEF-CB0A-41A1-850B-7DF256F6394D}"/>
    <cellStyle name="Comma 32 4 3 3" xfId="30756" xr:uid="{73F7AF64-1922-4DDC-99D8-1312876DEBA3}"/>
    <cellStyle name="Comma 32 4 4" xfId="15295" xr:uid="{3B45E059-FF2C-4956-A54D-BB6334F9CDD3}"/>
    <cellStyle name="Comma 32 4 4 2" xfId="31404" xr:uid="{6BD1749F-9F61-479A-85C5-357F2452FC4D}"/>
    <cellStyle name="Comma 32 4 5" xfId="30107" xr:uid="{65F244DD-5752-4CC4-986B-C86B93DA4838}"/>
    <cellStyle name="Comma 33" xfId="2907" xr:uid="{A915CA51-AE44-46E7-AE5A-F49F6AF0D766}"/>
    <cellStyle name="Comma 33 2" xfId="4692" xr:uid="{C49A78FA-56EB-413F-880C-CBB29220ECA2}"/>
    <cellStyle name="Comma 33 2 2" xfId="6066" xr:uid="{40097BFA-29A7-4417-80A1-90B1E47A5BC5}"/>
    <cellStyle name="Comma 33 2 2 2" xfId="6736" xr:uid="{897586EA-6ADA-480D-8203-81E09033D2BA}"/>
    <cellStyle name="Comma 33 2 2 2 2" xfId="10468" xr:uid="{54F572C2-E327-42A2-A410-D8CC5027EEB8}"/>
    <cellStyle name="Comma 33 2 2 2 2 2" xfId="19916" xr:uid="{1D73F36F-60BF-4CD6-9EAB-3D6553C6D7F9}"/>
    <cellStyle name="Comma 33 2 2 2 2 2 2" xfId="32456" xr:uid="{C4F7AB92-DD7B-4601-B712-1BF3844F89B7}"/>
    <cellStyle name="Comma 33 2 2 2 2 3" xfId="31160" xr:uid="{791278BF-C63A-460D-9A0E-200F030D4190}"/>
    <cellStyle name="Comma 33 2 2 2 3" xfId="16187" xr:uid="{C67CE6A6-82A9-42BB-A1FA-F344DB0E370E}"/>
    <cellStyle name="Comma 33 2 2 2 3 2" xfId="31808" xr:uid="{99439C9B-CF46-4338-86D8-8A97A09BF530}"/>
    <cellStyle name="Comma 33 2 2 2 4" xfId="30511" xr:uid="{EB6A49A1-BD12-4E54-92C4-876F8CCE95FA}"/>
    <cellStyle name="Comma 33 2 2 3" xfId="9798" xr:uid="{91769599-B18F-438D-A78B-F890F857FBD0}"/>
    <cellStyle name="Comma 33 2 2 3 2" xfId="19246" xr:uid="{CB9EA120-BF68-4ADD-B62F-1D06B2BD0B4E}"/>
    <cellStyle name="Comma 33 2 2 3 2 2" xfId="32166" xr:uid="{66519024-1142-4B14-A5B0-223D5AFE2235}"/>
    <cellStyle name="Comma 33 2 2 3 3" xfId="30869" xr:uid="{10C671C6-E7A1-430A-B182-6395AF143B9F}"/>
    <cellStyle name="Comma 33 2 2 4" xfId="15517" xr:uid="{883DD14D-0C1F-42AB-A554-DE1A241C65A6}"/>
    <cellStyle name="Comma 33 2 2 4 2" xfId="31517" xr:uid="{832363E4-44A4-40EA-9269-C7FB961A9DE3}"/>
    <cellStyle name="Comma 33 2 2 5" xfId="30220" xr:uid="{C7E49064-CF9C-4ECB-A7B3-B0E57D98FF2E}"/>
    <cellStyle name="Comma 33 2 3" xfId="29806" xr:uid="{BA310E9E-9AE6-4267-8883-B3AECCC18444}"/>
    <cellStyle name="Comma 33 3" xfId="5846" xr:uid="{BE4CBC1E-0AEE-4C4D-AD15-A5924BF0390A}"/>
    <cellStyle name="Comma 33 3 2" xfId="6516" xr:uid="{D5EE84E6-0B92-4D11-998C-A037E974302E}"/>
    <cellStyle name="Comma 33 3 2 2" xfId="10248" xr:uid="{585C37CE-EC49-45CC-899E-332C5D1B2174}"/>
    <cellStyle name="Comma 33 3 2 2 2" xfId="19696" xr:uid="{5D44BC2C-98A2-4890-8C53-7A914D89EF2F}"/>
    <cellStyle name="Comma 33 3 2 2 2 2" xfId="32345" xr:uid="{5FAC5C3A-2A11-410C-AD04-3CFE077C548C}"/>
    <cellStyle name="Comma 33 3 2 2 3" xfId="31049" xr:uid="{098F6CE7-77A3-4C10-9BC8-1B05BDA3270E}"/>
    <cellStyle name="Comma 33 3 2 3" xfId="15967" xr:uid="{5DEA69C9-CA83-40CC-A3ED-18733B311871}"/>
    <cellStyle name="Comma 33 3 2 3 2" xfId="31697" xr:uid="{260D0A61-AA6C-46DC-861E-2ACE4AC60F8B}"/>
    <cellStyle name="Comma 33 3 2 4" xfId="30400" xr:uid="{0F66ADA6-6509-4305-A52D-A0AF009DC2EF}"/>
    <cellStyle name="Comma 33 3 3" xfId="9578" xr:uid="{14E806D9-AC28-4476-802C-356E7E272FDB}"/>
    <cellStyle name="Comma 33 3 3 2" xfId="19026" xr:uid="{8AFCAD1B-99AB-450D-80CF-564CB0A02852}"/>
    <cellStyle name="Comma 33 3 3 2 2" xfId="32055" xr:uid="{1E24D5C2-3F41-40DD-A7D1-88A1D539F64C}"/>
    <cellStyle name="Comma 33 3 3 3" xfId="30758" xr:uid="{E9824168-4F07-4D4F-BB99-7AD014388E87}"/>
    <cellStyle name="Comma 33 3 4" xfId="15297" xr:uid="{840F73D8-68CB-4DC1-B888-EAC5AE72C8CA}"/>
    <cellStyle name="Comma 33 3 4 2" xfId="31406" xr:uid="{908CF8DE-D2D3-4039-8B1F-046E8862E040}"/>
    <cellStyle name="Comma 33 3 5" xfId="29321" xr:uid="{97C1A932-229D-4766-9046-A4EC807BF475}"/>
    <cellStyle name="Comma 33 3 5 2" xfId="32607" xr:uid="{E3F86478-29DB-49BE-B7D3-B16BA46D1AFB}"/>
    <cellStyle name="Comma 33 3 6" xfId="30109" xr:uid="{819272C9-7814-41D1-8460-59A734153B08}"/>
    <cellStyle name="Comma 34" xfId="2908" xr:uid="{8F7AF84D-B22E-4029-ABD8-D51401AD166A}"/>
    <cellStyle name="Comma 34 2" xfId="4693" xr:uid="{F20BB887-213C-4DD4-AEED-825A502DA434}"/>
    <cellStyle name="Comma 34 2 2" xfId="6067" xr:uid="{373F16B6-D5FF-4916-B593-61749ED6BAF3}"/>
    <cellStyle name="Comma 34 2 2 2" xfId="6737" xr:uid="{6507363C-99BD-4306-8986-66F05FAA31B8}"/>
    <cellStyle name="Comma 34 2 2 2 2" xfId="10469" xr:uid="{1B216388-85B3-49D9-8D2B-E0373A92AA4B}"/>
    <cellStyle name="Comma 34 2 2 2 2 2" xfId="19917" xr:uid="{CB2EFA52-1E7E-4996-8310-698F15B633A6}"/>
    <cellStyle name="Comma 34 2 2 2 2 2 2" xfId="32457" xr:uid="{D3F45B9E-7A14-4461-8674-DB263FE5A0B3}"/>
    <cellStyle name="Comma 34 2 2 2 2 3" xfId="31161" xr:uid="{5BEEA586-245C-4E1E-AC1E-D817492BD571}"/>
    <cellStyle name="Comma 34 2 2 2 3" xfId="16188" xr:uid="{0045BA67-F310-4875-957B-411F7BD137A3}"/>
    <cellStyle name="Comma 34 2 2 2 3 2" xfId="31809" xr:uid="{FC282DF3-B304-4329-975C-0F716257A10B}"/>
    <cellStyle name="Comma 34 2 2 2 4" xfId="30512" xr:uid="{13DABC9D-6E61-44A3-9B2D-50347F45492C}"/>
    <cellStyle name="Comma 34 2 2 3" xfId="9799" xr:uid="{CE00FE7D-5CB3-4A27-9126-574BAD6EE3A2}"/>
    <cellStyle name="Comma 34 2 2 3 2" xfId="19247" xr:uid="{D3EBAF76-5390-4474-8923-C3CA4943FF06}"/>
    <cellStyle name="Comma 34 2 2 3 2 2" xfId="32167" xr:uid="{DE5714EE-2EC4-4A2E-9B6C-1D3D324EB46A}"/>
    <cellStyle name="Comma 34 2 2 3 3" xfId="30870" xr:uid="{DD620C3B-66DC-4F06-8929-DFA9A368CE04}"/>
    <cellStyle name="Comma 34 2 2 4" xfId="15518" xr:uid="{06D4FE78-386A-4F46-9ED2-004A63345A33}"/>
    <cellStyle name="Comma 34 2 2 4 2" xfId="31518" xr:uid="{52C0B7EF-35DC-47F4-A9BB-71A99AE48205}"/>
    <cellStyle name="Comma 34 2 2 5" xfId="30221" xr:uid="{D3363D42-BDCF-438F-AB71-89C94DC7660F}"/>
    <cellStyle name="Comma 34 2 3" xfId="29807" xr:uid="{E560E080-AE15-40AA-86E4-8C2ECC853187}"/>
    <cellStyle name="Comma 34 3" xfId="5847" xr:uid="{1D2343EC-D40D-4908-A846-C69FC354256B}"/>
    <cellStyle name="Comma 34 3 2" xfId="6517" xr:uid="{A9E419AB-675B-425A-B7E1-C7EC3F0D3711}"/>
    <cellStyle name="Comma 34 3 2 2" xfId="10249" xr:uid="{392A6E1B-4C70-4F4B-B552-653C74FA94FA}"/>
    <cellStyle name="Comma 34 3 2 2 2" xfId="19697" xr:uid="{B1D43085-29A7-4480-8F92-8F2A0BFB63D1}"/>
    <cellStyle name="Comma 34 3 2 2 2 2" xfId="32346" xr:uid="{0F61DA38-D5CB-4CA3-A857-0E87E288956B}"/>
    <cellStyle name="Comma 34 3 2 2 3" xfId="31050" xr:uid="{AB7440CC-201E-426B-9C9B-6834482A83DA}"/>
    <cellStyle name="Comma 34 3 2 3" xfId="15968" xr:uid="{1569FB10-C5E8-4B14-A3E6-968B06BBFF02}"/>
    <cellStyle name="Comma 34 3 2 3 2" xfId="31698" xr:uid="{58A820E1-C286-4E47-8A6A-FDF75B82F747}"/>
    <cellStyle name="Comma 34 3 2 4" xfId="30401" xr:uid="{D449A52D-5767-4200-B1CC-1EF81B3D4992}"/>
    <cellStyle name="Comma 34 3 3" xfId="9579" xr:uid="{E79B53FD-C529-4216-B516-579259851329}"/>
    <cellStyle name="Comma 34 3 3 2" xfId="19027" xr:uid="{3348B391-71E4-470B-908E-6A302BE3E53A}"/>
    <cellStyle name="Comma 34 3 3 2 2" xfId="32056" xr:uid="{FF0AEA92-4949-4AFF-B570-771786DBB33D}"/>
    <cellStyle name="Comma 34 3 3 3" xfId="30759" xr:uid="{86848906-9E95-498E-A6D8-207A92E81BE7}"/>
    <cellStyle name="Comma 34 3 4" xfId="15298" xr:uid="{785C45C5-6983-44E6-81C7-51366B1E40AA}"/>
    <cellStyle name="Comma 34 3 4 2" xfId="31407" xr:uid="{606BFCEA-6FEF-47A4-B2C6-ECFC7BF8FFDC}"/>
    <cellStyle name="Comma 34 3 5" xfId="30110" xr:uid="{B53F52F6-DC72-42B4-AEC4-23A83ACFAF38}"/>
    <cellStyle name="Comma 35" xfId="2909" xr:uid="{34FF27E1-F1D4-4CB4-B734-63029FF85B8C}"/>
    <cellStyle name="Comma 35 2" xfId="4694" xr:uid="{E5793F5E-2AA9-41ED-BA42-60FACFCC7A2C}"/>
    <cellStyle name="Comma 35 2 2" xfId="6068" xr:uid="{1E7C12B2-FFC3-4D02-B3D7-1145E6BC3CD8}"/>
    <cellStyle name="Comma 35 2 2 2" xfId="6738" xr:uid="{AECCD69B-A0CB-4090-8F6F-B27A41241F3B}"/>
    <cellStyle name="Comma 35 2 2 2 2" xfId="10470" xr:uid="{8051200C-68D5-4E7C-9D2E-1CC98D130648}"/>
    <cellStyle name="Comma 35 2 2 2 2 2" xfId="19918" xr:uid="{38ECA347-0B47-4A68-B7B0-DC706E875151}"/>
    <cellStyle name="Comma 35 2 2 2 2 2 2" xfId="32458" xr:uid="{256C53D3-0AC2-463E-AEDB-2AEE9836083B}"/>
    <cellStyle name="Comma 35 2 2 2 2 3" xfId="31162" xr:uid="{36005B11-15F4-41BF-971D-ED32E1E3A357}"/>
    <cellStyle name="Comma 35 2 2 2 3" xfId="16189" xr:uid="{73AFE636-0C21-4AC2-A6C3-F26B85379B88}"/>
    <cellStyle name="Comma 35 2 2 2 3 2" xfId="31810" xr:uid="{9202B425-2B76-4276-B92E-BE3889CE7040}"/>
    <cellStyle name="Comma 35 2 2 2 4" xfId="30513" xr:uid="{99B733ED-CEC2-4EA2-BA45-BBBDC3977C17}"/>
    <cellStyle name="Comma 35 2 2 3" xfId="9800" xr:uid="{69B1F847-858E-4E7C-B033-D9317BA973EE}"/>
    <cellStyle name="Comma 35 2 2 3 2" xfId="19248" xr:uid="{A406176B-1413-459E-B8B5-585234E13DED}"/>
    <cellStyle name="Comma 35 2 2 3 2 2" xfId="32168" xr:uid="{CE832879-F1D1-4157-8B34-1E9E9B025A76}"/>
    <cellStyle name="Comma 35 2 2 3 3" xfId="30871" xr:uid="{42D501AE-43A7-49BC-804B-2785141DC558}"/>
    <cellStyle name="Comma 35 2 2 4" xfId="15519" xr:uid="{124D1DE0-7CD4-42F3-86B0-738801BD7577}"/>
    <cellStyle name="Comma 35 2 2 4 2" xfId="31519" xr:uid="{4BD7DF4C-5453-4516-8EAA-495A056D25DA}"/>
    <cellStyle name="Comma 35 2 2 5" xfId="30222" xr:uid="{045A1AC6-661B-4169-8505-F6975B220E10}"/>
    <cellStyle name="Comma 35 2 3" xfId="29808" xr:uid="{7690BA08-59D4-4E09-BA26-B73E8B679387}"/>
    <cellStyle name="Comma 35 3" xfId="5848" xr:uid="{51B8F13B-364F-41E5-A508-90A3D5DDC4E9}"/>
    <cellStyle name="Comma 35 3 2" xfId="6518" xr:uid="{1789AF6D-ADAA-4149-AFC6-D6C2A8A6F639}"/>
    <cellStyle name="Comma 35 3 2 2" xfId="10250" xr:uid="{C8341F35-93EE-44D5-9804-6E09FCD244EF}"/>
    <cellStyle name="Comma 35 3 2 2 2" xfId="19698" xr:uid="{247321C8-BB5A-4A7D-A4EB-0F848CC42218}"/>
    <cellStyle name="Comma 35 3 2 2 2 2" xfId="32347" xr:uid="{5305E731-FCF8-4E4C-A791-72AE94BA61FB}"/>
    <cellStyle name="Comma 35 3 2 2 3" xfId="31051" xr:uid="{F4C8B695-0FD7-4F04-8E7A-CB582457AF75}"/>
    <cellStyle name="Comma 35 3 2 3" xfId="15969" xr:uid="{97849494-412C-4C24-A0B3-C328CA426D48}"/>
    <cellStyle name="Comma 35 3 2 3 2" xfId="31699" xr:uid="{F7F265E2-A978-4A9D-8863-3D3DA59D71E4}"/>
    <cellStyle name="Comma 35 3 2 4" xfId="30402" xr:uid="{479D114D-CB5E-4582-BABE-EEA270C6C6F6}"/>
    <cellStyle name="Comma 35 3 3" xfId="9580" xr:uid="{406586E5-A68B-4EAA-B490-3F213CFE8C2F}"/>
    <cellStyle name="Comma 35 3 3 2" xfId="19028" xr:uid="{C764B993-BD22-46A0-A2F2-D19AB9DAA0F4}"/>
    <cellStyle name="Comma 35 3 3 2 2" xfId="32057" xr:uid="{884BAC24-4C0B-45EF-9FC2-C54B722CF62B}"/>
    <cellStyle name="Comma 35 3 3 3" xfId="30760" xr:uid="{F183419F-1747-4EF7-803C-9A7B83E49B4B}"/>
    <cellStyle name="Comma 35 3 4" xfId="15299" xr:uid="{979EEE21-0587-472F-BAEB-41F73220D214}"/>
    <cellStyle name="Comma 35 3 4 2" xfId="31408" xr:uid="{D339E616-A586-4A8F-AA79-F6A70672728E}"/>
    <cellStyle name="Comma 35 3 5" xfId="30111" xr:uid="{EBAB414D-39D2-4AB2-BEC7-8E57E257812A}"/>
    <cellStyle name="Comma 36" xfId="2910" xr:uid="{A11A3C5A-FE5E-4CA6-8D39-68A12EA153A7}"/>
    <cellStyle name="Comma 36 2" xfId="4695" xr:uid="{B4316C15-8BE5-40BC-AD33-2F5A9305E650}"/>
    <cellStyle name="Comma 36 2 2" xfId="6069" xr:uid="{FA863075-1458-4572-B2A3-FC442F0D649B}"/>
    <cellStyle name="Comma 36 2 2 2" xfId="6739" xr:uid="{21F6C856-D4E3-4059-AA0B-97A6D67B8A64}"/>
    <cellStyle name="Comma 36 2 2 2 2" xfId="10471" xr:uid="{38E2486D-CB18-4B95-9962-DC3C3DF9F8CE}"/>
    <cellStyle name="Comma 36 2 2 2 2 2" xfId="19919" xr:uid="{68CED986-F94C-4A84-9577-BF2A27D719A9}"/>
    <cellStyle name="Comma 36 2 2 2 2 2 2" xfId="32459" xr:uid="{C85AB926-8C0F-4C22-89AF-0BECC5321DBF}"/>
    <cellStyle name="Comma 36 2 2 2 2 3" xfId="31163" xr:uid="{2867DC30-54A4-4501-B5C8-8A19D2BE2221}"/>
    <cellStyle name="Comma 36 2 2 2 3" xfId="16190" xr:uid="{B2FBD1E8-EC30-4B37-ABD0-43921BC319D5}"/>
    <cellStyle name="Comma 36 2 2 2 3 2" xfId="31811" xr:uid="{A4E6595C-4B48-4A9D-A7C0-81988EC8730C}"/>
    <cellStyle name="Comma 36 2 2 2 4" xfId="30514" xr:uid="{02177B2E-19DD-4A29-96D2-1C73E67C28F9}"/>
    <cellStyle name="Comma 36 2 2 3" xfId="9801" xr:uid="{882FD26E-D93A-43F0-A48E-4CD5C88D0D6B}"/>
    <cellStyle name="Comma 36 2 2 3 2" xfId="19249" xr:uid="{C7044D3D-DE97-4C1A-A701-D255B4B38ED9}"/>
    <cellStyle name="Comma 36 2 2 3 2 2" xfId="32169" xr:uid="{D50D5853-6167-4A5F-8077-AB2B94CFD915}"/>
    <cellStyle name="Comma 36 2 2 3 3" xfId="30872" xr:uid="{B228BA5B-23D5-4A9D-A6A5-7C07E48E6BF8}"/>
    <cellStyle name="Comma 36 2 2 4" xfId="15520" xr:uid="{DEB6DECB-F944-4E29-BF05-B2145ABF1E13}"/>
    <cellStyle name="Comma 36 2 2 4 2" xfId="31520" xr:uid="{F0677F6B-46B8-4C93-A74F-1CDC9AF1109A}"/>
    <cellStyle name="Comma 36 2 2 5" xfId="30223" xr:uid="{E6DC452C-E7F2-4931-BAF4-042E059BB0B7}"/>
    <cellStyle name="Comma 36 2 3" xfId="29809" xr:uid="{D228444C-7CC1-4C2D-ADD2-4908EDA27C51}"/>
    <cellStyle name="Comma 36 3" xfId="5849" xr:uid="{2B27BDEC-43CC-40B3-9E23-7F35E6821B07}"/>
    <cellStyle name="Comma 36 3 2" xfId="6519" xr:uid="{EAA29050-1A65-4EFA-AB8E-C8CBB8545FDB}"/>
    <cellStyle name="Comma 36 3 2 2" xfId="10251" xr:uid="{F807A79B-F9E8-4284-B78B-0D346D1EFB72}"/>
    <cellStyle name="Comma 36 3 2 2 2" xfId="19699" xr:uid="{43D7CEA4-0DB0-46FE-8F03-302B034B8B92}"/>
    <cellStyle name="Comma 36 3 2 2 2 2" xfId="32348" xr:uid="{E45C86EA-815A-4684-8774-5A3A9B449E4B}"/>
    <cellStyle name="Comma 36 3 2 2 3" xfId="31052" xr:uid="{EBCC38EB-4A3E-4F5C-9B36-36C95291E86B}"/>
    <cellStyle name="Comma 36 3 2 3" xfId="15970" xr:uid="{9D9E3096-A411-4F16-83F1-D9C1DD97D1DC}"/>
    <cellStyle name="Comma 36 3 2 3 2" xfId="31700" xr:uid="{3DB64E7E-2A85-4B8E-9B0A-E1AC3A128A5E}"/>
    <cellStyle name="Comma 36 3 2 4" xfId="30403" xr:uid="{C329BE3A-178D-4111-AC9B-CA9D0E7A9350}"/>
    <cellStyle name="Comma 36 3 3" xfId="9581" xr:uid="{DD5B1797-7474-4DA3-B078-2C08632DF923}"/>
    <cellStyle name="Comma 36 3 3 2" xfId="19029" xr:uid="{5E93C1FA-5998-419F-95B3-0F0FB95CA2AD}"/>
    <cellStyle name="Comma 36 3 3 2 2" xfId="32058" xr:uid="{3211AA83-E390-414B-9070-5F5D729C593C}"/>
    <cellStyle name="Comma 36 3 3 3" xfId="30761" xr:uid="{9DA07689-7832-4818-8CCE-CFF3238AF651}"/>
    <cellStyle name="Comma 36 3 4" xfId="15300" xr:uid="{38676B76-4164-4E19-ACF5-DF7243BBD192}"/>
    <cellStyle name="Comma 36 3 4 2" xfId="31409" xr:uid="{B418F873-72A3-45D7-860D-8C490654FD18}"/>
    <cellStyle name="Comma 36 3 5" xfId="30112" xr:uid="{97B73046-EF9B-488D-A48F-0C433FC28B8B}"/>
    <cellStyle name="Comma 37" xfId="2911" xr:uid="{8C357A31-31E6-4670-BCB2-B276FB2AE382}"/>
    <cellStyle name="Comma 37 2" xfId="4696" xr:uid="{D7BC9128-DE1A-42C9-8ACF-9A78BF3B5203}"/>
    <cellStyle name="Comma 37 2 2" xfId="6070" xr:uid="{25CF5FEF-6A5D-4EBF-9506-9F027DA06378}"/>
    <cellStyle name="Comma 37 2 2 2" xfId="6740" xr:uid="{77C319D5-C337-453B-A56D-8162C69E9175}"/>
    <cellStyle name="Comma 37 2 2 2 2" xfId="10472" xr:uid="{167F05A5-9DDA-49DB-9577-829E7E782226}"/>
    <cellStyle name="Comma 37 2 2 2 2 2" xfId="19920" xr:uid="{C2EF8C6A-071D-417A-82E0-454EACA6EBFF}"/>
    <cellStyle name="Comma 37 2 2 2 2 2 2" xfId="32460" xr:uid="{ACAFCB1D-9A97-47CB-8667-DB124BDD9769}"/>
    <cellStyle name="Comma 37 2 2 2 2 3" xfId="31164" xr:uid="{D06EC23F-240C-41D0-A093-C936CA7126B2}"/>
    <cellStyle name="Comma 37 2 2 2 3" xfId="16191" xr:uid="{4C213ECD-BD6C-41BC-9FE7-C92F07872E1A}"/>
    <cellStyle name="Comma 37 2 2 2 3 2" xfId="31812" xr:uid="{9486DDF9-890D-4119-BFA8-B48756C5FFE3}"/>
    <cellStyle name="Comma 37 2 2 2 4" xfId="30515" xr:uid="{4DAE2F34-C9D6-48EE-B862-F7BE29B56F6F}"/>
    <cellStyle name="Comma 37 2 2 3" xfId="9802" xr:uid="{56A46350-5BCF-400E-9DD1-2C0A85C810CD}"/>
    <cellStyle name="Comma 37 2 2 3 2" xfId="19250" xr:uid="{7B48156E-1B78-49FB-B20F-ABEEF1675785}"/>
    <cellStyle name="Comma 37 2 2 3 2 2" xfId="32170" xr:uid="{E7AD158F-1435-48C0-B19D-3A9C7849C8AC}"/>
    <cellStyle name="Comma 37 2 2 3 3" xfId="30873" xr:uid="{15A659EA-576A-4A0D-9126-0C73000CA339}"/>
    <cellStyle name="Comma 37 2 2 4" xfId="15521" xr:uid="{74C46B19-E399-4B41-95BA-B0B4478638FD}"/>
    <cellStyle name="Comma 37 2 2 4 2" xfId="31521" xr:uid="{12EEB5C8-D66E-48FD-B329-F0B37B12D755}"/>
    <cellStyle name="Comma 37 2 2 5" xfId="30224" xr:uid="{30D64BC2-C32B-4E52-BFDA-62E595DA047F}"/>
    <cellStyle name="Comma 37 2 3" xfId="29810" xr:uid="{4BAD7855-85D4-4F1C-A9F0-4C1BEFCD135A}"/>
    <cellStyle name="Comma 37 3" xfId="5850" xr:uid="{C94477B8-8477-44C0-AA40-28162813DCEA}"/>
    <cellStyle name="Comma 37 3 2" xfId="6520" xr:uid="{288E4F56-22DA-46E9-B211-C516C3B60737}"/>
    <cellStyle name="Comma 37 3 2 2" xfId="10252" xr:uid="{608A8931-819B-422E-B823-130FB7540F7A}"/>
    <cellStyle name="Comma 37 3 2 2 2" xfId="19700" xr:uid="{82B613FB-728F-42DA-BA16-C6DD51FDAFAD}"/>
    <cellStyle name="Comma 37 3 2 2 2 2" xfId="32349" xr:uid="{4B787CC7-A94F-4CF4-932E-B091A0D335F1}"/>
    <cellStyle name="Comma 37 3 2 2 3" xfId="31053" xr:uid="{5D6DC147-8EE3-4767-BD20-BB71EB9F1CA2}"/>
    <cellStyle name="Comma 37 3 2 3" xfId="15971" xr:uid="{C75F0494-3EEB-40F4-9C56-41906284C3C8}"/>
    <cellStyle name="Comma 37 3 2 3 2" xfId="31701" xr:uid="{57C17543-54FC-4E99-A688-8F9B9B4A2C91}"/>
    <cellStyle name="Comma 37 3 2 4" xfId="30404" xr:uid="{E4211828-8B3C-4D40-B568-72EA0421FEA0}"/>
    <cellStyle name="Comma 37 3 3" xfId="9582" xr:uid="{90D613F7-F750-4102-A4C5-8B44E4F6B8B4}"/>
    <cellStyle name="Comma 37 3 3 2" xfId="19030" xr:uid="{33B0FB47-458C-443B-8134-266F918E1DC6}"/>
    <cellStyle name="Comma 37 3 3 2 2" xfId="32059" xr:uid="{ADAD5E70-B07D-4D95-93E5-370DB6113850}"/>
    <cellStyle name="Comma 37 3 3 3" xfId="30762" xr:uid="{D625E789-D3C2-4D76-949E-BC134148719A}"/>
    <cellStyle name="Comma 37 3 4" xfId="15301" xr:uid="{7CECB511-A71F-45AC-AF0E-E3C310AFC452}"/>
    <cellStyle name="Comma 37 3 4 2" xfId="31410" xr:uid="{CEFA0195-EAD8-41C6-AAF8-9881D9B379F1}"/>
    <cellStyle name="Comma 37 3 5" xfId="30113" xr:uid="{E1D4C5A6-FF18-4FED-9668-C5A3B45482BF}"/>
    <cellStyle name="Comma 38" xfId="2912" xr:uid="{27251FEA-1268-448E-8A90-F3E586EC8E00}"/>
    <cellStyle name="Comma 38 2" xfId="4697" xr:uid="{47C6FB52-DA61-4560-B161-134092B74E6F}"/>
    <cellStyle name="Comma 38 2 2" xfId="6071" xr:uid="{72543F01-D4F3-45A6-9CFE-F85AA3191307}"/>
    <cellStyle name="Comma 38 2 2 2" xfId="6741" xr:uid="{15E1EF12-83A0-44BF-9643-640598182734}"/>
    <cellStyle name="Comma 38 2 2 2 2" xfId="10473" xr:uid="{BEEC05F6-A0C4-4939-9A86-D185B0844158}"/>
    <cellStyle name="Comma 38 2 2 2 2 2" xfId="19921" xr:uid="{571F4A22-C093-4029-B6AA-5451A9460A70}"/>
    <cellStyle name="Comma 38 2 2 2 2 2 2" xfId="32461" xr:uid="{9AA4B324-A3DA-4831-A51A-01B20A9C1004}"/>
    <cellStyle name="Comma 38 2 2 2 2 3" xfId="31165" xr:uid="{7EA0EBA6-29A5-4BAF-8A1E-1429230E134D}"/>
    <cellStyle name="Comma 38 2 2 2 3" xfId="16192" xr:uid="{E0CCF5E3-D81E-473F-BB26-7B7CC9597C82}"/>
    <cellStyle name="Comma 38 2 2 2 3 2" xfId="31813" xr:uid="{F0ACF9F2-CC0B-4FA1-8213-4904A3ADD69F}"/>
    <cellStyle name="Comma 38 2 2 2 4" xfId="30516" xr:uid="{B64A1DBF-BAD0-4976-88D2-97B70EB4DA89}"/>
    <cellStyle name="Comma 38 2 2 3" xfId="9803" xr:uid="{7C868DF6-2221-454D-8AF3-A0F154155983}"/>
    <cellStyle name="Comma 38 2 2 3 2" xfId="19251" xr:uid="{4CB2AAD8-A978-4A6C-984D-E5644A457E61}"/>
    <cellStyle name="Comma 38 2 2 3 2 2" xfId="32171" xr:uid="{334B3AC9-F988-40AD-A13A-8FB978F27A04}"/>
    <cellStyle name="Comma 38 2 2 3 3" xfId="30874" xr:uid="{89DAA179-A4CB-4A1F-B9F0-74C25B032071}"/>
    <cellStyle name="Comma 38 2 2 4" xfId="15522" xr:uid="{DB0E3696-5820-4D28-B9C7-0ACDC6F6C3B5}"/>
    <cellStyle name="Comma 38 2 2 4 2" xfId="31522" xr:uid="{9E8E6146-F61E-4113-BA82-DC5F0D20ECEE}"/>
    <cellStyle name="Comma 38 2 2 5" xfId="30225" xr:uid="{0D0FABB0-0298-487E-BD3A-576FE9CEBFCC}"/>
    <cellStyle name="Comma 38 2 3" xfId="29811" xr:uid="{9850CA0D-17B2-4788-A082-1911472432CC}"/>
    <cellStyle name="Comma 38 3" xfId="5851" xr:uid="{05EDDA5F-5D8C-4A44-AB60-6AE45ECADC60}"/>
    <cellStyle name="Comma 38 3 2" xfId="6521" xr:uid="{96DEF879-500B-40C4-92AC-95D01E0BDB91}"/>
    <cellStyle name="Comma 38 3 2 2" xfId="10253" xr:uid="{DB2224BC-39F8-4312-9208-88F011221C99}"/>
    <cellStyle name="Comma 38 3 2 2 2" xfId="19701" xr:uid="{B3733F8C-5F9C-4C4E-B8A7-CC334E5A8D9F}"/>
    <cellStyle name="Comma 38 3 2 2 2 2" xfId="32350" xr:uid="{9502F470-CB82-4025-AEB6-938C49B79423}"/>
    <cellStyle name="Comma 38 3 2 2 3" xfId="31054" xr:uid="{3243DEC9-17AC-482C-9A2A-977A8D24ECCD}"/>
    <cellStyle name="Comma 38 3 2 3" xfId="15972" xr:uid="{5FB292A9-A314-4F5E-B15F-27C364A8E8E4}"/>
    <cellStyle name="Comma 38 3 2 3 2" xfId="31702" xr:uid="{CBF3838B-F082-4A59-9966-803D28771AA0}"/>
    <cellStyle name="Comma 38 3 2 4" xfId="30405" xr:uid="{140CBA8C-CA3E-4D90-8344-BED11D4B03D8}"/>
    <cellStyle name="Comma 38 3 3" xfId="9583" xr:uid="{B5837299-5A11-4589-9518-F8F7689D43F4}"/>
    <cellStyle name="Comma 38 3 3 2" xfId="19031" xr:uid="{8FE55F86-BBAA-4E0C-B56D-5A58192ABF0A}"/>
    <cellStyle name="Comma 38 3 3 2 2" xfId="32060" xr:uid="{205D1A2E-519D-498C-9453-36A701E7E2BD}"/>
    <cellStyle name="Comma 38 3 3 3" xfId="30763" xr:uid="{5637B3FA-5052-498C-A03E-C62B74839F41}"/>
    <cellStyle name="Comma 38 3 4" xfId="15302" xr:uid="{80F45796-982E-48F8-A9AD-CC4D0D223855}"/>
    <cellStyle name="Comma 38 3 4 2" xfId="31411" xr:uid="{3800B0E4-937A-45E7-93B3-01D5BA589BD2}"/>
    <cellStyle name="Comma 38 3 5" xfId="30114" xr:uid="{8B77AF1E-286E-4CDA-A990-BC5C2894A85E}"/>
    <cellStyle name="Comma 39" xfId="2913" xr:uid="{64D51F11-061C-475D-9020-A032349814F6}"/>
    <cellStyle name="Comma 39 2" xfId="4698" xr:uid="{5164BF1B-7F23-45A0-B0B0-095929AE8E12}"/>
    <cellStyle name="Comma 39 2 2" xfId="6072" xr:uid="{3EF6DAC5-B670-4569-BFD8-D02AE18C882B}"/>
    <cellStyle name="Comma 39 2 2 2" xfId="6742" xr:uid="{1E3CFAEE-45DE-43E4-9890-6B9BC3E2280B}"/>
    <cellStyle name="Comma 39 2 2 2 2" xfId="10474" xr:uid="{5A5D4FAB-D5C0-4E6C-B0C7-C5F933DC03BA}"/>
    <cellStyle name="Comma 39 2 2 2 2 2" xfId="19922" xr:uid="{5B5677D1-F3A0-497C-9351-779215480263}"/>
    <cellStyle name="Comma 39 2 2 2 2 2 2" xfId="32462" xr:uid="{2F097DCB-AEE7-44DD-B8BA-AF6D17725BDD}"/>
    <cellStyle name="Comma 39 2 2 2 2 3" xfId="31166" xr:uid="{5ED9BF18-A648-44F7-88C9-52057B2A77D8}"/>
    <cellStyle name="Comma 39 2 2 2 3" xfId="16193" xr:uid="{484537DF-AA55-4FE7-9127-8E5D03F4AEA4}"/>
    <cellStyle name="Comma 39 2 2 2 3 2" xfId="31814" xr:uid="{CC538DBB-6E82-4477-B241-9ECC4A29B794}"/>
    <cellStyle name="Comma 39 2 2 2 4" xfId="30517" xr:uid="{BAF54D03-5A82-44D3-8DF8-1C360A54D435}"/>
    <cellStyle name="Comma 39 2 2 3" xfId="9804" xr:uid="{DEDA035C-DD1D-404D-AE63-0BB0973D3E26}"/>
    <cellStyle name="Comma 39 2 2 3 2" xfId="19252" xr:uid="{45CAB47D-2BEE-4C36-B8AC-8B303D114C22}"/>
    <cellStyle name="Comma 39 2 2 3 2 2" xfId="32172" xr:uid="{1E56BB52-ADEE-4AB7-9509-084DF891160C}"/>
    <cellStyle name="Comma 39 2 2 3 3" xfId="30875" xr:uid="{90E9A8E8-ADCD-4156-929E-04FEF932E8B8}"/>
    <cellStyle name="Comma 39 2 2 4" xfId="15523" xr:uid="{4D0B7C3F-1D4D-4512-98AA-5A051F58BF4C}"/>
    <cellStyle name="Comma 39 2 2 4 2" xfId="31523" xr:uid="{D9D43434-B308-4848-B9C9-D3B062737BBC}"/>
    <cellStyle name="Comma 39 2 2 5" xfId="30226" xr:uid="{8CB8C887-6F8D-4C82-AF03-B0E4A29A2AF8}"/>
    <cellStyle name="Comma 39 2 3" xfId="29812" xr:uid="{EDABE2BB-DF8D-4E81-9A47-D959080DFB0C}"/>
    <cellStyle name="Comma 39 3" xfId="5852" xr:uid="{EA18DA0A-75FF-4465-8EA1-9C0F2443334E}"/>
    <cellStyle name="Comma 39 3 2" xfId="6522" xr:uid="{A3E2CD01-01D2-4F2F-A7FC-9ED2C73D980D}"/>
    <cellStyle name="Comma 39 3 2 2" xfId="10254" xr:uid="{CA602939-F250-4946-972F-B4B5F700A596}"/>
    <cellStyle name="Comma 39 3 2 2 2" xfId="19702" xr:uid="{8D0101D9-C04F-4433-84EC-5EF81A235E62}"/>
    <cellStyle name="Comma 39 3 2 2 2 2" xfId="32351" xr:uid="{4A283425-8FCE-4711-932C-91E46FD267BB}"/>
    <cellStyle name="Comma 39 3 2 2 3" xfId="31055" xr:uid="{B7749352-EDF9-451D-9EA4-8B3FA1096315}"/>
    <cellStyle name="Comma 39 3 2 3" xfId="15973" xr:uid="{0B178D7F-5994-40A9-AAFE-1D74E521DC99}"/>
    <cellStyle name="Comma 39 3 2 3 2" xfId="31703" xr:uid="{2720BD86-DAE4-4713-8D89-11888C98FBFE}"/>
    <cellStyle name="Comma 39 3 2 4" xfId="30406" xr:uid="{6601DF57-3CC3-4870-A4AF-9DF8ED97FFF2}"/>
    <cellStyle name="Comma 39 3 3" xfId="9584" xr:uid="{E21094BF-0B78-44F0-B97B-A825FE62D80F}"/>
    <cellStyle name="Comma 39 3 3 2" xfId="19032" xr:uid="{88A638EE-3104-4132-B1B4-A5A5EADBD3AF}"/>
    <cellStyle name="Comma 39 3 3 2 2" xfId="32061" xr:uid="{E43B1409-0413-4FC8-9728-AAEA19646804}"/>
    <cellStyle name="Comma 39 3 3 3" xfId="30764" xr:uid="{D258658B-B0D7-4CAD-B0FD-F58CE4BFB02E}"/>
    <cellStyle name="Comma 39 3 4" xfId="15303" xr:uid="{F5CD0C28-708B-4DC7-A5B5-FAF11B0F7168}"/>
    <cellStyle name="Comma 39 3 4 2" xfId="31412" xr:uid="{6242A265-5F33-4AC1-B825-6028BCBBCC3D}"/>
    <cellStyle name="Comma 39 3 5" xfId="30115" xr:uid="{1E02A04A-42AE-4744-BDD6-4F2FB97A2C50}"/>
    <cellStyle name="Comma 4" xfId="10" xr:uid="{2D8A228D-CD2F-4545-9282-D56871FF19BE}"/>
    <cellStyle name="Comma 4 10" xfId="8" xr:uid="{39E5287F-4CE4-4046-BD39-9B2D858389D4}"/>
    <cellStyle name="Comma 4 10 10" xfId="29296" xr:uid="{32EADD74-0CD2-4F1E-9374-8BE99729C4C2}"/>
    <cellStyle name="Comma 4 10 10 2" xfId="32593" xr:uid="{11DE2D3E-F7A0-4D93-89F6-FD03D5454CC2}"/>
    <cellStyle name="Comma 4 10 2" xfId="29453" xr:uid="{6AFD0F7C-6F72-4EAC-91FD-513567B446A9}"/>
    <cellStyle name="Comma 4 11" xfId="50" xr:uid="{1C2A8520-CBA6-4A49-B0FF-7FCC40066306}"/>
    <cellStyle name="Comma 4 11 2" xfId="29473" xr:uid="{A1087791-8C93-4A69-A83A-A52B45A476CD}"/>
    <cellStyle name="Comma 4 12" xfId="29455" xr:uid="{78A6387B-8B55-42B8-AB7C-85233F810E98}"/>
    <cellStyle name="Comma 4 2" xfId="18" xr:uid="{E4B2D2A2-C525-4D3A-800A-C764369CB917}"/>
    <cellStyle name="Comma 4 2 10" xfId="7745" xr:uid="{CADE596A-54D1-4E43-A9DE-0D101BA334DE}"/>
    <cellStyle name="Comma 4 2 10 2" xfId="11389" xr:uid="{37B2C5B9-E214-4441-BE6C-530A4803282A}"/>
    <cellStyle name="Comma 4 2 10 2 2" xfId="20837" xr:uid="{1BC23FB1-FEB9-4773-BEFB-B24A4C2BED38}"/>
    <cellStyle name="Comma 4 2 10 2 2 2" xfId="32500" xr:uid="{8E26E462-CB3C-4289-9710-C9D2BA728AB3}"/>
    <cellStyle name="Comma 4 2 10 2 3" xfId="31204" xr:uid="{B3795A48-26F7-4E58-8CF0-A91DBFBC9BCD}"/>
    <cellStyle name="Comma 4 2 10 3" xfId="17193" xr:uid="{AA9E394E-2947-4052-B0BD-E813DD064785}"/>
    <cellStyle name="Comma 4 2 10 3 2" xfId="31852" xr:uid="{EE6C854F-13FB-4C21-B796-B739AD1C82C5}"/>
    <cellStyle name="Comma 4 2 10 4" xfId="30555" xr:uid="{D44985DE-DB23-4D2D-84DD-21C6E52E94E5}"/>
    <cellStyle name="Comma 4 2 11" xfId="9205" xr:uid="{00BD6727-C663-40AA-8DF3-F0A6AEEACDDC}"/>
    <cellStyle name="Comma 4 2 11 2" xfId="12555" xr:uid="{8B440394-EAAD-4A63-B677-7580E266A250}"/>
    <cellStyle name="Comma 4 2 11 2 2" xfId="22003" xr:uid="{AEE6F9EF-1D6E-41BF-867A-5467D7DB1EFC}"/>
    <cellStyle name="Comma 4 2 11 2 2 2" xfId="32532" xr:uid="{5099C7A6-2D35-446D-B4F4-C30562F7546B}"/>
    <cellStyle name="Comma 4 2 11 2 3" xfId="31236" xr:uid="{5580BCFE-FC3B-40DE-9598-8976415B05D1}"/>
    <cellStyle name="Comma 4 2 11 3" xfId="18653" xr:uid="{2573F131-E30D-455A-ABFA-68E0C6DEADBF}"/>
    <cellStyle name="Comma 4 2 11 3 2" xfId="31884" xr:uid="{E46AD9E2-CE6A-43A1-853B-C3C10228615B}"/>
    <cellStyle name="Comma 4 2 11 4" xfId="30587" xr:uid="{06D680BA-5654-4FB5-871C-8CB9FC83F100}"/>
    <cellStyle name="Comma 4 2 12" xfId="9233" xr:uid="{ED257077-B0DC-4C09-A395-3F6A2131AF03}"/>
    <cellStyle name="Comma 4 2 12 2" xfId="18681" xr:uid="{C124CEA2-4C28-4015-B8C6-4A4E81AE9FDC}"/>
    <cellStyle name="Comma 4 2 12 2 2" xfId="31912" xr:uid="{7F56D8D6-5602-4434-93D1-1ABB16A25483}"/>
    <cellStyle name="Comma 4 2 12 3" xfId="30615" xr:uid="{6845B7A3-5EA5-4719-A5C2-682A798E9BB3}"/>
    <cellStyle name="Comma 4 2 13" xfId="14953" xr:uid="{49CED016-74FC-4E2D-83DE-DCBE4B2CFA26}"/>
    <cellStyle name="Comma 4 2 13 2" xfId="31264" xr:uid="{31597C29-6C2A-4D92-8150-14DBCDED05D4}"/>
    <cellStyle name="Comma 4 2 14" xfId="29297" xr:uid="{4B57D424-7D90-4448-BEF5-837AE6BEE056}"/>
    <cellStyle name="Comma 4 2 14 2" xfId="32594" xr:uid="{F62C3B2A-DDA6-487C-942B-71C8E78DDF33}"/>
    <cellStyle name="Comma 4 2 15" xfId="1659" xr:uid="{738EA2C6-8164-4977-8094-554719D5CA09}"/>
    <cellStyle name="Comma 4 2 15 2" xfId="29478" xr:uid="{FE9053ED-A147-48F9-B82D-6CA33F62B844}"/>
    <cellStyle name="Comma 4 2 16" xfId="29460" xr:uid="{E4E6C600-7B44-41A1-A495-1662718695EE}"/>
    <cellStyle name="Comma 4 2 2" xfId="2915" xr:uid="{879DCE8F-B93C-486D-876E-40FE419687F1}"/>
    <cellStyle name="Comma 4 2 2 2" xfId="2916" xr:uid="{9BF9B123-E4EE-4A69-A57F-4EA314A90519}"/>
    <cellStyle name="Comma 4 2 2 2 2" xfId="5855" xr:uid="{462F8954-1DCC-4EA9-9CD5-50B30D505336}"/>
    <cellStyle name="Comma 4 2 2 2 2 2" xfId="6525" xr:uid="{74895142-7224-4879-BEB0-9EF265253D00}"/>
    <cellStyle name="Comma 4 2 2 2 2 2 2" xfId="10257" xr:uid="{3540493C-3017-4620-972C-5ABD3E6FC115}"/>
    <cellStyle name="Comma 4 2 2 2 2 2 2 2" xfId="19705" xr:uid="{DDBF4397-D438-4844-B234-FEC011680D23}"/>
    <cellStyle name="Comma 4 2 2 2 2 2 2 2 2" xfId="32354" xr:uid="{029916EE-B616-4040-90DE-C0F6CCDE815E}"/>
    <cellStyle name="Comma 4 2 2 2 2 2 2 3" xfId="31058" xr:uid="{24CC1E14-6650-459D-AA34-33D148BABEBA}"/>
    <cellStyle name="Comma 4 2 2 2 2 2 3" xfId="15976" xr:uid="{2F3E3F27-6ACE-454F-BC83-0E50B42F1263}"/>
    <cellStyle name="Comma 4 2 2 2 2 2 3 2" xfId="31706" xr:uid="{3EED6B7C-AA1F-4029-8DDA-E8C2C545192C}"/>
    <cellStyle name="Comma 4 2 2 2 2 2 4" xfId="30409" xr:uid="{868D6493-A4A1-4665-977D-A98C8B04BFB9}"/>
    <cellStyle name="Comma 4 2 2 2 2 3" xfId="9587" xr:uid="{1408C0AC-9789-439C-92F7-93C4F6661055}"/>
    <cellStyle name="Comma 4 2 2 2 2 3 2" xfId="19035" xr:uid="{FA57E9CF-CF47-4EDD-9B42-8FD04609E485}"/>
    <cellStyle name="Comma 4 2 2 2 2 3 2 2" xfId="32064" xr:uid="{F3BAA0C5-3824-4BD1-B5D8-CC3B7A6A73EE}"/>
    <cellStyle name="Comma 4 2 2 2 2 3 3" xfId="30767" xr:uid="{85B17A95-5D6E-483B-8E87-A05B9D4EB8AD}"/>
    <cellStyle name="Comma 4 2 2 2 2 4" xfId="15306" xr:uid="{9B2FC8F6-204D-4001-97BB-6E46EE45A352}"/>
    <cellStyle name="Comma 4 2 2 2 2 4 2" xfId="31415" xr:uid="{1088BC9C-0BC5-4C8C-AA2F-8D3663E91EE1}"/>
    <cellStyle name="Comma 4 2 2 2 2 5" xfId="30118" xr:uid="{585BA993-91B8-4873-BFF2-D4B050666B5B}"/>
    <cellStyle name="Comma 4 2 2 3" xfId="2917" xr:uid="{E019F383-E8B7-4644-AAD4-EEED045A1C2C}"/>
    <cellStyle name="Comma 4 2 2 3 2" xfId="5856" xr:uid="{F6D2B5D4-DFF3-4057-B2DF-5F30F26F787E}"/>
    <cellStyle name="Comma 4 2 2 3 2 2" xfId="6526" xr:uid="{D54098D5-C992-481C-84BD-C2760CD1F28F}"/>
    <cellStyle name="Comma 4 2 2 3 2 2 2" xfId="10258" xr:uid="{239F532B-8E62-40DD-B0BA-D0402A69A7A1}"/>
    <cellStyle name="Comma 4 2 2 3 2 2 2 2" xfId="19706" xr:uid="{96490324-46D6-499E-88DD-E60351155C41}"/>
    <cellStyle name="Comma 4 2 2 3 2 2 2 2 2" xfId="32355" xr:uid="{D6BF70D7-1F25-40A1-A4DA-2C8D2051050F}"/>
    <cellStyle name="Comma 4 2 2 3 2 2 2 3" xfId="31059" xr:uid="{15DC4F8A-0BB0-499D-8C42-061BB73D0C8F}"/>
    <cellStyle name="Comma 4 2 2 3 2 2 3" xfId="15977" xr:uid="{5DF0DA86-1023-4569-A1FA-A78954FF8A0D}"/>
    <cellStyle name="Comma 4 2 2 3 2 2 3 2" xfId="31707" xr:uid="{F51EAF93-7128-447E-A85D-BB7314409D6B}"/>
    <cellStyle name="Comma 4 2 2 3 2 2 4" xfId="30410" xr:uid="{E2C6ADD5-B99B-4E16-836F-EF86DEE999FF}"/>
    <cellStyle name="Comma 4 2 2 3 2 3" xfId="9588" xr:uid="{6379A321-E06F-4694-923E-ED171F19FC3F}"/>
    <cellStyle name="Comma 4 2 2 3 2 3 2" xfId="19036" xr:uid="{5018416F-E8F8-4639-9F3F-FCA67ABBB344}"/>
    <cellStyle name="Comma 4 2 2 3 2 3 2 2" xfId="32065" xr:uid="{4C4E4C0A-478B-422F-844A-C7EFD3E3E464}"/>
    <cellStyle name="Comma 4 2 2 3 2 3 3" xfId="30768" xr:uid="{2294D5AF-4668-4AE5-88D0-253F1BE8B3C8}"/>
    <cellStyle name="Comma 4 2 2 3 2 4" xfId="15307" xr:uid="{76E81DF8-6B62-4EA5-B7A2-6CFD87A60FBD}"/>
    <cellStyle name="Comma 4 2 2 3 2 4 2" xfId="31416" xr:uid="{B0621C57-1CFF-4926-B03F-3E582EF2609F}"/>
    <cellStyle name="Comma 4 2 2 3 2 5" xfId="30119" xr:uid="{FA3F7E57-0F8C-47CD-8271-FD99AA3E6319}"/>
    <cellStyle name="Comma 4 2 2 4" xfId="2918" xr:uid="{939C95F0-0036-4676-BE86-CBCCFF0AC697}"/>
    <cellStyle name="Comma 4 2 2 4 2" xfId="5857" xr:uid="{E898ACBE-50BC-4D2B-9F1C-C92774A1B2B5}"/>
    <cellStyle name="Comma 4 2 2 4 2 2" xfId="6527" xr:uid="{41D26701-092D-4017-A611-72E6B87889A7}"/>
    <cellStyle name="Comma 4 2 2 4 2 2 2" xfId="10259" xr:uid="{820CB262-4120-4E43-AE74-D28DE88304C0}"/>
    <cellStyle name="Comma 4 2 2 4 2 2 2 2" xfId="19707" xr:uid="{450AFAC6-E70F-429D-AA70-F1AC96F29583}"/>
    <cellStyle name="Comma 4 2 2 4 2 2 2 2 2" xfId="32356" xr:uid="{2C061B67-5A04-4A1C-B3BA-6BE7DC30F187}"/>
    <cellStyle name="Comma 4 2 2 4 2 2 2 3" xfId="31060" xr:uid="{FB064B3C-1E70-4301-9932-B14DECD4270A}"/>
    <cellStyle name="Comma 4 2 2 4 2 2 3" xfId="15978" xr:uid="{DF0EEC26-0CEE-41CF-92FA-5F6271E4BB43}"/>
    <cellStyle name="Comma 4 2 2 4 2 2 3 2" xfId="31708" xr:uid="{65B14F58-8028-494F-9833-90145288EB2D}"/>
    <cellStyle name="Comma 4 2 2 4 2 2 4" xfId="30411" xr:uid="{3387B4BB-1392-44A0-870E-CC246C1AF714}"/>
    <cellStyle name="Comma 4 2 2 4 2 3" xfId="9589" xr:uid="{8B7AAF8F-B23F-49CF-A74B-483C06F4CC38}"/>
    <cellStyle name="Comma 4 2 2 4 2 3 2" xfId="19037" xr:uid="{074901C2-8DBE-49E1-BA45-BE4B4A2DB942}"/>
    <cellStyle name="Comma 4 2 2 4 2 3 2 2" xfId="32066" xr:uid="{45A3C4B9-662E-4ED3-884D-8795AFAA7026}"/>
    <cellStyle name="Comma 4 2 2 4 2 3 3" xfId="30769" xr:uid="{101A1DDC-0F34-4A05-8598-ED20FF68B21E}"/>
    <cellStyle name="Comma 4 2 2 4 2 4" xfId="15308" xr:uid="{325C541D-B051-42C4-9AFE-2A4D86AED89E}"/>
    <cellStyle name="Comma 4 2 2 4 2 4 2" xfId="31417" xr:uid="{4E446906-2479-4493-86A4-6A61613819E0}"/>
    <cellStyle name="Comma 4 2 2 4 2 5" xfId="30120" xr:uid="{54ACB27C-EE0D-4908-8F25-C3B861F03EB4}"/>
    <cellStyle name="Comma 4 2 2 5" xfId="2919" xr:uid="{2E72C009-9A93-4D56-85AF-F3A106DF3F08}"/>
    <cellStyle name="Comma 4 2 2 5 2" xfId="5858" xr:uid="{C7F70C86-CF9E-4A5C-8CD9-A477CF7E5281}"/>
    <cellStyle name="Comma 4 2 2 5 2 2" xfId="6528" xr:uid="{D6F3850F-C8C3-4E4A-91F9-E99822A50977}"/>
    <cellStyle name="Comma 4 2 2 5 2 2 2" xfId="10260" xr:uid="{4ECBCD73-D75B-4853-A472-B410241963F6}"/>
    <cellStyle name="Comma 4 2 2 5 2 2 2 2" xfId="19708" xr:uid="{441FB6CA-996C-4749-8A30-F73B625280BD}"/>
    <cellStyle name="Comma 4 2 2 5 2 2 2 2 2" xfId="32357" xr:uid="{2A2DBD8F-697D-40A6-8864-2F35682E43C0}"/>
    <cellStyle name="Comma 4 2 2 5 2 2 2 3" xfId="31061" xr:uid="{F68ECF16-7AAD-43CC-80DF-F4CF227C89FF}"/>
    <cellStyle name="Comma 4 2 2 5 2 2 3" xfId="15979" xr:uid="{2D6CBACC-149A-4CD4-9D0E-EFE031F48046}"/>
    <cellStyle name="Comma 4 2 2 5 2 2 3 2" xfId="31709" xr:uid="{FE85F7BB-58DF-4EC0-99CC-20A2CFF7B296}"/>
    <cellStyle name="Comma 4 2 2 5 2 2 4" xfId="30412" xr:uid="{5E4B5CD2-4A09-4BD2-9A31-B9621C7A2BC3}"/>
    <cellStyle name="Comma 4 2 2 5 2 3" xfId="9590" xr:uid="{B5BB08F2-6DB2-447D-BCC0-A5FAF0DB0253}"/>
    <cellStyle name="Comma 4 2 2 5 2 3 2" xfId="19038" xr:uid="{531A0119-1E3B-4D57-84B0-0B3ACDEA2506}"/>
    <cellStyle name="Comma 4 2 2 5 2 3 2 2" xfId="32067" xr:uid="{BD975A74-EA0E-46FA-9B93-375F03CAFBEA}"/>
    <cellStyle name="Comma 4 2 2 5 2 3 3" xfId="30770" xr:uid="{0500BF8D-E18B-4761-AE70-D0ADD8A45FB5}"/>
    <cellStyle name="Comma 4 2 2 5 2 4" xfId="15309" xr:uid="{88E60130-7E8A-4796-AE97-685BDAF39411}"/>
    <cellStyle name="Comma 4 2 2 5 2 4 2" xfId="31418" xr:uid="{0F95451B-0746-4F9B-949B-515E64D16F66}"/>
    <cellStyle name="Comma 4 2 2 5 2 5" xfId="30121" xr:uid="{79C79FB6-6577-4175-AD84-E93222A81299}"/>
    <cellStyle name="Comma 4 2 2 6" xfId="5854" xr:uid="{E24F3794-9EF8-4F34-9D4F-2963DC36E4DF}"/>
    <cellStyle name="Comma 4 2 2 6 2" xfId="6524" xr:uid="{F54ACE9B-93EA-4617-B49A-F24183060507}"/>
    <cellStyle name="Comma 4 2 2 6 2 2" xfId="10256" xr:uid="{762B8ADE-1686-487E-844F-99B2174BFE05}"/>
    <cellStyle name="Comma 4 2 2 6 2 2 2" xfId="19704" xr:uid="{E85CAE10-FA0D-4566-8810-A1D784C3CA97}"/>
    <cellStyle name="Comma 4 2 2 6 2 2 2 2" xfId="32353" xr:uid="{95624871-4211-4529-A292-05633932C618}"/>
    <cellStyle name="Comma 4 2 2 6 2 2 3" xfId="31057" xr:uid="{784D1BEC-77E1-4DCC-964B-DFC3FE1952D8}"/>
    <cellStyle name="Comma 4 2 2 6 2 3" xfId="15975" xr:uid="{476CAAC0-112C-4920-951C-261C96B2C2BC}"/>
    <cellStyle name="Comma 4 2 2 6 2 3 2" xfId="31705" xr:uid="{1B84E456-D59B-457E-9A01-87217F63ADBB}"/>
    <cellStyle name="Comma 4 2 2 6 2 4" xfId="30408" xr:uid="{673AB7EA-ECFF-404E-A1E6-BE0076854522}"/>
    <cellStyle name="Comma 4 2 2 6 3" xfId="9586" xr:uid="{E34339BB-8366-4536-B0BC-5189D6559FAF}"/>
    <cellStyle name="Comma 4 2 2 6 3 2" xfId="19034" xr:uid="{F368C5A0-4776-48F2-8AE1-F7E44A564916}"/>
    <cellStyle name="Comma 4 2 2 6 3 2 2" xfId="32063" xr:uid="{1E34E293-EA7C-4E9D-8C6B-35CE7021A968}"/>
    <cellStyle name="Comma 4 2 2 6 3 3" xfId="30766" xr:uid="{560F22F5-0B06-440F-9C12-262A11753889}"/>
    <cellStyle name="Comma 4 2 2 6 4" xfId="15305" xr:uid="{1A15363A-63E9-4C8A-A72E-53B3C46DEBEC}"/>
    <cellStyle name="Comma 4 2 2 6 4 2" xfId="31414" xr:uid="{31579476-AD15-473E-8B49-96CB1FF236CA}"/>
    <cellStyle name="Comma 4 2 2 6 5" xfId="30117" xr:uid="{4EC1F701-31A3-420C-AD78-00590E0F7251}"/>
    <cellStyle name="Comma 4 2 2 7" xfId="29298" xr:uid="{0F8E7418-D41D-4625-AE0D-AC17AA4D2811}"/>
    <cellStyle name="Comma 4 2 2 7 2" xfId="32595" xr:uid="{9CCCD946-F98F-479C-8196-EBFC5E776001}"/>
    <cellStyle name="Comma 4 2 3" xfId="2920" xr:uid="{3E256666-32A5-43F9-95E7-DA45DC60B6B3}"/>
    <cellStyle name="Comma 4 2 3 2" xfId="5859" xr:uid="{610949AE-3E33-49BA-A89A-046213CA229F}"/>
    <cellStyle name="Comma 4 2 3 2 2" xfId="6529" xr:uid="{2E72E3B1-9A08-4E4D-812F-F810505BE6D1}"/>
    <cellStyle name="Comma 4 2 3 2 2 2" xfId="10261" xr:uid="{C282C9CF-C056-4095-BABE-DF6E7A6DFFF6}"/>
    <cellStyle name="Comma 4 2 3 2 2 2 2" xfId="19709" xr:uid="{906D838C-BA78-4CB5-A2D4-E1AB5BCCA455}"/>
    <cellStyle name="Comma 4 2 3 2 2 2 2 2" xfId="32358" xr:uid="{FE1C56F6-975D-47EA-98D5-26A7A0E2CC72}"/>
    <cellStyle name="Comma 4 2 3 2 2 2 3" xfId="31062" xr:uid="{36AC4521-8EF9-40E6-BA22-DEC34EC00C92}"/>
    <cellStyle name="Comma 4 2 3 2 2 3" xfId="15980" xr:uid="{BFEF40F6-CD4E-48F0-987B-1361DABC5EF3}"/>
    <cellStyle name="Comma 4 2 3 2 2 3 2" xfId="31710" xr:uid="{E20219F6-9502-46CA-AADD-61FA7103A4CC}"/>
    <cellStyle name="Comma 4 2 3 2 2 4" xfId="30413" xr:uid="{0B93EC58-EBB9-4A47-973E-0516755E941D}"/>
    <cellStyle name="Comma 4 2 3 2 3" xfId="9591" xr:uid="{006035BE-F51E-4999-B022-3CD5552E3EEF}"/>
    <cellStyle name="Comma 4 2 3 2 3 2" xfId="19039" xr:uid="{4D26B642-EB96-4BFE-8B60-55279ADC71B7}"/>
    <cellStyle name="Comma 4 2 3 2 3 2 2" xfId="32068" xr:uid="{A3FDA351-0E97-4A07-A715-BFE4B95A22EC}"/>
    <cellStyle name="Comma 4 2 3 2 3 3" xfId="30771" xr:uid="{7F48BEFD-1CA4-4A8B-9483-471A50C9EF98}"/>
    <cellStyle name="Comma 4 2 3 2 4" xfId="15310" xr:uid="{6F7909FE-9387-41B4-AC35-F7A24B7CBE5F}"/>
    <cellStyle name="Comma 4 2 3 2 4 2" xfId="31419" xr:uid="{DA517465-0B26-45CB-AFEB-ACB72D890262}"/>
    <cellStyle name="Comma 4 2 3 2 5" xfId="30122" xr:uid="{97FB6F11-3DA0-43DF-AA7F-E6C4216216E2}"/>
    <cellStyle name="Comma 4 2 4" xfId="2921" xr:uid="{2FB087C5-A55C-415B-A4F3-106A2B119243}"/>
    <cellStyle name="Comma 4 2 4 2" xfId="5860" xr:uid="{9EF9CCD7-AD86-4952-BACE-0D9E57984A9F}"/>
    <cellStyle name="Comma 4 2 4 2 2" xfId="6530" xr:uid="{8E0CD39C-834D-4913-8CBE-939E306DE9D3}"/>
    <cellStyle name="Comma 4 2 4 2 2 2" xfId="10262" xr:uid="{472E3220-2552-40B5-BF12-72434C2567EC}"/>
    <cellStyle name="Comma 4 2 4 2 2 2 2" xfId="19710" xr:uid="{9710DA40-A178-4449-8005-C125BAA86B95}"/>
    <cellStyle name="Comma 4 2 4 2 2 2 2 2" xfId="32359" xr:uid="{83206EDA-4991-4743-998A-C54C17EC31F7}"/>
    <cellStyle name="Comma 4 2 4 2 2 2 3" xfId="31063" xr:uid="{7833E79D-A594-4FDA-8B1C-67A61544EBB6}"/>
    <cellStyle name="Comma 4 2 4 2 2 3" xfId="15981" xr:uid="{22A067C0-4BE5-46AB-B0A2-CDA79E44F273}"/>
    <cellStyle name="Comma 4 2 4 2 2 3 2" xfId="31711" xr:uid="{0A32C5C2-B846-4E52-A93C-9BD2CCD0F12F}"/>
    <cellStyle name="Comma 4 2 4 2 2 4" xfId="30414" xr:uid="{CDFD1C6D-7061-4787-86D7-087617151E29}"/>
    <cellStyle name="Comma 4 2 4 2 3" xfId="9592" xr:uid="{7843BF2A-28DD-40C3-AD4F-7CCFCF2AE0FE}"/>
    <cellStyle name="Comma 4 2 4 2 3 2" xfId="19040" xr:uid="{B48624A9-D496-402D-843F-FAABA764E22B}"/>
    <cellStyle name="Comma 4 2 4 2 3 2 2" xfId="32069" xr:uid="{FF1CB454-AAB8-42C1-A5DF-6146D0F029B1}"/>
    <cellStyle name="Comma 4 2 4 2 3 3" xfId="30772" xr:uid="{714BA87D-F863-4711-8738-173F014A5433}"/>
    <cellStyle name="Comma 4 2 4 2 4" xfId="15311" xr:uid="{69680890-5189-4009-A77A-C6FF3762B444}"/>
    <cellStyle name="Comma 4 2 4 2 4 2" xfId="31420" xr:uid="{5EA13C9C-B862-483A-9288-B1003D3985EF}"/>
    <cellStyle name="Comma 4 2 4 2 5" xfId="30123" xr:uid="{7BA8BFC8-2E15-4014-B82B-A4BAAAA0829E}"/>
    <cellStyle name="Comma 4 2 5" xfId="2922" xr:uid="{58F1C462-DD7E-400F-BEBA-4455FA7B6636}"/>
    <cellStyle name="Comma 4 2 5 2" xfId="5861" xr:uid="{2A51D721-C8B7-42EE-84A9-550A7722E396}"/>
    <cellStyle name="Comma 4 2 5 2 2" xfId="6531" xr:uid="{FE86C165-1A48-4649-85C0-B1179A1C8674}"/>
    <cellStyle name="Comma 4 2 5 2 2 2" xfId="10263" xr:uid="{1CE60641-E5CC-4CBA-8E81-D09AC79DFC50}"/>
    <cellStyle name="Comma 4 2 5 2 2 2 2" xfId="19711" xr:uid="{866E6D1F-49FA-4472-BD4E-955965E20EB1}"/>
    <cellStyle name="Comma 4 2 5 2 2 2 2 2" xfId="32360" xr:uid="{46B43E86-A1F8-4854-8B2C-9BFDD7185242}"/>
    <cellStyle name="Comma 4 2 5 2 2 2 3" xfId="31064" xr:uid="{B1DE3069-4715-4F46-836F-A40447D9283F}"/>
    <cellStyle name="Comma 4 2 5 2 2 3" xfId="15982" xr:uid="{2B0B2E0A-33FE-449F-83FA-62FE6BF05DFC}"/>
    <cellStyle name="Comma 4 2 5 2 2 3 2" xfId="31712" xr:uid="{6AAAC370-BC2F-4C1C-9467-076B133C5DC8}"/>
    <cellStyle name="Comma 4 2 5 2 2 4" xfId="30415" xr:uid="{55DF2436-9009-4F2C-94EA-2D10B98E5D94}"/>
    <cellStyle name="Comma 4 2 5 2 3" xfId="9593" xr:uid="{C32D8CBB-99F2-4C95-A5AF-459C9869456C}"/>
    <cellStyle name="Comma 4 2 5 2 3 2" xfId="19041" xr:uid="{5AB5B306-F556-4CF9-8BE8-C790D3D3CFE1}"/>
    <cellStyle name="Comma 4 2 5 2 3 2 2" xfId="32070" xr:uid="{BE431E89-0128-44C3-AF9B-5502F62CEA1F}"/>
    <cellStyle name="Comma 4 2 5 2 3 3" xfId="30773" xr:uid="{16B31111-FEAA-49C4-8E10-96771B89F108}"/>
    <cellStyle name="Comma 4 2 5 2 4" xfId="15312" xr:uid="{07F754A8-00B9-445B-B988-79F7D4859B2B}"/>
    <cellStyle name="Comma 4 2 5 2 4 2" xfId="31421" xr:uid="{9AC2D849-77B8-4957-BBDF-9241B4425216}"/>
    <cellStyle name="Comma 4 2 5 2 5" xfId="30124" xr:uid="{AB915C6B-B7EF-4F95-825E-DB3C1655AEAB}"/>
    <cellStyle name="Comma 4 2 6" xfId="2914" xr:uid="{2A491E84-075F-43E7-9B96-E504F0F19C32}"/>
    <cellStyle name="Comma 4 2 6 2" xfId="5853" xr:uid="{9DBCAF68-B560-4DFD-B986-5B9FCACCBAA8}"/>
    <cellStyle name="Comma 4 2 6 2 2" xfId="6523" xr:uid="{8803E943-B8BF-4E3E-975C-9C1F255D121C}"/>
    <cellStyle name="Comma 4 2 6 2 2 2" xfId="10255" xr:uid="{77ABBFC9-B6A2-42C2-A508-56BD057F7E77}"/>
    <cellStyle name="Comma 4 2 6 2 2 2 2" xfId="19703" xr:uid="{E9495FFD-4B61-4E63-BD55-060EF60E0A9C}"/>
    <cellStyle name="Comma 4 2 6 2 2 2 2 2" xfId="32352" xr:uid="{99CD788B-7C86-4DED-990F-8E51E77B20DA}"/>
    <cellStyle name="Comma 4 2 6 2 2 2 3" xfId="31056" xr:uid="{853AE8B4-3EA7-41A1-8E34-585904B0C780}"/>
    <cellStyle name="Comma 4 2 6 2 2 3" xfId="15974" xr:uid="{2AC784A4-7B06-4B2E-8057-E0A405C4C99B}"/>
    <cellStyle name="Comma 4 2 6 2 2 3 2" xfId="31704" xr:uid="{05E87E5F-5216-4786-83FA-ACF56160A1F6}"/>
    <cellStyle name="Comma 4 2 6 2 2 4" xfId="30407" xr:uid="{1F962579-8AA3-4175-9F3A-7A2818A077B2}"/>
    <cellStyle name="Comma 4 2 6 2 3" xfId="9585" xr:uid="{34651BA7-8FA3-4AAF-8FDF-C1A150D69953}"/>
    <cellStyle name="Comma 4 2 6 2 3 2" xfId="19033" xr:uid="{FC159957-D3B8-4AC6-8F75-A3B0A9CA6B24}"/>
    <cellStyle name="Comma 4 2 6 2 3 2 2" xfId="32062" xr:uid="{ED9D8ADC-5872-420B-9D94-DF23CF2C811C}"/>
    <cellStyle name="Comma 4 2 6 2 3 3" xfId="30765" xr:uid="{12FF3742-9BE3-4360-8501-7481D4432279}"/>
    <cellStyle name="Comma 4 2 6 2 4" xfId="15304" xr:uid="{F3FF567B-8E4A-46F8-8F1A-B0CCED2B5EFA}"/>
    <cellStyle name="Comma 4 2 6 2 4 2" xfId="31413" xr:uid="{7A8FBC14-6837-4251-9841-BAF71560D145}"/>
    <cellStyle name="Comma 4 2 6 2 5" xfId="30116" xr:uid="{D96E81D3-3B09-49DE-9F55-35073C1CD3ED}"/>
    <cellStyle name="Comma 4 2 7" xfId="4152" xr:uid="{E82E113F-9C0B-4147-B1B8-1DE7A6749F7B}"/>
    <cellStyle name="Comma 4 2 7 2" xfId="4263" xr:uid="{23DC17BF-9C3D-4B63-B9AD-04468FF322CA}"/>
    <cellStyle name="Comma 4 2 7 2 2" xfId="29675" xr:uid="{C3B45954-1D63-4FCC-B3E9-550CD958F2ED}"/>
    <cellStyle name="Comma 4 2 7 3" xfId="29575" xr:uid="{3D12C8E5-0DD7-46AB-8853-28A5128CF027}"/>
    <cellStyle name="Comma 4 2 8" xfId="5734" xr:uid="{26FFA70D-AA8B-4038-B712-5E9FBE6EE345}"/>
    <cellStyle name="Comma 4 2 8 2" xfId="6404" xr:uid="{2A53F5EB-A674-4BB9-8ED8-872C0F21B2C3}"/>
    <cellStyle name="Comma 4 2 8 2 2" xfId="10136" xr:uid="{77BD0CEA-81A7-451D-8828-29793716CF2B}"/>
    <cellStyle name="Comma 4 2 8 2 2 2" xfId="19584" xr:uid="{78C2749B-C58B-4F79-84A2-AB9B8BF799A9}"/>
    <cellStyle name="Comma 4 2 8 2 2 2 2" xfId="32245" xr:uid="{6BFAA1AB-5D62-4DDC-9804-7362319A03E7}"/>
    <cellStyle name="Comma 4 2 8 2 2 3" xfId="30949" xr:uid="{4D3BF5DE-3C74-43AF-8D2D-0BFCB3869728}"/>
    <cellStyle name="Comma 4 2 8 2 3" xfId="15855" xr:uid="{B9B37C6B-0A08-4D49-89C4-068813E4F271}"/>
    <cellStyle name="Comma 4 2 8 2 3 2" xfId="31597" xr:uid="{E54B9C97-DA01-4CEC-8FBE-C43866B26E02}"/>
    <cellStyle name="Comma 4 2 8 2 4" xfId="30300" xr:uid="{7064825B-01EF-4154-8FD9-51BEAE25A880}"/>
    <cellStyle name="Comma 4 2 8 3" xfId="9466" xr:uid="{96A1B82E-A16A-4CD1-967B-545C9B9C06D1}"/>
    <cellStyle name="Comma 4 2 8 3 2" xfId="18914" xr:uid="{F9AE071D-FAEA-4B43-BC8B-DEDA1A02136E}"/>
    <cellStyle name="Comma 4 2 8 3 2 2" xfId="31955" xr:uid="{25418D24-9BE3-49FA-943D-5D128317612B}"/>
    <cellStyle name="Comma 4 2 8 3 3" xfId="30658" xr:uid="{AE98F08A-E32D-4161-AB3C-A26D7C8CA762}"/>
    <cellStyle name="Comma 4 2 8 4" xfId="15185" xr:uid="{AB9007C7-01AB-4750-98D0-3B351F486FAD}"/>
    <cellStyle name="Comma 4 2 8 4 2" xfId="31306" xr:uid="{4F4CAB8A-90DC-4215-BB23-AC7404F63BF8}"/>
    <cellStyle name="Comma 4 2 8 5" xfId="30009" xr:uid="{7802B0CE-7FF8-470F-90B4-66A5E9A33D49}"/>
    <cellStyle name="Comma 4 2 9" xfId="6170" xr:uid="{9726DB66-1820-4393-81A6-7A4F1B827F96}"/>
    <cellStyle name="Comma 4 2 9 2" xfId="9902" xr:uid="{62405A01-B203-48AF-B901-0159BF6C8D47}"/>
    <cellStyle name="Comma 4 2 9 2 2" xfId="19350" xr:uid="{CB580221-D704-47A2-BE37-EA1EDB947390}"/>
    <cellStyle name="Comma 4 2 9 2 2 2" xfId="32202" xr:uid="{99E1AEFD-3B74-45ED-B154-FFDE6440ACEC}"/>
    <cellStyle name="Comma 4 2 9 2 3" xfId="30905" xr:uid="{0F3B1099-B0F1-4139-B3EA-400C209785DA}"/>
    <cellStyle name="Comma 4 2 9 3" xfId="15621" xr:uid="{46BE33E9-BC74-4839-94BC-E9FBCECCD43D}"/>
    <cellStyle name="Comma 4 2 9 3 2" xfId="31553" xr:uid="{902AC905-38F5-42CB-92EA-2189DA85B807}"/>
    <cellStyle name="Comma 4 2 9 4" xfId="30256" xr:uid="{030F86C5-3E6F-418E-9411-97303683E714}"/>
    <cellStyle name="Comma 4 3" xfId="15" xr:uid="{65D41041-EA50-43C9-B4AC-DEF4528D5CC1}"/>
    <cellStyle name="Comma 4 3 2" xfId="5862" xr:uid="{CA2E0480-2893-457D-B92F-2BDC4B83D378}"/>
    <cellStyle name="Comma 4 3 2 2" xfId="6532" xr:uid="{B8A6D60C-8825-4385-801E-F88176203266}"/>
    <cellStyle name="Comma 4 3 2 2 2" xfId="10264" xr:uid="{9CE1AB0A-C657-47B0-AA50-2A05D3880762}"/>
    <cellStyle name="Comma 4 3 2 2 2 2" xfId="19712" xr:uid="{24A7A0EA-C7A4-445B-ABF7-3B69F75EAACD}"/>
    <cellStyle name="Comma 4 3 2 2 2 2 2" xfId="32361" xr:uid="{5FD7CFCC-4824-4032-87D3-DE7B6647CD39}"/>
    <cellStyle name="Comma 4 3 2 2 2 3" xfId="31065" xr:uid="{ECE68D2D-8FCF-4161-B7B1-B55086DCEF49}"/>
    <cellStyle name="Comma 4 3 2 2 3" xfId="15983" xr:uid="{50CE635D-C2C9-4EA6-B95E-AED1CE2B6FB0}"/>
    <cellStyle name="Comma 4 3 2 2 3 2" xfId="31713" xr:uid="{11D1C197-80DC-49A7-ADFD-B65F11F32399}"/>
    <cellStyle name="Comma 4 3 2 2 4" xfId="30416" xr:uid="{E68DB9E3-DA1C-490C-BB2A-61126B6F27C8}"/>
    <cellStyle name="Comma 4 3 2 3" xfId="9594" xr:uid="{D2852463-CA05-42B7-AC02-79C596198964}"/>
    <cellStyle name="Comma 4 3 2 3 2" xfId="19042" xr:uid="{E6910129-D7F8-497E-ACCB-527EE77F3011}"/>
    <cellStyle name="Comma 4 3 2 3 2 2" xfId="32071" xr:uid="{FDB73C0B-67A2-4987-8690-80B8907A7DC8}"/>
    <cellStyle name="Comma 4 3 2 3 3" xfId="30774" xr:uid="{C8642E77-3EE9-4655-82DC-9B3DC567A0CE}"/>
    <cellStyle name="Comma 4 3 2 4" xfId="15313" xr:uid="{98697A79-2FD4-4EEC-A818-A15F0C77F1D8}"/>
    <cellStyle name="Comma 4 3 2 4 2" xfId="31422" xr:uid="{AD531CC6-4D0D-4218-BC60-0C361F58B85A}"/>
    <cellStyle name="Comma 4 3 2 5" xfId="30125" xr:uid="{77E18A19-A94C-456E-940C-BADEE199624B}"/>
    <cellStyle name="Comma 4 3 3" xfId="29299" xr:uid="{84A51F7A-8994-46EC-A886-90506D2946C0}"/>
    <cellStyle name="Comma 4 3 3 2" xfId="32596" xr:uid="{34396713-8332-4353-8BD0-C202F1BD166D}"/>
    <cellStyle name="Comma 4 3 4" xfId="2923" xr:uid="{FC612241-8AB1-4627-9262-4CADB0E9582A}"/>
    <cellStyle name="Comma 4 3 4 2" xfId="29498" xr:uid="{B4773EF5-FBB8-4669-8412-06A4E0FEDB36}"/>
    <cellStyle name="Comma 4 3 5" xfId="29459" xr:uid="{05345F50-7130-4BD0-8F47-85A8B75ED153}"/>
    <cellStyle name="Comma 4 4" xfId="2924" xr:uid="{A23E95BB-33F2-410B-B3A3-BF4757DE2E03}"/>
    <cellStyle name="Comma 4 4 2" xfId="2925" xr:uid="{D50DA57A-DB75-4CB7-9426-1E6C9F5A11FA}"/>
    <cellStyle name="Comma 4 4 2 2" xfId="5864" xr:uid="{E22E33ED-B76C-47C5-9083-9578B76A24F0}"/>
    <cellStyle name="Comma 4 4 2 2 2" xfId="6534" xr:uid="{00230F8B-062F-4EFA-AFFE-257BB94DEADF}"/>
    <cellStyle name="Comma 4 4 2 2 2 2" xfId="10266" xr:uid="{B8A915E4-EA24-4AFF-A31E-E4FA0C903AF4}"/>
    <cellStyle name="Comma 4 4 2 2 2 2 2" xfId="19714" xr:uid="{A58E4054-C692-4DDE-958D-2F401514B822}"/>
    <cellStyle name="Comma 4 4 2 2 2 2 2 2" xfId="32363" xr:uid="{324CA55E-0D02-4A4D-876A-E00412DF78A0}"/>
    <cellStyle name="Comma 4 4 2 2 2 2 3" xfId="31067" xr:uid="{AD2F9EE7-72E0-4374-9B77-3405166DF95F}"/>
    <cellStyle name="Comma 4 4 2 2 2 3" xfId="15985" xr:uid="{E2D032B0-FB87-4B88-A962-CA68610CF76A}"/>
    <cellStyle name="Comma 4 4 2 2 2 3 2" xfId="31715" xr:uid="{3B91514B-1E41-437B-9DE6-CBBE52F1DCE0}"/>
    <cellStyle name="Comma 4 4 2 2 2 4" xfId="30418" xr:uid="{6569F0E9-B93F-4E28-B055-458489C7A927}"/>
    <cellStyle name="Comma 4 4 2 2 3" xfId="9596" xr:uid="{AB62101D-4125-40F5-9EE8-FFF98563C5BB}"/>
    <cellStyle name="Comma 4 4 2 2 3 2" xfId="19044" xr:uid="{C2F0D31B-F4B5-477F-8800-A518842EBF6E}"/>
    <cellStyle name="Comma 4 4 2 2 3 2 2" xfId="32073" xr:uid="{BB1CD36F-FF2D-440F-AF08-6C83DFB68054}"/>
    <cellStyle name="Comma 4 4 2 2 3 3" xfId="30776" xr:uid="{B4B56C8E-6D53-4F3B-A2DA-5EAE28579E18}"/>
    <cellStyle name="Comma 4 4 2 2 4" xfId="15315" xr:uid="{9584B21F-1AC0-427A-8287-40D276AC45B3}"/>
    <cellStyle name="Comma 4 4 2 2 4 2" xfId="31424" xr:uid="{C64E3423-4D64-4FA7-85F4-94A4CC869639}"/>
    <cellStyle name="Comma 4 4 2 2 5" xfId="30127" xr:uid="{52A09E38-F97C-436E-9C61-0BBB7D0BC4E9}"/>
    <cellStyle name="Comma 4 4 3" xfId="5863" xr:uid="{5E47C778-7F3B-4DD9-9B1B-7EC6F23DD636}"/>
    <cellStyle name="Comma 4 4 3 2" xfId="6533" xr:uid="{2B951CCA-F777-4252-9CB9-49F392C645BE}"/>
    <cellStyle name="Comma 4 4 3 2 2" xfId="10265" xr:uid="{634AE992-FE81-4163-BF2D-403DE6F63A83}"/>
    <cellStyle name="Comma 4 4 3 2 2 2" xfId="19713" xr:uid="{67A3317F-6CE4-4030-89F9-0E4BB296206E}"/>
    <cellStyle name="Comma 4 4 3 2 2 2 2" xfId="32362" xr:uid="{ECD61618-A439-41CD-8E20-56C272928235}"/>
    <cellStyle name="Comma 4 4 3 2 2 3" xfId="31066" xr:uid="{9988FAD2-0EFA-44B7-A1B9-BAAA26799311}"/>
    <cellStyle name="Comma 4 4 3 2 3" xfId="15984" xr:uid="{6671FD9C-1E0C-4D17-8163-2B55A146A51A}"/>
    <cellStyle name="Comma 4 4 3 2 3 2" xfId="31714" xr:uid="{B83BA687-42E0-450F-9AC1-F39872449F15}"/>
    <cellStyle name="Comma 4 4 3 2 4" xfId="30417" xr:uid="{52FB32DB-A0C7-4124-9F7E-6A1CFA428342}"/>
    <cellStyle name="Comma 4 4 3 3" xfId="9595" xr:uid="{D84F53E4-874A-41EC-A16A-A6154F084DDE}"/>
    <cellStyle name="Comma 4 4 3 3 2" xfId="19043" xr:uid="{732C2D9B-199A-4892-9E1B-5D8A39892E9A}"/>
    <cellStyle name="Comma 4 4 3 3 2 2" xfId="32072" xr:uid="{E625172D-5299-447D-A969-1ED57A3EF032}"/>
    <cellStyle name="Comma 4 4 3 3 3" xfId="30775" xr:uid="{54E19AFD-EA81-4D1E-9323-58360337BF13}"/>
    <cellStyle name="Comma 4 4 3 4" xfId="15314" xr:uid="{EC065B80-6B2F-43B5-89AA-970B3AAA946F}"/>
    <cellStyle name="Comma 4 4 3 4 2" xfId="31423" xr:uid="{7E6B7595-0453-4A4E-8718-930A21E08084}"/>
    <cellStyle name="Comma 4 4 3 5" xfId="30126" xr:uid="{5486395D-52AB-4881-9A6C-17201E57F5AA}"/>
    <cellStyle name="Comma 4 4 4" xfId="29315" xr:uid="{6D2C4F5D-7268-4A81-9483-F85E0E4B883C}"/>
    <cellStyle name="Comma 4 4 4 2" xfId="32601" xr:uid="{EAB04E3E-5429-48DF-9F56-1FE16D2E156F}"/>
    <cellStyle name="Comma 4 5" xfId="2610" xr:uid="{23B038D8-8106-4929-97C9-F50764CDE160}"/>
    <cellStyle name="Comma 4 5 2" xfId="4190" xr:uid="{CD78CC4E-E441-4D65-A727-33840EEBB416}"/>
    <cellStyle name="Comma 4 5 2 2" xfId="29607" xr:uid="{0C1E8FDC-3340-4653-8759-D5F3865A2031}"/>
    <cellStyle name="Comma 4 5 3" xfId="29485" xr:uid="{31A6D156-3A78-4ACF-97C8-A410EBE5F64B}"/>
    <cellStyle name="Comma 4 6" xfId="4096" xr:uid="{CEDA1C8D-0A70-431B-AF7F-8454217D925D}"/>
    <cellStyle name="Comma 4 6 2" xfId="4232" xr:uid="{3B05E075-7D49-4833-995F-CB591C2CE6EB}"/>
    <cellStyle name="Comma 4 6 2 2" xfId="29645" xr:uid="{34677AB2-3E3B-4ACF-9B20-8F5A9F99A048}"/>
    <cellStyle name="Comma 4 6 3" xfId="29544" xr:uid="{C0491408-2AE4-4833-8E1B-2AA57C2D3299}"/>
    <cellStyle name="Comma 4 7" xfId="4699" xr:uid="{0E70C0D9-2B9D-453B-99AE-C51E22ACED92}"/>
    <cellStyle name="Comma 4 7 2" xfId="6073" xr:uid="{57969609-50AC-4206-B861-754C2D96CBC4}"/>
    <cellStyle name="Comma 4 7 2 2" xfId="6743" xr:uid="{1D2B5149-AC3C-4D58-88C7-23699AA6F112}"/>
    <cellStyle name="Comma 4 7 2 2 2" xfId="10475" xr:uid="{0272DAD4-C2FA-42E4-9DF0-41D2D0702FE9}"/>
    <cellStyle name="Comma 4 7 2 2 2 2" xfId="19923" xr:uid="{D185AC75-4CB3-486C-8643-FA94B565E2F5}"/>
    <cellStyle name="Comma 4 7 2 2 2 2 2" xfId="32463" xr:uid="{6EEABC14-9DD7-4027-86FB-1963E2701297}"/>
    <cellStyle name="Comma 4 7 2 2 2 3" xfId="31167" xr:uid="{F956D051-B9E1-42E8-82BA-33027E4FF6AA}"/>
    <cellStyle name="Comma 4 7 2 2 3" xfId="16194" xr:uid="{46040351-11F1-45B5-B18B-8DE575F475DC}"/>
    <cellStyle name="Comma 4 7 2 2 3 2" xfId="31815" xr:uid="{A0EAAB05-3B72-4748-BF36-83D0A245F6AA}"/>
    <cellStyle name="Comma 4 7 2 2 4" xfId="30518" xr:uid="{DD4EC2DC-63C3-4FB6-AC23-714D45152097}"/>
    <cellStyle name="Comma 4 7 2 3" xfId="9805" xr:uid="{BD0F1A06-740F-4612-95FF-8608401C6246}"/>
    <cellStyle name="Comma 4 7 2 3 2" xfId="19253" xr:uid="{7BCA20F7-EA76-4740-8E5F-7C682447358F}"/>
    <cellStyle name="Comma 4 7 2 3 2 2" xfId="32173" xr:uid="{EACDA99A-5B72-4647-949A-FFCB2FA39D05}"/>
    <cellStyle name="Comma 4 7 2 3 3" xfId="30876" xr:uid="{84E034F7-3770-4B89-AF95-7444829C7000}"/>
    <cellStyle name="Comma 4 7 2 4" xfId="15524" xr:uid="{B7A5FE9C-D06E-4156-B1E4-FFED3152187A}"/>
    <cellStyle name="Comma 4 7 2 4 2" xfId="31524" xr:uid="{B236A5B3-744E-48D3-A607-A669816F062E}"/>
    <cellStyle name="Comma 4 7 2 5" xfId="30227" xr:uid="{AB23CD46-C1DE-4E46-9DF5-9E7529E4356B}"/>
    <cellStyle name="Comma 4 7 3" xfId="29813" xr:uid="{6F07D6A4-3833-419F-BCF0-6FB7CE9B9D72}"/>
    <cellStyle name="Comma 4 8" xfId="1101" xr:uid="{15223BED-ACC4-41AC-8F1B-5B09385AD235}"/>
    <cellStyle name="Comma 4 8 2" xfId="5581" xr:uid="{0DC9C478-C5AE-49E1-88A0-74A64F031C1D}"/>
    <cellStyle name="Comma 4 8 2 2" xfId="6251" xr:uid="{15491AE2-3BD1-49E7-B6D3-464B0F2BC27F}"/>
    <cellStyle name="Comma 4 8 2 2 2" xfId="9983" xr:uid="{C44D47D7-38A7-4C1E-8A40-029C1CEF6C3B}"/>
    <cellStyle name="Comma 4 8 2 2 2 2" xfId="19431" xr:uid="{3AA87214-16CA-4F9B-BF06-F470055D55D5}"/>
    <cellStyle name="Comma 4 8 2 2 2 2 2" xfId="32244" xr:uid="{2136190D-6E86-4DF4-8F56-6054EF989313}"/>
    <cellStyle name="Comma 4 8 2 2 2 3" xfId="30948" xr:uid="{2E4F4C70-377F-403E-A58A-13B64897525B}"/>
    <cellStyle name="Comma 4 8 2 2 3" xfId="15702" xr:uid="{14FDCE30-BA8F-4FDB-B6B4-17A0B6843F83}"/>
    <cellStyle name="Comma 4 8 2 2 3 2" xfId="31596" xr:uid="{8B20DE90-9516-40F4-B128-68F4500ECC96}"/>
    <cellStyle name="Comma 4 8 2 2 4" xfId="30299" xr:uid="{F64C7737-097B-4EEA-98F1-9D08CBE09602}"/>
    <cellStyle name="Comma 4 8 2 3" xfId="9313" xr:uid="{0858CA12-5171-49D1-A401-C004B9C21F69}"/>
    <cellStyle name="Comma 4 8 2 3 2" xfId="18761" xr:uid="{983D6DF0-10C2-4223-A5F2-29D5EC73EFA4}"/>
    <cellStyle name="Comma 4 8 2 3 2 2" xfId="31954" xr:uid="{F824A308-0413-487D-9FA0-F2C1D7E38B16}"/>
    <cellStyle name="Comma 4 8 2 3 3" xfId="30657" xr:uid="{E76B5A05-0215-4445-89A0-AE7F34ECD2CF}"/>
    <cellStyle name="Comma 4 8 2 4" xfId="15032" xr:uid="{279C304D-2097-4232-834A-2FFD850F9180}"/>
    <cellStyle name="Comma 4 8 2 4 2" xfId="31305" xr:uid="{8D60F0A8-57FD-4EE8-81F4-E503A6772D07}"/>
    <cellStyle name="Comma 4 8 2 5" xfId="30008" xr:uid="{06DEC3E5-970B-4CB4-A103-0D218CC2FFB9}"/>
    <cellStyle name="Comma 4 8 3" xfId="6169" xr:uid="{1F3813F7-57F5-4F8F-A8A0-D93B2A4A14FA}"/>
    <cellStyle name="Comma 4 8 3 2" xfId="9901" xr:uid="{4C574725-F9D5-45F1-B0A1-DBDB11806745}"/>
    <cellStyle name="Comma 4 8 3 2 2" xfId="19349" xr:uid="{7A30EFA5-3019-485B-BF0C-34AB4CD8FB1E}"/>
    <cellStyle name="Comma 4 8 3 2 2 2" xfId="32201" xr:uid="{9B9510AA-B703-44EA-AD0E-DFBF5CC0C6C2}"/>
    <cellStyle name="Comma 4 8 3 2 3" xfId="30904" xr:uid="{A8F95C19-411F-4E3F-ACCC-691D1541BF7F}"/>
    <cellStyle name="Comma 4 8 3 3" xfId="15620" xr:uid="{5781DEB3-8258-472D-9CC8-A8009AFBD1AF}"/>
    <cellStyle name="Comma 4 8 3 3 2" xfId="31552" xr:uid="{B53E9B7B-17BF-4F1D-86C2-1FCDA9421C90}"/>
    <cellStyle name="Comma 4 8 3 4" xfId="30255" xr:uid="{D4C3E216-F6E9-4329-98F0-9C36353A6BF7}"/>
    <cellStyle name="Comma 4 8 4" xfId="7578" xr:uid="{C850ACDD-5A6A-4B92-8D0F-C80E46BDD04D}"/>
    <cellStyle name="Comma 4 8 4 2" xfId="11241" xr:uid="{4DE54E75-C34A-4A3D-8697-40511D145E6A}"/>
    <cellStyle name="Comma 4 8 4 2 2" xfId="20689" xr:uid="{D8E88E6E-B01C-4939-B50B-96042604B388}"/>
    <cellStyle name="Comma 4 8 4 2 2 2" xfId="32498" xr:uid="{D37AB398-7051-4142-9ACE-88FFE49D6FE6}"/>
    <cellStyle name="Comma 4 8 4 2 3" xfId="31202" xr:uid="{EC0D157B-9F95-4924-9711-6F729CA7524E}"/>
    <cellStyle name="Comma 4 8 4 3" xfId="17026" xr:uid="{12A5CE07-9668-43B2-A355-66EA35E395AA}"/>
    <cellStyle name="Comma 4 8 4 3 2" xfId="31850" xr:uid="{368EB34A-C2E5-4DD6-A3B1-04C14AB7C25A}"/>
    <cellStyle name="Comma 4 8 4 4" xfId="30553" xr:uid="{E0DF0D94-59F7-4AAB-88E8-471076FC7529}"/>
    <cellStyle name="Comma 4 8 5" xfId="9203" xr:uid="{179CBE66-905E-4193-89EF-3B90C7CDD55F}"/>
    <cellStyle name="Comma 4 8 5 2" xfId="12553" xr:uid="{90C0E2DD-892D-419F-B0D1-C38A384138C7}"/>
    <cellStyle name="Comma 4 8 5 2 2" xfId="22001" xr:uid="{40C07AA6-4D09-4E91-9121-35140D604EF2}"/>
    <cellStyle name="Comma 4 8 5 2 2 2" xfId="32530" xr:uid="{835CC0FA-8FC9-4FEE-9523-6631A82031EF}"/>
    <cellStyle name="Comma 4 8 5 2 3" xfId="31234" xr:uid="{4DBFBD48-B9B8-47E0-AEB1-E4F01A6BB06D}"/>
    <cellStyle name="Comma 4 8 5 3" xfId="18651" xr:uid="{B7E83705-70CC-4630-BFC7-E5604E872A4F}"/>
    <cellStyle name="Comma 4 8 5 3 2" xfId="31882" xr:uid="{AFC495E6-1FED-4591-82B0-9343C9F094EA}"/>
    <cellStyle name="Comma 4 8 5 4" xfId="30585" xr:uid="{1506A4D3-E331-4945-A32F-1260AF76CFB6}"/>
    <cellStyle name="Comma 4 8 6" xfId="9231" xr:uid="{57324CE4-E515-4DB6-8C48-08BA338CB9B1}"/>
    <cellStyle name="Comma 4 8 6 2" xfId="18679" xr:uid="{8F7E46C7-4469-415A-A71E-FED96A53D625}"/>
    <cellStyle name="Comma 4 8 6 2 2" xfId="31910" xr:uid="{3B1B6745-F34E-4C29-98C1-29D9B108BA7F}"/>
    <cellStyle name="Comma 4 8 6 3" xfId="30613" xr:uid="{EBF3CC40-1340-4DC3-93B7-8A5118549F1A}"/>
    <cellStyle name="Comma 4 8 7" xfId="14951" xr:uid="{FD6C5E35-3ABD-4949-92DE-8AB720CAA568}"/>
    <cellStyle name="Comma 4 8 7 2" xfId="31262" xr:uid="{893D30E2-7C16-4115-A84D-AE54CFF15F90}"/>
    <cellStyle name="Comma 4 8 8" xfId="29475" xr:uid="{1FEDEE63-2421-4333-9DC1-CA1700CD7E32}"/>
    <cellStyle name="Comma 4 9" xfId="5526" xr:uid="{24BDB363-5C13-4526-82CA-33C096025202}"/>
    <cellStyle name="Comma 4 9 2" xfId="6196" xr:uid="{5EA7FCE2-E6B0-41CD-8722-57958EAFC536}"/>
    <cellStyle name="Comma 4 9 2 2" xfId="9928" xr:uid="{3CF078AC-392D-4865-82B9-46D7C88E2A7D}"/>
    <cellStyle name="Comma 4 9 2 2 2" xfId="19376" xr:uid="{58C6D0C6-6252-4D01-8EB0-9FA6F6E77425}"/>
    <cellStyle name="Comma 4 9 2 2 2 2" xfId="32227" xr:uid="{9F892EA9-AECA-4742-A067-C0192D16D682}"/>
    <cellStyle name="Comma 4 9 2 2 3" xfId="30931" xr:uid="{3150E338-0414-484E-80FF-32B688FCCDA0}"/>
    <cellStyle name="Comma 4 9 2 3" xfId="15647" xr:uid="{F950FFE5-546B-4231-9BF9-F60261489602}"/>
    <cellStyle name="Comma 4 9 2 3 2" xfId="31579" xr:uid="{AB7A1638-77E3-4297-9EB7-1F82D0C854FB}"/>
    <cellStyle name="Comma 4 9 2 4" xfId="30282" xr:uid="{497EE290-650A-441D-AE8E-DFDA72AC3A44}"/>
    <cellStyle name="Comma 4 9 3" xfId="9258" xr:uid="{9E4735B1-495A-4162-BABE-0575373088DE}"/>
    <cellStyle name="Comma 4 9 3 2" xfId="18706" xr:uid="{B44E37EC-CAE0-4AA0-B72A-803D56244892}"/>
    <cellStyle name="Comma 4 9 3 2 2" xfId="31937" xr:uid="{E58C5DDA-8FB3-483B-8722-C1F9EFA34029}"/>
    <cellStyle name="Comma 4 9 3 3" xfId="30640" xr:uid="{B12DF85E-24FB-4B78-AF7F-1B28575946D1}"/>
    <cellStyle name="Comma 4 9 4" xfId="14977" xr:uid="{51648219-BC9A-4065-80A4-EF2911989447}"/>
    <cellStyle name="Comma 4 9 4 2" xfId="31288" xr:uid="{5BFC471B-B973-4A41-829B-DE0A205EAF39}"/>
    <cellStyle name="Comma 4 9 5" xfId="29991" xr:uid="{0DDAE182-CA19-493E-B244-8E50BE2D7A56}"/>
    <cellStyle name="Comma 40" xfId="2926" xr:uid="{A53C5950-CCBA-4A17-8BFD-29F524102E6B}"/>
    <cellStyle name="Comma 40 2" xfId="4700" xr:uid="{F98D2041-B22E-4207-872F-23B86090C173}"/>
    <cellStyle name="Comma 40 2 2" xfId="6074" xr:uid="{A05443DB-F070-4AE0-BFFD-F73E5A0C3E78}"/>
    <cellStyle name="Comma 40 2 2 2" xfId="6744" xr:uid="{3C7A0F67-24D0-467F-97CB-166E5D11AEAB}"/>
    <cellStyle name="Comma 40 2 2 2 2" xfId="10476" xr:uid="{F195AC13-7EAB-4AD1-BD6D-A02E7181EC27}"/>
    <cellStyle name="Comma 40 2 2 2 2 2" xfId="19924" xr:uid="{F3E2E3BC-186B-4B5B-895D-716267B3A6AD}"/>
    <cellStyle name="Comma 40 2 2 2 2 2 2" xfId="32464" xr:uid="{FEAFF3A8-0FA4-41F3-B48F-E9D717726625}"/>
    <cellStyle name="Comma 40 2 2 2 2 3" xfId="31168" xr:uid="{81269279-02CD-489B-9E19-11C55D57839F}"/>
    <cellStyle name="Comma 40 2 2 2 3" xfId="16195" xr:uid="{646F410F-8F2E-41F0-98D0-4565C256F6AD}"/>
    <cellStyle name="Comma 40 2 2 2 3 2" xfId="31816" xr:uid="{B5C20A44-56C0-4455-97AB-EC33FE4E296F}"/>
    <cellStyle name="Comma 40 2 2 2 4" xfId="30519" xr:uid="{C44F3962-F4BD-4AD8-8B8E-57E86B99DDFD}"/>
    <cellStyle name="Comma 40 2 2 3" xfId="9806" xr:uid="{85982BDD-42E9-48DC-8985-6F233DCB3EF5}"/>
    <cellStyle name="Comma 40 2 2 3 2" xfId="19254" xr:uid="{478CA3F9-F26F-4D80-A740-4C7CFEA3AEE9}"/>
    <cellStyle name="Comma 40 2 2 3 2 2" xfId="32174" xr:uid="{CFD7AB2A-DDCA-4E0B-9910-CA3F4A428B40}"/>
    <cellStyle name="Comma 40 2 2 3 3" xfId="30877" xr:uid="{6037EAAC-FB97-4095-A0BB-6F495FAD084B}"/>
    <cellStyle name="Comma 40 2 2 4" xfId="15525" xr:uid="{F02F5D4E-5E61-4549-8EB2-A47EDAF32A23}"/>
    <cellStyle name="Comma 40 2 2 4 2" xfId="31525" xr:uid="{437340CA-4754-4B4F-B854-4D2AC91DDB87}"/>
    <cellStyle name="Comma 40 2 2 5" xfId="30228" xr:uid="{D2D1E095-2860-46DF-9DCA-92ED4C36D471}"/>
    <cellStyle name="Comma 40 2 3" xfId="29814" xr:uid="{056412FC-C942-4C63-A93A-15EAD2D7B8A7}"/>
    <cellStyle name="Comma 40 3" xfId="5865" xr:uid="{21400AEE-40C3-4DBC-8210-97A9DB4A6CD6}"/>
    <cellStyle name="Comma 40 3 2" xfId="6535" xr:uid="{D3A70BA1-79E0-4832-AE61-C8673B5B96CA}"/>
    <cellStyle name="Comma 40 3 2 2" xfId="10267" xr:uid="{17785DE9-DB8F-44DD-A6D3-26DAAD164873}"/>
    <cellStyle name="Comma 40 3 2 2 2" xfId="19715" xr:uid="{465A6320-9851-4174-B132-F47E75ED9D74}"/>
    <cellStyle name="Comma 40 3 2 2 2 2" xfId="32364" xr:uid="{A52B8BBD-88E3-4529-88F2-90637C3A6FE1}"/>
    <cellStyle name="Comma 40 3 2 2 3" xfId="31068" xr:uid="{2AD907E3-72B2-413E-BB14-CD829883FEF8}"/>
    <cellStyle name="Comma 40 3 2 3" xfId="15986" xr:uid="{E9F64A80-1466-4BD3-932E-74BAE350E151}"/>
    <cellStyle name="Comma 40 3 2 3 2" xfId="31716" xr:uid="{50F51FDD-DA70-40CE-AFAC-026305AD7674}"/>
    <cellStyle name="Comma 40 3 2 4" xfId="30419" xr:uid="{9E5907F6-694C-4C6D-891C-31D4942B615C}"/>
    <cellStyle name="Comma 40 3 3" xfId="9597" xr:uid="{7E35BD4A-CEAA-45A3-ACD5-448EEFCF95A9}"/>
    <cellStyle name="Comma 40 3 3 2" xfId="19045" xr:uid="{D572B4D3-A807-4B85-8A86-DBB7949424B3}"/>
    <cellStyle name="Comma 40 3 3 2 2" xfId="32074" xr:uid="{22636A0B-2D52-427A-979B-6ECED174A9B6}"/>
    <cellStyle name="Comma 40 3 3 3" xfId="30777" xr:uid="{902A3A11-97A6-4176-8E19-9CF2CC1040EA}"/>
    <cellStyle name="Comma 40 3 4" xfId="15316" xr:uid="{6A9609DC-33DD-4EBF-997C-EB442CF7111A}"/>
    <cellStyle name="Comma 40 3 4 2" xfId="31425" xr:uid="{C2DB41F4-12B9-4B32-B560-CD42B9C1259E}"/>
    <cellStyle name="Comma 40 3 5" xfId="30128" xr:uid="{80A2BD43-F690-4AA2-9A2D-F8E129FBDCA8}"/>
    <cellStyle name="Comma 41" xfId="2927" xr:uid="{AE7C02ED-6C80-4CB9-83F2-C455C086E155}"/>
    <cellStyle name="Comma 41 2" xfId="4701" xr:uid="{E11182AF-D1F1-457A-8D69-60D7DBE41432}"/>
    <cellStyle name="Comma 41 2 2" xfId="6075" xr:uid="{6FA9A12D-98CF-48BD-A09C-CFDCA6610DCA}"/>
    <cellStyle name="Comma 41 2 2 2" xfId="6745" xr:uid="{1F4FE2A4-6AA3-449D-974F-E5D9AB8D137E}"/>
    <cellStyle name="Comma 41 2 2 2 2" xfId="10477" xr:uid="{43BBE405-90F4-4841-B63D-3730269E0EF9}"/>
    <cellStyle name="Comma 41 2 2 2 2 2" xfId="19925" xr:uid="{0C971093-4FBD-4C5D-B8AE-D3074A9BDF71}"/>
    <cellStyle name="Comma 41 2 2 2 2 2 2" xfId="32465" xr:uid="{786AD5C7-243F-450B-834C-6F8F2FF68496}"/>
    <cellStyle name="Comma 41 2 2 2 2 3" xfId="31169" xr:uid="{38EF02DB-71DE-4CFE-8471-2FE7746E912C}"/>
    <cellStyle name="Comma 41 2 2 2 3" xfId="16196" xr:uid="{099BE0DF-B117-4B71-A760-9AA49079F59B}"/>
    <cellStyle name="Comma 41 2 2 2 3 2" xfId="31817" xr:uid="{C3D32DED-B6B0-4882-8436-0E50A9695ECC}"/>
    <cellStyle name="Comma 41 2 2 2 4" xfId="30520" xr:uid="{BFFE35E2-52F4-430E-8724-4F0670C8A27C}"/>
    <cellStyle name="Comma 41 2 2 3" xfId="9807" xr:uid="{DD6B22D3-DC0A-4EDA-9617-CA7ED4414C48}"/>
    <cellStyle name="Comma 41 2 2 3 2" xfId="19255" xr:uid="{2FACBC52-4A8A-48A3-A50F-E51C8DA70CB5}"/>
    <cellStyle name="Comma 41 2 2 3 2 2" xfId="32175" xr:uid="{050DB1F1-A301-42CD-9D82-124BEE4B8181}"/>
    <cellStyle name="Comma 41 2 2 3 3" xfId="30878" xr:uid="{E3B5DEA8-887B-48E9-AF3C-8DEBB4D7C425}"/>
    <cellStyle name="Comma 41 2 2 4" xfId="15526" xr:uid="{C48EC11B-D9A8-4DA6-A783-C50DE5340B96}"/>
    <cellStyle name="Comma 41 2 2 4 2" xfId="31526" xr:uid="{DB077983-5902-4072-BA37-68A313C9410D}"/>
    <cellStyle name="Comma 41 2 2 5" xfId="30229" xr:uid="{FB5673E2-5753-4169-A9D9-085CC2672578}"/>
    <cellStyle name="Comma 41 2 3" xfId="29815" xr:uid="{87E83F9F-DDCB-409E-BDF6-7189C8070F7F}"/>
    <cellStyle name="Comma 41 3" xfId="5866" xr:uid="{6BD0E774-1128-4412-BD27-CF4C888AFF73}"/>
    <cellStyle name="Comma 41 3 2" xfId="6536" xr:uid="{76CDB8E4-00F2-4AD6-998E-88CC4280AFAA}"/>
    <cellStyle name="Comma 41 3 2 2" xfId="10268" xr:uid="{F0B05E48-3864-480F-BB7C-C2E8FD5848CB}"/>
    <cellStyle name="Comma 41 3 2 2 2" xfId="19716" xr:uid="{6104DDAC-71FE-4EDC-847F-97A00B71F408}"/>
    <cellStyle name="Comma 41 3 2 2 2 2" xfId="32365" xr:uid="{03676526-2025-4AAA-8C61-9E3C1A95ECB3}"/>
    <cellStyle name="Comma 41 3 2 2 3" xfId="31069" xr:uid="{9FE2D800-6427-496A-B8CC-083FFC554911}"/>
    <cellStyle name="Comma 41 3 2 3" xfId="15987" xr:uid="{6DD7CDBE-BB96-4A70-9B2B-DB1F9F6B58D9}"/>
    <cellStyle name="Comma 41 3 2 3 2" xfId="31717" xr:uid="{6371BFAE-7112-4DCB-AE38-D350AAED9E10}"/>
    <cellStyle name="Comma 41 3 2 4" xfId="30420" xr:uid="{0309904A-1D4C-4F5F-AE9F-1BDD11EB799A}"/>
    <cellStyle name="Comma 41 3 3" xfId="9598" xr:uid="{44BAE28D-F635-45E3-A53E-5176F07F2A58}"/>
    <cellStyle name="Comma 41 3 3 2" xfId="19046" xr:uid="{69019501-C5FD-44E4-A9AE-80BD64EE9362}"/>
    <cellStyle name="Comma 41 3 3 2 2" xfId="32075" xr:uid="{B8CF5165-7181-4511-ADA6-484D0C7FAC69}"/>
    <cellStyle name="Comma 41 3 3 3" xfId="30778" xr:uid="{9A2E5618-63EC-43E9-AFC6-51123D1914C2}"/>
    <cellStyle name="Comma 41 3 4" xfId="15317" xr:uid="{4550936F-076D-4C66-90BF-F7A88A2CA4D3}"/>
    <cellStyle name="Comma 41 3 4 2" xfId="31426" xr:uid="{890F461A-E0AF-4E92-B66F-EFCBBAD12473}"/>
    <cellStyle name="Comma 41 3 5" xfId="30129" xr:uid="{B2B90752-4876-416C-928D-35D70A140ED7}"/>
    <cellStyle name="Comma 42" xfId="2928" xr:uid="{45245A00-88E3-42B9-961F-14A25732BFF8}"/>
    <cellStyle name="Comma 42 2" xfId="5867" xr:uid="{4DC5D535-3145-4BB7-B6C8-EE5B36272C7E}"/>
    <cellStyle name="Comma 42 2 2" xfId="6537" xr:uid="{F8D09EA0-A039-4BD7-850B-FE416FE915B6}"/>
    <cellStyle name="Comma 42 2 2 2" xfId="10269" xr:uid="{C6B05371-950B-44BC-910E-18D0F4CA91CF}"/>
    <cellStyle name="Comma 42 2 2 2 2" xfId="19717" xr:uid="{824AA1D9-94F8-4183-AD77-F15A4429B8EA}"/>
    <cellStyle name="Comma 42 2 2 2 2 2" xfId="32366" xr:uid="{FBD93833-A6A7-43AE-B153-11CFF9CC8B6A}"/>
    <cellStyle name="Comma 42 2 2 2 3" xfId="31070" xr:uid="{85F68F00-2FD2-402D-8CF3-B0BC03EAA748}"/>
    <cellStyle name="Comma 42 2 2 3" xfId="15988" xr:uid="{8867719E-21EF-4FBB-95AA-B326A197A206}"/>
    <cellStyle name="Comma 42 2 2 3 2" xfId="31718" xr:uid="{63E35C6F-D5B2-4295-B77B-5F24B6C0ED7A}"/>
    <cellStyle name="Comma 42 2 2 4" xfId="30421" xr:uid="{3EA9F523-3151-448A-AAA8-1993BA72E45A}"/>
    <cellStyle name="Comma 42 2 3" xfId="9599" xr:uid="{8EA2C0B4-E473-4E1B-960D-04338842DDCB}"/>
    <cellStyle name="Comma 42 2 3 2" xfId="19047" xr:uid="{6DFA1767-25B2-4736-8CBD-0B7A302972D0}"/>
    <cellStyle name="Comma 42 2 3 2 2" xfId="32076" xr:uid="{9EAEDA0D-301B-4C76-BECD-7B1532124E18}"/>
    <cellStyle name="Comma 42 2 3 3" xfId="30779" xr:uid="{1AEB9C9C-E64C-4AC3-84CC-6A94A4E28D7D}"/>
    <cellStyle name="Comma 42 2 4" xfId="15318" xr:uid="{23286344-9B56-4E92-83AF-58C9F43EC054}"/>
    <cellStyle name="Comma 42 2 4 2" xfId="31427" xr:uid="{29F3FE82-902D-41E5-B5CC-3728ACF60466}"/>
    <cellStyle name="Comma 42 2 5" xfId="30130" xr:uid="{3867FB6C-D257-45DE-BF41-7452E12BDA0A}"/>
    <cellStyle name="Comma 42 3" xfId="6181" xr:uid="{87B68A1E-0745-49C3-B8F6-85DE7FCB1EBB}"/>
    <cellStyle name="Comma 42 3 2" xfId="9913" xr:uid="{822B78F1-A2BD-477A-B0C5-4A0EFACEBCE6}"/>
    <cellStyle name="Comma 42 3 2 2" xfId="19361" xr:uid="{0A0882CE-CB17-43BE-B5CB-2828B57B38F2}"/>
    <cellStyle name="Comma 42 3 2 2 2" xfId="32213" xr:uid="{C688D8A8-2DED-46C4-A0D1-46CD2290D2F6}"/>
    <cellStyle name="Comma 42 3 2 3" xfId="30916" xr:uid="{041D6527-15AA-4468-BAD2-F953DE497BF3}"/>
    <cellStyle name="Comma 42 3 3" xfId="15632" xr:uid="{5168E48D-EBAE-492D-9046-CDB382A69379}"/>
    <cellStyle name="Comma 42 3 3 2" xfId="31564" xr:uid="{543BE791-AF57-48B6-9732-475B1478EB48}"/>
    <cellStyle name="Comma 42 3 4" xfId="30267" xr:uid="{94BF748D-2F42-47E2-BAE9-BA87E7F1B7D0}"/>
    <cellStyle name="Comma 42 4" xfId="8128" xr:uid="{06E3BAD5-EF16-4E2B-8564-A432BC2E5289}"/>
    <cellStyle name="Comma 42 4 2" xfId="11705" xr:uid="{4A5AF32C-C5CA-4531-A5C0-B244AFE15FD7}"/>
    <cellStyle name="Comma 42 4 2 2" xfId="21153" xr:uid="{30BD9F24-D167-4B20-8134-DDD6870C452F}"/>
    <cellStyle name="Comma 42 4 2 2 2" xfId="32513" xr:uid="{2059C373-F1C3-4138-8B56-BD0D85C22232}"/>
    <cellStyle name="Comma 42 4 2 3" xfId="31217" xr:uid="{EF11731E-185D-4753-B9C6-D2E747745E18}"/>
    <cellStyle name="Comma 42 4 3" xfId="17576" xr:uid="{74A2D1A4-8294-43C5-8E25-7A22FF288F42}"/>
    <cellStyle name="Comma 42 4 3 2" xfId="31865" xr:uid="{8373DA23-8F08-41BD-BB72-7A7E5811376F}"/>
    <cellStyle name="Comma 42 4 4" xfId="30568" xr:uid="{FD40826B-CD2E-47B6-8401-3A8E06A71F72}"/>
    <cellStyle name="Comma 42 5" xfId="9216" xr:uid="{9248096B-9F83-4DDE-880D-A298AE3A90B1}"/>
    <cellStyle name="Comma 42 5 2" xfId="12566" xr:uid="{17A9EDAD-40FB-49AF-9257-F39625C61C7A}"/>
    <cellStyle name="Comma 42 5 2 2" xfId="22014" xr:uid="{F92D681F-A444-4835-8F02-CB6A6BE2587B}"/>
    <cellStyle name="Comma 42 5 2 2 2" xfId="32543" xr:uid="{E8E4BBA4-791C-40EA-9387-553ED6005D87}"/>
    <cellStyle name="Comma 42 5 2 3" xfId="31247" xr:uid="{0922BFB0-92C8-4F25-9638-EABCE077E940}"/>
    <cellStyle name="Comma 42 5 3" xfId="18664" xr:uid="{9F7233ED-DBEE-4913-B14C-B3D3042E534B}"/>
    <cellStyle name="Comma 42 5 3 2" xfId="31895" xr:uid="{13DB446A-7F1E-49C7-AECD-F4F1727B26EB}"/>
    <cellStyle name="Comma 42 5 4" xfId="30598" xr:uid="{101F120C-8290-45C9-BFC1-D735C7DFCE71}"/>
    <cellStyle name="Comma 42 6" xfId="9244" xr:uid="{0DB3740B-2843-4ABE-B805-A0FC7011E741}"/>
    <cellStyle name="Comma 42 6 2" xfId="18692" xr:uid="{88C514CA-C720-43D6-85A6-A346D346C7D0}"/>
    <cellStyle name="Comma 42 6 2 2" xfId="31923" xr:uid="{1A239D28-FF9E-43F1-AF0C-5F816C9A38FD}"/>
    <cellStyle name="Comma 42 6 3" xfId="30626" xr:uid="{F1BE40A5-445B-4156-8897-3F6F9DB8FD48}"/>
    <cellStyle name="Comma 42 7" xfId="14964" xr:uid="{E13E55E3-821E-4F6C-A4C8-9284EF94AA54}"/>
    <cellStyle name="Comma 42 7 2" xfId="31275" xr:uid="{9B1B2930-65BC-4A80-843E-F011B7B3AB0C}"/>
    <cellStyle name="Comma 42 8" xfId="29499" xr:uid="{456C6EB5-4F20-47A5-8AC2-D54A4B3BBE89}"/>
    <cellStyle name="Comma 43" xfId="2929" xr:uid="{C38233C8-7242-4FC6-A644-70807C55823E}"/>
    <cellStyle name="Comma 43 2" xfId="5868" xr:uid="{1EA8346D-892A-4390-9737-0D056EFA44F1}"/>
    <cellStyle name="Comma 43 2 2" xfId="6538" xr:uid="{7CE9AF94-02DA-4F0A-A1C0-B7D0691916DD}"/>
    <cellStyle name="Comma 43 2 2 2" xfId="10270" xr:uid="{9AE160D1-8714-4D54-A199-023FDEEA342D}"/>
    <cellStyle name="Comma 43 2 2 2 2" xfId="19718" xr:uid="{97750CBF-BD13-4880-9C1E-0D7C460704C9}"/>
    <cellStyle name="Comma 43 2 2 2 2 2" xfId="32367" xr:uid="{B4B788D7-4B4C-4E4F-98B9-A889648A3984}"/>
    <cellStyle name="Comma 43 2 2 2 3" xfId="31071" xr:uid="{942AA2F3-C713-4573-BEEA-B60674438451}"/>
    <cellStyle name="Comma 43 2 2 3" xfId="15989" xr:uid="{1778E2E5-761C-4F1C-8194-8E4BCC60CD40}"/>
    <cellStyle name="Comma 43 2 2 3 2" xfId="31719" xr:uid="{04E76CC6-3E7B-4A49-8573-C471DD5A0161}"/>
    <cellStyle name="Comma 43 2 2 4" xfId="30422" xr:uid="{509C7FB9-2158-4188-9F93-AFAF14825870}"/>
    <cellStyle name="Comma 43 2 3" xfId="9600" xr:uid="{CD14A2D0-E444-481A-A5EE-2AA1B9A75A40}"/>
    <cellStyle name="Comma 43 2 3 2" xfId="19048" xr:uid="{7EA25FFA-ABB9-4CBE-BC72-3792EF27BC64}"/>
    <cellStyle name="Comma 43 2 3 2 2" xfId="32077" xr:uid="{9EFC2093-1A70-4F8D-8298-71A367812CD1}"/>
    <cellStyle name="Comma 43 2 3 3" xfId="30780" xr:uid="{3A8391C6-72E0-43EF-A556-AA41E5C78D9C}"/>
    <cellStyle name="Comma 43 2 4" xfId="15319" xr:uid="{39B6BAC7-5976-4DC8-9B4B-DC74802CA2CF}"/>
    <cellStyle name="Comma 43 2 4 2" xfId="31428" xr:uid="{6754C9E3-14A3-4CB9-95AE-89B012EEDB6F}"/>
    <cellStyle name="Comma 43 2 5" xfId="30131" xr:uid="{47C719F2-DDBE-4F88-B72E-24AFEA7A5357}"/>
    <cellStyle name="Comma 43 3" xfId="6182" xr:uid="{9F8512BB-C4B0-457F-9270-4FC575D04A84}"/>
    <cellStyle name="Comma 43 3 2" xfId="9914" xr:uid="{A9335BA0-0A92-4D2E-9BF1-0ADAF5935C86}"/>
    <cellStyle name="Comma 43 3 2 2" xfId="19362" xr:uid="{655723B2-595A-4866-B90E-B1D2BFD6207F}"/>
    <cellStyle name="Comma 43 3 2 2 2" xfId="32214" xr:uid="{EF3988C5-FE38-4CC4-A8A7-E383E15CB941}"/>
    <cellStyle name="Comma 43 3 2 3" xfId="30917" xr:uid="{1D8F6AA8-CF91-4388-8CFD-052963688F9C}"/>
    <cellStyle name="Comma 43 3 3" xfId="15633" xr:uid="{7A7DC162-8633-4ED3-A5AE-F368B87AE163}"/>
    <cellStyle name="Comma 43 3 3 2" xfId="31565" xr:uid="{CD9E377F-120A-4EA6-816D-8DBCA4106688}"/>
    <cellStyle name="Comma 43 3 4" xfId="30268" xr:uid="{F5FC756A-ED41-481A-9349-D4F451A681E5}"/>
    <cellStyle name="Comma 43 4" xfId="8129" xr:uid="{02C0A9CB-B240-474D-A38A-5D90C4588212}"/>
    <cellStyle name="Comma 43 4 2" xfId="11706" xr:uid="{5BE0668D-DCB1-4F3F-B746-BC8E009C5DCD}"/>
    <cellStyle name="Comma 43 4 2 2" xfId="21154" xr:uid="{AC1DFC58-2967-46AF-BBC2-17369BC61118}"/>
    <cellStyle name="Comma 43 4 2 2 2" xfId="32514" xr:uid="{FC66CB7B-2CF1-491E-92DF-AD546CE50EFB}"/>
    <cellStyle name="Comma 43 4 2 3" xfId="31218" xr:uid="{A4C987DC-F50C-4B70-BE6E-EF54D398BB92}"/>
    <cellStyle name="Comma 43 4 3" xfId="17577" xr:uid="{2DFEB777-0163-45B8-9E4B-2452936A592A}"/>
    <cellStyle name="Comma 43 4 3 2" xfId="31866" xr:uid="{E0F1D654-15B9-4129-9FED-E0B920C1FD78}"/>
    <cellStyle name="Comma 43 4 4" xfId="30569" xr:uid="{4D11F5CB-856D-4EE6-8B45-018E3D0B14B3}"/>
    <cellStyle name="Comma 43 5" xfId="9217" xr:uid="{C9182EB9-2186-4998-800D-E4A4B1782393}"/>
    <cellStyle name="Comma 43 5 2" xfId="12567" xr:uid="{A056F41B-FDF7-4793-9AE4-B51AEFFA0DD5}"/>
    <cellStyle name="Comma 43 5 2 2" xfId="22015" xr:uid="{5486DA1F-1C8B-47FA-81E8-DF524BBB3003}"/>
    <cellStyle name="Comma 43 5 2 2 2" xfId="32544" xr:uid="{61482F21-8166-4B12-80E8-E1260B02214D}"/>
    <cellStyle name="Comma 43 5 2 3" xfId="31248" xr:uid="{9F5876C6-535C-4741-B0F8-C7AACF6BEE5C}"/>
    <cellStyle name="Comma 43 5 3" xfId="18665" xr:uid="{B437EB9B-9166-4311-9DED-C6DB8E970C98}"/>
    <cellStyle name="Comma 43 5 3 2" xfId="31896" xr:uid="{B4C91626-69D5-4971-9F18-DCAFD2038403}"/>
    <cellStyle name="Comma 43 5 4" xfId="30599" xr:uid="{5ACF9B50-794A-4289-9978-23A87E5F6285}"/>
    <cellStyle name="Comma 43 6" xfId="9245" xr:uid="{C7490EA8-426D-44C1-9926-E724755CB543}"/>
    <cellStyle name="Comma 43 6 2" xfId="18693" xr:uid="{AFC5F68C-0D98-4982-A8AC-D5A76DC7DE4C}"/>
    <cellStyle name="Comma 43 6 2 2" xfId="31924" xr:uid="{38A5F148-C781-4A9E-8681-29E3A1546E9F}"/>
    <cellStyle name="Comma 43 6 3" xfId="30627" xr:uid="{F744A39C-9F62-4973-8F4B-4E41944149A0}"/>
    <cellStyle name="Comma 43 7" xfId="14965" xr:uid="{81F93207-7C5C-4E82-8AF5-3233F64746C4}"/>
    <cellStyle name="Comma 43 7 2" xfId="31276" xr:uid="{0A79D3D6-B521-4D46-850E-0B3D41A70803}"/>
    <cellStyle name="Comma 43 8" xfId="29500" xr:uid="{5EB7C540-5632-4AAA-82EF-691665E92BA8}"/>
    <cellStyle name="Comma 44" xfId="2930" xr:uid="{12537996-3C5A-4D1B-AA4E-797C190F0108}"/>
    <cellStyle name="Comma 44 2" xfId="4702" xr:uid="{F7523431-87F6-41BE-9BFF-7BBC61B02F34}"/>
    <cellStyle name="Comma 44 2 2" xfId="6076" xr:uid="{C179BCAC-3B1C-480A-8CE3-1322B88A4643}"/>
    <cellStyle name="Comma 44 2 2 2" xfId="6746" xr:uid="{35716DE0-5581-43D7-B193-E474DAC632B0}"/>
    <cellStyle name="Comma 44 2 2 2 2" xfId="10478" xr:uid="{05773A68-9960-4ABD-9F45-E21946BF1E17}"/>
    <cellStyle name="Comma 44 2 2 2 2 2" xfId="19926" xr:uid="{16E6B288-1365-4196-ADC0-6002F6C9926E}"/>
    <cellStyle name="Comma 44 2 2 2 2 2 2" xfId="32466" xr:uid="{F3A81DE3-B0FC-41D5-8733-2269DB1C41D0}"/>
    <cellStyle name="Comma 44 2 2 2 2 3" xfId="31170" xr:uid="{8118E234-747D-4369-8654-50797D44AE49}"/>
    <cellStyle name="Comma 44 2 2 2 3" xfId="16197" xr:uid="{A022EC45-14E8-40C7-8650-A1741DE990A5}"/>
    <cellStyle name="Comma 44 2 2 2 3 2" xfId="31818" xr:uid="{5461723C-243F-45E8-A391-2E7DFE2E1C35}"/>
    <cellStyle name="Comma 44 2 2 2 4" xfId="30521" xr:uid="{8202FBE6-1483-47AF-86B0-CC0F2D622D58}"/>
    <cellStyle name="Comma 44 2 2 3" xfId="9808" xr:uid="{6A6300C3-8A87-4020-9B63-C100EA84B585}"/>
    <cellStyle name="Comma 44 2 2 3 2" xfId="19256" xr:uid="{89093463-2E06-448D-9F1E-85E1777425A6}"/>
    <cellStyle name="Comma 44 2 2 3 2 2" xfId="32176" xr:uid="{30B73691-96D7-4941-848B-6A6F17400233}"/>
    <cellStyle name="Comma 44 2 2 3 3" xfId="30879" xr:uid="{4556779D-3D8C-4DB2-8160-66D8D831BDA5}"/>
    <cellStyle name="Comma 44 2 2 4" xfId="15527" xr:uid="{66FF02DC-04CD-486F-9197-A92D4F9A9D92}"/>
    <cellStyle name="Comma 44 2 2 4 2" xfId="31527" xr:uid="{B0D550CE-0D6D-44DB-863C-A23520DE8AE8}"/>
    <cellStyle name="Comma 44 2 2 5" xfId="30230" xr:uid="{F6EB4057-DAEE-41B9-A408-863A2A17B6E0}"/>
    <cellStyle name="Comma 44 2 3" xfId="29816" xr:uid="{99F4EB08-375C-468A-8C6E-2C7295A18D8A}"/>
    <cellStyle name="Comma 44 3" xfId="5869" xr:uid="{53E2343B-87D0-474F-B8A2-E127DA44A5DB}"/>
    <cellStyle name="Comma 44 3 2" xfId="6539" xr:uid="{4DE4AB27-6542-4EF7-A76E-E2AC25CD2715}"/>
    <cellStyle name="Comma 44 3 2 2" xfId="10271" xr:uid="{918A6CF5-166C-4933-8855-D6104CCE45EE}"/>
    <cellStyle name="Comma 44 3 2 2 2" xfId="19719" xr:uid="{37A9039D-3E79-40FD-99E2-E60ACCB00A5D}"/>
    <cellStyle name="Comma 44 3 2 2 2 2" xfId="32368" xr:uid="{C6C3C3BE-6F82-4D0B-B531-0FAFC4F837BE}"/>
    <cellStyle name="Comma 44 3 2 2 3" xfId="31072" xr:uid="{A8FD4C65-1473-4132-93B1-8AF33BA9286D}"/>
    <cellStyle name="Comma 44 3 2 3" xfId="15990" xr:uid="{E29F9B24-5C3C-4B9D-885E-205163E811E1}"/>
    <cellStyle name="Comma 44 3 2 3 2" xfId="31720" xr:uid="{773F0C4F-ECE9-406A-8EC6-61E015C5B0FD}"/>
    <cellStyle name="Comma 44 3 2 4" xfId="30423" xr:uid="{4045E924-D49B-4E68-B5D1-8FDCD32F77FC}"/>
    <cellStyle name="Comma 44 3 3" xfId="9601" xr:uid="{AE5FFB31-B774-487F-8B13-1A52C06B2331}"/>
    <cellStyle name="Comma 44 3 3 2" xfId="19049" xr:uid="{0672FFE4-13CA-44B6-A7C5-2ECBD4C81F6E}"/>
    <cellStyle name="Comma 44 3 3 2 2" xfId="32078" xr:uid="{53D10F52-894F-4C9D-8AED-0D41AB450FD2}"/>
    <cellStyle name="Comma 44 3 3 3" xfId="30781" xr:uid="{44C35E0A-8658-487E-BE03-53494D684E8F}"/>
    <cellStyle name="Comma 44 3 4" xfId="15320" xr:uid="{E1FC4ABB-A0B8-4F96-833D-D8F9BD4838F1}"/>
    <cellStyle name="Comma 44 3 4 2" xfId="31429" xr:uid="{2F817A12-86B2-4328-A0BB-DE2EB8958143}"/>
    <cellStyle name="Comma 44 3 5" xfId="30132" xr:uid="{D02D011F-5C5F-4EEF-A5C9-FD42733F32A9}"/>
    <cellStyle name="Comma 45" xfId="2931" xr:uid="{95349C94-8A27-44EF-94B7-83DA038CCABB}"/>
    <cellStyle name="Comma 45 2" xfId="5870" xr:uid="{75F6D98D-DC17-46FD-A74C-B5F07C046271}"/>
    <cellStyle name="Comma 45 2 2" xfId="6540" xr:uid="{8D7C99D7-7B2D-4565-B140-A334FB59BFFE}"/>
    <cellStyle name="Comma 45 2 2 2" xfId="10272" xr:uid="{3E8B3CA5-F624-4B44-AD32-39034DE8F213}"/>
    <cellStyle name="Comma 45 2 2 2 2" xfId="19720" xr:uid="{A731158B-FF7C-4B43-8716-8FC957ED4ABB}"/>
    <cellStyle name="Comma 45 2 2 2 2 2" xfId="32369" xr:uid="{53FBFD7D-4D9A-4C0E-ACA7-3CEB434D46E3}"/>
    <cellStyle name="Comma 45 2 2 2 3" xfId="31073" xr:uid="{1B0F014F-570F-45DB-BF89-C26487C67D92}"/>
    <cellStyle name="Comma 45 2 2 3" xfId="15991" xr:uid="{F85153FF-3A38-4102-89BC-77FF1A3331EE}"/>
    <cellStyle name="Comma 45 2 2 3 2" xfId="31721" xr:uid="{42D4E423-F7A1-4D23-BC0D-FFC31BEF229C}"/>
    <cellStyle name="Comma 45 2 2 4" xfId="30424" xr:uid="{DC5C1802-7864-4391-9E07-5A2AC8EEE53E}"/>
    <cellStyle name="Comma 45 2 3" xfId="9602" xr:uid="{4EF1417D-2D27-4634-8991-4EED4137A8E6}"/>
    <cellStyle name="Comma 45 2 3 2" xfId="19050" xr:uid="{D55B1AA9-7D5C-4943-BB79-5DEC2806D1E0}"/>
    <cellStyle name="Comma 45 2 3 2 2" xfId="32079" xr:uid="{9B02991A-2C62-489B-BB32-7DCD2167B694}"/>
    <cellStyle name="Comma 45 2 3 3" xfId="30782" xr:uid="{9FEBD915-940E-4F6C-A296-960D46E8A25F}"/>
    <cellStyle name="Comma 45 2 4" xfId="15321" xr:uid="{A26CCCC1-61DA-41DA-AEB3-DD1723BD7A8F}"/>
    <cellStyle name="Comma 45 2 4 2" xfId="31430" xr:uid="{A2C0714B-4674-4FD4-911E-06EEF86155DF}"/>
    <cellStyle name="Comma 45 2 5" xfId="30133" xr:uid="{905787D7-D508-41B9-AB4A-97D4575A86EC}"/>
    <cellStyle name="Comma 45 3" xfId="6183" xr:uid="{8E782958-CDE6-4C21-95BE-991EDFA3393E}"/>
    <cellStyle name="Comma 45 3 2" xfId="9915" xr:uid="{BA727117-38B6-4552-BEF9-A19773A861F7}"/>
    <cellStyle name="Comma 45 3 2 2" xfId="19363" xr:uid="{8880D56B-F781-4CBC-BABA-53B34734636B}"/>
    <cellStyle name="Comma 45 3 2 2 2" xfId="32215" xr:uid="{C5502B89-B30F-49CD-AF67-186D48667728}"/>
    <cellStyle name="Comma 45 3 2 3" xfId="30918" xr:uid="{D34A8730-4C11-4BB0-97CE-5FA5FF743793}"/>
    <cellStyle name="Comma 45 3 3" xfId="15634" xr:uid="{D307033B-3687-4E59-B2AB-EBEAB4EDBC4A}"/>
    <cellStyle name="Comma 45 3 3 2" xfId="31566" xr:uid="{0B339B46-444B-4D3B-B057-06E339020B00}"/>
    <cellStyle name="Comma 45 3 4" xfId="30269" xr:uid="{57530486-0217-4628-AD08-35C696FE7E70}"/>
    <cellStyle name="Comma 45 4" xfId="8130" xr:uid="{7257EA9B-0D27-4985-B555-273B8F5C1072}"/>
    <cellStyle name="Comma 45 4 2" xfId="11707" xr:uid="{22CFAE43-E168-4ED8-A8AC-70605C881749}"/>
    <cellStyle name="Comma 45 4 2 2" xfId="21155" xr:uid="{7321D563-0387-48C1-AA51-FE2E72D6CCB3}"/>
    <cellStyle name="Comma 45 4 2 2 2" xfId="32515" xr:uid="{3D22808D-5511-48DB-8DC3-E4F24163F9F2}"/>
    <cellStyle name="Comma 45 4 2 3" xfId="31219" xr:uid="{9EF22734-4963-4826-90D5-EF179B3B50ED}"/>
    <cellStyle name="Comma 45 4 3" xfId="17578" xr:uid="{62551F52-D1B8-41F6-B5C0-BBFCFED287EA}"/>
    <cellStyle name="Comma 45 4 3 2" xfId="31867" xr:uid="{729F3A91-507E-4B4F-8A97-373E8CDB3E62}"/>
    <cellStyle name="Comma 45 4 4" xfId="30570" xr:uid="{F6D9ED6F-055F-45D4-ADDE-0793AE6F17EA}"/>
    <cellStyle name="Comma 45 5" xfId="9218" xr:uid="{AD918A3E-BC81-4410-B0CE-3A816DC47F0D}"/>
    <cellStyle name="Comma 45 5 2" xfId="12568" xr:uid="{F5E11ECD-30D1-463E-958E-5FB856896BFF}"/>
    <cellStyle name="Comma 45 5 2 2" xfId="22016" xr:uid="{E435A98D-9582-49FF-BE94-07B51EFE75DD}"/>
    <cellStyle name="Comma 45 5 2 2 2" xfId="32545" xr:uid="{15C08B70-9E16-4F2B-8C34-EA1C6B3FDE63}"/>
    <cellStyle name="Comma 45 5 2 3" xfId="31249" xr:uid="{9CD13CDF-B113-472A-9279-FE39E9296D6E}"/>
    <cellStyle name="Comma 45 5 3" xfId="18666" xr:uid="{6FAD6DC1-EA2C-460E-93CE-ACF133E6D0F4}"/>
    <cellStyle name="Comma 45 5 3 2" xfId="31897" xr:uid="{BC6EAFB8-4ED2-4033-9BAB-680F55573AF1}"/>
    <cellStyle name="Comma 45 5 4" xfId="30600" xr:uid="{540AA142-E98A-4964-8E77-E071E07A50E5}"/>
    <cellStyle name="Comma 45 6" xfId="9246" xr:uid="{1F5B5EF0-F5A1-4B1A-BFDC-2AAF02C977FE}"/>
    <cellStyle name="Comma 45 6 2" xfId="18694" xr:uid="{C46AEB9B-B73E-4CC6-81D7-2AA1B12C22F6}"/>
    <cellStyle name="Comma 45 6 2 2" xfId="31925" xr:uid="{7BAE3569-CDAB-4269-88E9-0B48B4F6AC90}"/>
    <cellStyle name="Comma 45 6 3" xfId="30628" xr:uid="{56BDF4B4-A8DE-4BF9-B0C3-6FC08A2A1551}"/>
    <cellStyle name="Comma 45 7" xfId="14966" xr:uid="{C69B2F8A-7EA9-452A-AC38-A9F3C61E54DC}"/>
    <cellStyle name="Comma 45 7 2" xfId="31277" xr:uid="{C9005A7E-175C-41BC-B020-8E31A7210A49}"/>
    <cellStyle name="Comma 45 8" xfId="29501" xr:uid="{162CC8A2-5E68-439A-B80F-180A4E27A570}"/>
    <cellStyle name="Comma 46" xfId="2932" xr:uid="{B41747CF-9C63-45BC-9CF0-56A74EBC9F54}"/>
    <cellStyle name="Comma 46 2" xfId="4703" xr:uid="{7C3F4C7F-7E50-4513-BD23-94DB3D9C9825}"/>
    <cellStyle name="Comma 46 2 2" xfId="6077" xr:uid="{C55F5F2B-A2C3-4E46-98DF-7E5A917B2100}"/>
    <cellStyle name="Comma 46 2 2 2" xfId="6747" xr:uid="{5E0C5D3E-61AF-4A09-94E7-3F3832CB5480}"/>
    <cellStyle name="Comma 46 2 2 2 2" xfId="10479" xr:uid="{2E35EFF5-188A-4764-8839-40EEF50176E9}"/>
    <cellStyle name="Comma 46 2 2 2 2 2" xfId="19927" xr:uid="{A427F715-8FC7-42CF-BE6E-8C19A6A55730}"/>
    <cellStyle name="Comma 46 2 2 2 2 2 2" xfId="32467" xr:uid="{70A18D20-20C5-436D-B8C3-D00E1774DA11}"/>
    <cellStyle name="Comma 46 2 2 2 2 3" xfId="31171" xr:uid="{C22C1BA3-8D3F-4402-8A22-469A7C39E099}"/>
    <cellStyle name="Comma 46 2 2 2 3" xfId="16198" xr:uid="{52609185-3825-40C1-AE53-CB4745F1B75B}"/>
    <cellStyle name="Comma 46 2 2 2 3 2" xfId="31819" xr:uid="{AE929A53-1771-4A7B-AD9F-09342325A17A}"/>
    <cellStyle name="Comma 46 2 2 2 4" xfId="30522" xr:uid="{A5BFEB4F-B8E1-4A6B-A897-D89B696BAAC4}"/>
    <cellStyle name="Comma 46 2 2 3" xfId="9809" xr:uid="{98432A51-5141-4B88-9B88-B05C19699916}"/>
    <cellStyle name="Comma 46 2 2 3 2" xfId="19257" xr:uid="{69CCEFCE-C7D1-4A3F-AA8E-D80B11A6D675}"/>
    <cellStyle name="Comma 46 2 2 3 2 2" xfId="32177" xr:uid="{8ECA5DF0-9F9D-48E6-A4E6-94649E22B66B}"/>
    <cellStyle name="Comma 46 2 2 3 3" xfId="30880" xr:uid="{A1F2FC91-DF6D-4A23-840D-01094B12E96F}"/>
    <cellStyle name="Comma 46 2 2 4" xfId="15528" xr:uid="{801E07F1-8CE0-40F5-BDDE-3227BB4FDB64}"/>
    <cellStyle name="Comma 46 2 2 4 2" xfId="31528" xr:uid="{B1D45E20-F9AE-4570-A6B4-C147E8001D9C}"/>
    <cellStyle name="Comma 46 2 2 5" xfId="30231" xr:uid="{815E4EA9-BC3E-4A71-BEA5-E5AB04F2B5F6}"/>
    <cellStyle name="Comma 46 2 3" xfId="29817" xr:uid="{AC3AF256-6041-456C-A454-C2E8C3819228}"/>
    <cellStyle name="Comma 46 3" xfId="5871" xr:uid="{345BF387-0FAC-44B9-AF1E-F4125B18716A}"/>
    <cellStyle name="Comma 46 3 2" xfId="6541" xr:uid="{2E099A82-B3F3-405A-8458-049173085F11}"/>
    <cellStyle name="Comma 46 3 2 2" xfId="10273" xr:uid="{30ECDA81-4FE9-46F2-9DCE-A6672CCDC0B7}"/>
    <cellStyle name="Comma 46 3 2 2 2" xfId="19721" xr:uid="{71FE0DCA-F09A-49CE-B78F-60B69F8E4206}"/>
    <cellStyle name="Comma 46 3 2 2 2 2" xfId="32370" xr:uid="{22A343CB-63DF-4711-AA17-D9D844094670}"/>
    <cellStyle name="Comma 46 3 2 2 3" xfId="31074" xr:uid="{3D93986B-2FFE-4C61-A2BD-045440EEA363}"/>
    <cellStyle name="Comma 46 3 2 3" xfId="15992" xr:uid="{911D214D-FF1A-423C-A4F6-B8F63AC54118}"/>
    <cellStyle name="Comma 46 3 2 3 2" xfId="31722" xr:uid="{EC9825B2-6677-4C9D-9C87-F620C8585A7C}"/>
    <cellStyle name="Comma 46 3 2 4" xfId="30425" xr:uid="{B12729CD-5F83-46D5-B942-2758B0C9EFAF}"/>
    <cellStyle name="Comma 46 3 3" xfId="9603" xr:uid="{535DAD9E-48E2-473A-A350-2A2144EF1B0F}"/>
    <cellStyle name="Comma 46 3 3 2" xfId="19051" xr:uid="{4904EE6F-EFF7-4293-AF8E-695883A624B1}"/>
    <cellStyle name="Comma 46 3 3 2 2" xfId="32080" xr:uid="{DB9073E8-4FD8-408C-9C7F-6EEB4CF4C792}"/>
    <cellStyle name="Comma 46 3 3 3" xfId="30783" xr:uid="{A1C91A50-A504-4617-AFE5-2D530C12C2FD}"/>
    <cellStyle name="Comma 46 3 4" xfId="15322" xr:uid="{E7579E64-A7CC-4F11-9121-EC0990BBF307}"/>
    <cellStyle name="Comma 46 3 4 2" xfId="31431" xr:uid="{474AF4C8-3B1D-4AA9-B46B-F586F86660E0}"/>
    <cellStyle name="Comma 46 3 5" xfId="30134" xr:uid="{6F9771DF-B786-4832-A012-4AAA5B017147}"/>
    <cellStyle name="Comma 47" xfId="2933" xr:uid="{AD6F73DC-6C95-489C-85F7-961FE017578C}"/>
    <cellStyle name="Comma 47 2" xfId="4704" xr:uid="{1AC30429-21FD-47DA-A15B-02A8E4286E0A}"/>
    <cellStyle name="Comma 47 2 2" xfId="6078" xr:uid="{7B87154F-4824-4299-8190-4AD01BEFE3D2}"/>
    <cellStyle name="Comma 47 2 2 2" xfId="6748" xr:uid="{6AE4DB63-19E0-4BA4-872C-2E3215B9B8C6}"/>
    <cellStyle name="Comma 47 2 2 2 2" xfId="10480" xr:uid="{63AE9D05-C3FA-412F-AA27-4D5EF43A8E94}"/>
    <cellStyle name="Comma 47 2 2 2 2 2" xfId="19928" xr:uid="{F1C71B35-EDA9-480F-ABA1-A4E44890E39D}"/>
    <cellStyle name="Comma 47 2 2 2 2 2 2" xfId="32468" xr:uid="{681C2115-C95B-4E68-B9F3-4E01DDA4B835}"/>
    <cellStyle name="Comma 47 2 2 2 2 3" xfId="31172" xr:uid="{BB01F9E4-6D80-4AD5-B55C-61CCF04488C7}"/>
    <cellStyle name="Comma 47 2 2 2 3" xfId="16199" xr:uid="{599FDFAC-5FBD-4567-8FBD-44197062992F}"/>
    <cellStyle name="Comma 47 2 2 2 3 2" xfId="31820" xr:uid="{652F7477-C59D-4AE2-B4F4-51A43EB76095}"/>
    <cellStyle name="Comma 47 2 2 2 4" xfId="30523" xr:uid="{005A5367-A8EA-44C0-89BF-E60E033652E9}"/>
    <cellStyle name="Comma 47 2 2 3" xfId="9810" xr:uid="{C2310AD1-819A-4784-AA6F-5172A2CACFBF}"/>
    <cellStyle name="Comma 47 2 2 3 2" xfId="19258" xr:uid="{362B4C89-3F62-4891-9B4D-4AD5878B2355}"/>
    <cellStyle name="Comma 47 2 2 3 2 2" xfId="32178" xr:uid="{1720BF2A-8F12-47FF-AC08-4971858C7448}"/>
    <cellStyle name="Comma 47 2 2 3 3" xfId="30881" xr:uid="{5204E8CC-E1BB-4A1F-8347-395DAC93ABF9}"/>
    <cellStyle name="Comma 47 2 2 4" xfId="15529" xr:uid="{F64BDA4F-3B8B-4EDC-90C6-F21C2AE7B0C4}"/>
    <cellStyle name="Comma 47 2 2 4 2" xfId="31529" xr:uid="{D2F5EDE6-984B-4877-8467-16CB357F57C0}"/>
    <cellStyle name="Comma 47 2 2 5" xfId="30232" xr:uid="{93D69A51-A834-4580-859C-5E62849AB0F7}"/>
    <cellStyle name="Comma 47 2 3" xfId="29818" xr:uid="{8BE8DB5A-06B2-42F6-8D5E-D922F6C828C4}"/>
    <cellStyle name="Comma 47 3" xfId="5872" xr:uid="{4EC3E635-517C-4491-B2DC-9B11CBD95AC2}"/>
    <cellStyle name="Comma 47 3 2" xfId="6542" xr:uid="{7349210E-706E-461E-AB3B-A41AD301DD23}"/>
    <cellStyle name="Comma 47 3 2 2" xfId="10274" xr:uid="{AC970781-9B31-4A97-88ED-76C44A61A511}"/>
    <cellStyle name="Comma 47 3 2 2 2" xfId="19722" xr:uid="{4FC30571-E33D-4CC5-94B0-8F1065984AE7}"/>
    <cellStyle name="Comma 47 3 2 2 2 2" xfId="32371" xr:uid="{D51283C8-A6D9-4F93-87CD-00A0EFB8EE5B}"/>
    <cellStyle name="Comma 47 3 2 2 3" xfId="31075" xr:uid="{D4241408-789C-4312-844E-1AC025EB4CB7}"/>
    <cellStyle name="Comma 47 3 2 3" xfId="15993" xr:uid="{14AA0806-57DB-4604-B807-14B2D6256FBE}"/>
    <cellStyle name="Comma 47 3 2 3 2" xfId="31723" xr:uid="{C2463147-8CA6-4E22-A981-0937366EFEF2}"/>
    <cellStyle name="Comma 47 3 2 4" xfId="30426" xr:uid="{91EE7DA0-A7F5-4C10-97BF-6AB59B800249}"/>
    <cellStyle name="Comma 47 3 3" xfId="9604" xr:uid="{A07F3572-860E-4C48-AD4F-0E4E98703511}"/>
    <cellStyle name="Comma 47 3 3 2" xfId="19052" xr:uid="{B7168051-E2AF-4077-8BF7-E6D101CE3F79}"/>
    <cellStyle name="Comma 47 3 3 2 2" xfId="32081" xr:uid="{1C6C9634-1EC3-48C9-8C49-AC5B4F651C79}"/>
    <cellStyle name="Comma 47 3 3 3" xfId="30784" xr:uid="{D43C6293-EA72-4EB9-BD91-768A865454B0}"/>
    <cellStyle name="Comma 47 3 4" xfId="15323" xr:uid="{88CDC556-D3C8-4B72-A7AD-6DC1EA7E2E49}"/>
    <cellStyle name="Comma 47 3 4 2" xfId="31432" xr:uid="{BBB8392F-7EB9-4913-BDF9-8937CD175663}"/>
    <cellStyle name="Comma 47 3 5" xfId="30135" xr:uid="{54508994-02DC-4CCC-A555-770EF46DF971}"/>
    <cellStyle name="Comma 48" xfId="2934" xr:uid="{10DAB09B-CC63-4CB3-A2BB-70C6EED48E63}"/>
    <cellStyle name="Comma 48 2" xfId="4083" xr:uid="{16A935D3-076E-4E3E-841E-82040DCCF2E8}"/>
    <cellStyle name="Comma 48 2 2" xfId="6044" xr:uid="{62F648C2-D50F-4E2E-B013-958513032420}"/>
    <cellStyle name="Comma 48 2 2 2" xfId="6714" xr:uid="{6A38BC60-8EBF-4E8C-9B8A-D85610E5F901}"/>
    <cellStyle name="Comma 48 2 2 2 2" xfId="10446" xr:uid="{05BA01C4-E24A-47E3-8DD9-493327DE7EFA}"/>
    <cellStyle name="Comma 48 2 2 2 2 2" xfId="19894" xr:uid="{5FC03595-9E35-439B-A4DD-2D48027406E7}"/>
    <cellStyle name="Comma 48 2 2 2 2 2 2" xfId="32442" xr:uid="{CF951911-A9B6-41ED-B0FF-2DDF3303A96E}"/>
    <cellStyle name="Comma 48 2 2 2 2 3" xfId="31146" xr:uid="{7DB518B8-A624-4A8C-8C21-33CF0168BF68}"/>
    <cellStyle name="Comma 48 2 2 2 3" xfId="16165" xr:uid="{2A695591-05F9-4816-BD7D-CCCF371928ED}"/>
    <cellStyle name="Comma 48 2 2 2 3 2" xfId="31794" xr:uid="{EE7C19CC-A085-4AB2-8C93-282B5319FD38}"/>
    <cellStyle name="Comma 48 2 2 2 4" xfId="30497" xr:uid="{665E31CE-2425-4866-8B73-824E2FC8365A}"/>
    <cellStyle name="Comma 48 2 2 3" xfId="9776" xr:uid="{C9F764A3-C447-4850-A0BF-EB8C97A9816D}"/>
    <cellStyle name="Comma 48 2 2 3 2" xfId="19224" xr:uid="{F2174CBE-9CAB-4641-86D1-95B441B45035}"/>
    <cellStyle name="Comma 48 2 2 3 2 2" xfId="32152" xr:uid="{FAE29A06-70BF-4DD6-9745-856F689D6C80}"/>
    <cellStyle name="Comma 48 2 2 3 3" xfId="30855" xr:uid="{CCAC5882-47BE-43DD-B825-B890A13A1598}"/>
    <cellStyle name="Comma 48 2 2 4" xfId="15495" xr:uid="{3286825C-A7FF-42BD-B338-DFE14BD0F499}"/>
    <cellStyle name="Comma 48 2 2 4 2" xfId="31503" xr:uid="{C3014792-53FE-487F-9306-1C6C92B0CE60}"/>
    <cellStyle name="Comma 48 2 2 5" xfId="30206" xr:uid="{9FC56753-1421-4498-9E10-42425FAFF171}"/>
    <cellStyle name="Comma 48 3" xfId="4705" xr:uid="{F6E38DE0-FA03-462E-9035-E3BE595F7FEA}"/>
    <cellStyle name="Comma 48 3 2" xfId="6079" xr:uid="{ED1D3241-4D21-4BF3-A20F-CF734F9C1D79}"/>
    <cellStyle name="Comma 48 3 2 2" xfId="6749" xr:uid="{F7E35B95-96CB-4718-B20B-08D2EDFB1590}"/>
    <cellStyle name="Comma 48 3 2 2 2" xfId="10481" xr:uid="{F2014668-AFB0-4E11-87C1-2E6BE2F7EF74}"/>
    <cellStyle name="Comma 48 3 2 2 2 2" xfId="19929" xr:uid="{3532A5CA-0018-4F9C-ADF2-EA0DA6B41D5E}"/>
    <cellStyle name="Comma 48 3 2 2 2 2 2" xfId="32469" xr:uid="{03F7118C-A0F8-4EDF-B66A-455F9A1498DF}"/>
    <cellStyle name="Comma 48 3 2 2 2 3" xfId="31173" xr:uid="{95F8EA87-A4D5-48EE-BEDB-4BBB8FA2F39E}"/>
    <cellStyle name="Comma 48 3 2 2 3" xfId="16200" xr:uid="{6D07072E-7B4B-402B-BB06-47423B5510CF}"/>
    <cellStyle name="Comma 48 3 2 2 3 2" xfId="31821" xr:uid="{6CED214C-BF0F-4C83-817C-09EEC004280B}"/>
    <cellStyle name="Comma 48 3 2 2 4" xfId="30524" xr:uid="{E5A34AA1-E32D-44C1-BAD4-330343CEE4C6}"/>
    <cellStyle name="Comma 48 3 2 3" xfId="9811" xr:uid="{945A461E-7D19-4C1E-86A9-83DBC2B69D30}"/>
    <cellStyle name="Comma 48 3 2 3 2" xfId="19259" xr:uid="{E1952F8B-C0B5-4D62-B1E2-29A002E9D2FA}"/>
    <cellStyle name="Comma 48 3 2 3 2 2" xfId="32179" xr:uid="{DC16AA12-C12C-401F-B608-78B2B5FC9920}"/>
    <cellStyle name="Comma 48 3 2 3 3" xfId="30882" xr:uid="{BA8A5194-918A-44C7-8741-A2C3ADED8C22}"/>
    <cellStyle name="Comma 48 3 2 4" xfId="15530" xr:uid="{1DA1CE97-D70E-4A1A-A53E-4C6E57EFCA9B}"/>
    <cellStyle name="Comma 48 3 2 4 2" xfId="31530" xr:uid="{39524DE0-A331-43FB-8C7A-DAFF2526AA1E}"/>
    <cellStyle name="Comma 48 3 2 5" xfId="30233" xr:uid="{91E9C5E5-F212-482E-8AE2-40DEDF7FE228}"/>
    <cellStyle name="Comma 48 3 3" xfId="29819" xr:uid="{BC6DA19F-7E68-4512-8782-B587CD9268AF}"/>
    <cellStyle name="Comma 48 4" xfId="5873" xr:uid="{C9F02B97-2A14-4A78-B372-ACE9EFB69071}"/>
    <cellStyle name="Comma 48 4 2" xfId="6543" xr:uid="{5C5506EA-8B4D-4AC3-BE24-B703E84DCF09}"/>
    <cellStyle name="Comma 48 4 2 2" xfId="10275" xr:uid="{26CE54C3-9B4E-4881-A5E1-F70FB9643372}"/>
    <cellStyle name="Comma 48 4 2 2 2" xfId="19723" xr:uid="{75755F8B-AC14-4607-A9A3-20E50DBFE591}"/>
    <cellStyle name="Comma 48 4 2 2 2 2" xfId="32372" xr:uid="{6B71FF39-C183-4F67-9511-D1A9DD076930}"/>
    <cellStyle name="Comma 48 4 2 2 3" xfId="31076" xr:uid="{2A4FC45E-13C3-49C4-B2B1-A43980A8ED0C}"/>
    <cellStyle name="Comma 48 4 2 3" xfId="15994" xr:uid="{1DA14685-53B3-48D8-819B-F19E45BF10AE}"/>
    <cellStyle name="Comma 48 4 2 3 2" xfId="31724" xr:uid="{C0ACF98D-3348-4A50-82E5-2010B2F537BF}"/>
    <cellStyle name="Comma 48 4 2 4" xfId="30427" xr:uid="{4D882009-844D-4DD3-993C-4F9CAA6B1879}"/>
    <cellStyle name="Comma 48 4 3" xfId="9605" xr:uid="{D88E7418-E38D-46AB-B561-17FEE839A083}"/>
    <cellStyle name="Comma 48 4 3 2" xfId="19053" xr:uid="{021D0833-E599-4E7D-8CE7-DA3F2054FA73}"/>
    <cellStyle name="Comma 48 4 3 2 2" xfId="32082" xr:uid="{D2FAA836-43CF-455C-84EF-4C72B4604DB5}"/>
    <cellStyle name="Comma 48 4 3 3" xfId="30785" xr:uid="{A43B1B22-63D6-432B-AAF4-BB9B90C191AA}"/>
    <cellStyle name="Comma 48 4 4" xfId="15324" xr:uid="{307BCB4B-F8CC-4059-8A4F-61443B4460EC}"/>
    <cellStyle name="Comma 48 4 4 2" xfId="31433" xr:uid="{A0741758-66DC-444A-9F93-C41AB77D6480}"/>
    <cellStyle name="Comma 48 4 5" xfId="30136" xr:uid="{1D5712AB-C667-4BDA-9AB2-23E5A8E2DD27}"/>
    <cellStyle name="Comma 49" xfId="4706" xr:uid="{EFEECACA-646F-44B9-818C-7242D115D131}"/>
    <cellStyle name="Comma 49 2" xfId="6080" xr:uid="{0BFB6400-2979-4DA2-81C6-DDA688090A90}"/>
    <cellStyle name="Comma 49 2 2" xfId="6750" xr:uid="{2E926190-40DA-4323-B128-2CFD1EA77E74}"/>
    <cellStyle name="Comma 49 2 2 2" xfId="10482" xr:uid="{701C2080-EA82-4D68-B37C-D1F242B0A546}"/>
    <cellStyle name="Comma 49 2 2 2 2" xfId="19930" xr:uid="{FFF383DD-67FD-4898-B07E-3EDEE1F62E73}"/>
    <cellStyle name="Comma 49 2 2 2 2 2" xfId="32470" xr:uid="{C8A5AFFC-D6F7-4FF2-BEF0-CAA6A9A7B3C6}"/>
    <cellStyle name="Comma 49 2 2 2 3" xfId="31174" xr:uid="{B7A79CFF-AA21-4E88-9C56-B10B50E687C8}"/>
    <cellStyle name="Comma 49 2 2 3" xfId="16201" xr:uid="{5C26C36A-1458-4E10-86F4-04AB30A610FC}"/>
    <cellStyle name="Comma 49 2 2 3 2" xfId="31822" xr:uid="{79EBCC79-8D1D-408B-94E9-B7E2EDF3530F}"/>
    <cellStyle name="Comma 49 2 2 4" xfId="30525" xr:uid="{6B364EFE-FE5F-4CA5-83E9-0FD5AB618A2B}"/>
    <cellStyle name="Comma 49 2 3" xfId="9812" xr:uid="{5066FE8A-991D-4413-9D9A-41889FFCC95F}"/>
    <cellStyle name="Comma 49 2 3 2" xfId="19260" xr:uid="{8A2C648B-766F-4873-8281-1E20D119A786}"/>
    <cellStyle name="Comma 49 2 3 2 2" xfId="32180" xr:uid="{D02E8133-DA23-4E7C-9DB1-BE961A47A40E}"/>
    <cellStyle name="Comma 49 2 3 3" xfId="30883" xr:uid="{3F6EE874-E7D4-4496-9BC6-62BBFF4E42B8}"/>
    <cellStyle name="Comma 49 2 4" xfId="15531" xr:uid="{2FFFD985-3EDA-4816-9B84-0B679E7F72A4}"/>
    <cellStyle name="Comma 49 2 4 2" xfId="31531" xr:uid="{1B4484F1-9688-4B6F-BE3B-C142537264C9}"/>
    <cellStyle name="Comma 49 2 5" xfId="30234" xr:uid="{3D31838B-F1C0-4719-B36F-1F896A2D8C50}"/>
    <cellStyle name="Comma 49 3" xfId="29820" xr:uid="{DDDE3C4F-61E4-4BBF-8AC4-A27380056F19}"/>
    <cellStyle name="Comma 5" xfId="25" xr:uid="{9816E49C-85C8-45B8-A8C3-744472DFFFD2}"/>
    <cellStyle name="Comma 5 10" xfId="2027" xr:uid="{6B8D39C7-E94E-449A-A0B5-4541F7019AE9}"/>
    <cellStyle name="Comma 5 10 2" xfId="5736" xr:uid="{B6854D6E-6883-43F4-AADC-A0474A48320F}"/>
    <cellStyle name="Comma 5 10 2 2" xfId="6406" xr:uid="{8CA21438-AB7A-48D0-BA25-F1D5CC28CDF5}"/>
    <cellStyle name="Comma 5 10 2 2 2" xfId="10138" xr:uid="{9D1F9D8D-8726-4141-8369-87ABAF22F8A3}"/>
    <cellStyle name="Comma 5 10 2 2 2 2" xfId="19586" xr:uid="{3749EB0B-09DD-4EA4-9DEA-413B74C62D13}"/>
    <cellStyle name="Comma 5 10 2 2 2 2 2" xfId="32247" xr:uid="{E66D6098-5357-4276-9890-E9AC717B2163}"/>
    <cellStyle name="Comma 5 10 2 2 2 3" xfId="30951" xr:uid="{569AF908-0200-4FE5-801F-8CD1E70D3028}"/>
    <cellStyle name="Comma 5 10 2 2 3" xfId="15857" xr:uid="{D395CC3C-C06D-4601-B520-B6E6C2C67A99}"/>
    <cellStyle name="Comma 5 10 2 2 3 2" xfId="31599" xr:uid="{902FFE7E-D3D3-404C-B2D4-F0DA0F75824D}"/>
    <cellStyle name="Comma 5 10 2 2 4" xfId="30302" xr:uid="{803B7206-FE0C-462D-AA3C-91AEF9F8782E}"/>
    <cellStyle name="Comma 5 10 2 3" xfId="9468" xr:uid="{8DAE6D8F-BA4C-406A-A874-DCCC2D414D39}"/>
    <cellStyle name="Comma 5 10 2 3 2" xfId="18916" xr:uid="{EF57A190-0E21-4C04-901B-69B80107CC97}"/>
    <cellStyle name="Comma 5 10 2 3 2 2" xfId="31957" xr:uid="{C3F59C46-1837-48B5-8C88-DA97631C8E49}"/>
    <cellStyle name="Comma 5 10 2 3 3" xfId="30660" xr:uid="{25CAE756-12F7-4F75-B1BA-7F0201DB041E}"/>
    <cellStyle name="Comma 5 10 2 4" xfId="15187" xr:uid="{E138F0C9-F797-4C18-9B25-51C03A6AB871}"/>
    <cellStyle name="Comma 5 10 2 4 2" xfId="31308" xr:uid="{1B01A419-4C5E-4AF9-9BF3-792C2D0B3194}"/>
    <cellStyle name="Comma 5 10 2 5" xfId="30011" xr:uid="{5773B2EB-DDCA-47BE-B117-3AA09A4CBF40}"/>
    <cellStyle name="Comma 5 10 3" xfId="6172" xr:uid="{2EFD36AF-9D02-4225-811D-78CF2F846AA0}"/>
    <cellStyle name="Comma 5 10 3 2" xfId="9904" xr:uid="{17F52942-D995-4F69-AC2D-C752325BCA18}"/>
    <cellStyle name="Comma 5 10 3 2 2" xfId="19352" xr:uid="{FD2DA182-4922-4902-BB10-3E14B64ADB01}"/>
    <cellStyle name="Comma 5 10 3 2 2 2" xfId="32204" xr:uid="{19B39A5C-D57B-45F0-BBF0-A0DD399085E9}"/>
    <cellStyle name="Comma 5 10 3 2 3" xfId="30907" xr:uid="{B5DF833F-507D-4E04-8881-490AC524DE2C}"/>
    <cellStyle name="Comma 5 10 3 3" xfId="15623" xr:uid="{FE979BE4-03CC-4F0A-9370-6D529DC2E1A3}"/>
    <cellStyle name="Comma 5 10 3 3 2" xfId="31555" xr:uid="{F1B7BC6C-E587-4DDD-8EB7-4CE81A4ABBE4}"/>
    <cellStyle name="Comma 5 10 3 4" xfId="30258" xr:uid="{99FF056A-318C-44FD-8C6F-1657C95D5CE0}"/>
    <cellStyle name="Comma 5 10 4" xfId="7861" xr:uid="{D0052B65-407C-46BA-9CAF-3C563DE0A7FB}"/>
    <cellStyle name="Comma 5 10 4 2" xfId="11487" xr:uid="{DE79AEDF-E64B-419E-A2E0-59CC43883B03}"/>
    <cellStyle name="Comma 5 10 4 2 2" xfId="20935" xr:uid="{4847129B-76C1-46E5-97F5-004B2A9ECAB2}"/>
    <cellStyle name="Comma 5 10 4 2 2 2" xfId="32502" xr:uid="{EF9A631E-9F29-47AB-B5EA-961C10AB7842}"/>
    <cellStyle name="Comma 5 10 4 2 3" xfId="31206" xr:uid="{1B8257DE-3751-4E00-B8F1-585E4D246E04}"/>
    <cellStyle name="Comma 5 10 4 3" xfId="17309" xr:uid="{56E9947F-724C-44D2-A0C9-79DDC4CDD089}"/>
    <cellStyle name="Comma 5 10 4 3 2" xfId="31854" xr:uid="{209B1CC2-A92C-4D5E-A543-BDF8B0968A75}"/>
    <cellStyle name="Comma 5 10 4 4" xfId="30557" xr:uid="{28368387-54F0-4786-B27E-F5460443BC9B}"/>
    <cellStyle name="Comma 5 10 5" xfId="9207" xr:uid="{59A29488-69ED-485E-A1B1-CA1AD177D3B0}"/>
    <cellStyle name="Comma 5 10 5 2" xfId="12557" xr:uid="{3B40AA4F-0622-4A79-9D43-7AB63F5B23DF}"/>
    <cellStyle name="Comma 5 10 5 2 2" xfId="22005" xr:uid="{E2679CE8-10CF-414C-B763-B1B88169AD54}"/>
    <cellStyle name="Comma 5 10 5 2 2 2" xfId="32534" xr:uid="{DBC92419-8D75-4EDB-8943-851BE6945B31}"/>
    <cellStyle name="Comma 5 10 5 2 3" xfId="31238" xr:uid="{F1A1FF37-6475-4E75-A57C-C17A5E83DD01}"/>
    <cellStyle name="Comma 5 10 5 3" xfId="18655" xr:uid="{FC1951DC-C0EC-4568-A366-52522523A944}"/>
    <cellStyle name="Comma 5 10 5 3 2" xfId="31886" xr:uid="{CC6E821C-978C-47C4-86F7-8F6183048417}"/>
    <cellStyle name="Comma 5 10 5 4" xfId="30589" xr:uid="{2FCADFF0-AA40-4A4A-834E-BE40C434AECD}"/>
    <cellStyle name="Comma 5 10 6" xfId="9235" xr:uid="{B6CFB9B7-B706-4A38-91D7-CDB040F9CF77}"/>
    <cellStyle name="Comma 5 10 6 2" xfId="18683" xr:uid="{008DDD60-3255-4964-8D0F-CC5336A8E291}"/>
    <cellStyle name="Comma 5 10 6 2 2" xfId="31914" xr:uid="{F2D20A6F-C3E0-4E81-BD91-ED7C4221DEBC}"/>
    <cellStyle name="Comma 5 10 6 3" xfId="30617" xr:uid="{9CB6E64A-74CF-4C74-98F0-A06F5963C520}"/>
    <cellStyle name="Comma 5 10 7" xfId="14955" xr:uid="{C6279D69-AC97-4673-8D26-5860C85849BC}"/>
    <cellStyle name="Comma 5 10 7 2" xfId="31266" xr:uid="{B2105F9B-D15A-4821-BEDC-4D5BA6C1ECA4}"/>
    <cellStyle name="Comma 5 10 8" xfId="29483" xr:uid="{20C1DCAC-642B-4B5D-9055-6AC74F8C121E}"/>
    <cellStyle name="Comma 5 11" xfId="1661" xr:uid="{6A9198D6-162F-4798-A53B-FB67738416DD}"/>
    <cellStyle name="Comma 5 12" xfId="5524" xr:uid="{2AE510A0-A78F-4A3C-A517-CCFE6B401A78}"/>
    <cellStyle name="Comma 5 12 2" xfId="29989" xr:uid="{B3EAC031-7DD9-45A4-9765-D8332B8B0271}"/>
    <cellStyle name="Comma 5 13" xfId="5528" xr:uid="{D74D01E5-0621-492E-8835-B04250FFE904}"/>
    <cellStyle name="Comma 5 13 2" xfId="6198" xr:uid="{923CDA42-3F1B-4B86-8606-84A2EA361FA9}"/>
    <cellStyle name="Comma 5 13 2 2" xfId="9930" xr:uid="{B5A7B62A-7740-42F2-805E-8342A13BFFB2}"/>
    <cellStyle name="Comma 5 13 2 2 2" xfId="19378" xr:uid="{E3FD2DB7-9438-4588-91FA-857E1D5FD315}"/>
    <cellStyle name="Comma 5 13 2 2 2 2" xfId="32229" xr:uid="{8B74B4A3-145C-4EDC-AF8C-E35747A3FC58}"/>
    <cellStyle name="Comma 5 13 2 2 3" xfId="30933" xr:uid="{B7FD52B9-D4D1-477A-BAA2-BF657B451F8A}"/>
    <cellStyle name="Comma 5 13 2 3" xfId="15649" xr:uid="{10CDA48D-4A84-435F-9552-7837939211E2}"/>
    <cellStyle name="Comma 5 13 2 3 2" xfId="31581" xr:uid="{10EE54C5-C788-4095-9196-A102175AD187}"/>
    <cellStyle name="Comma 5 13 2 4" xfId="30284" xr:uid="{B249E8B5-3527-4432-ACB6-A3ECD3F3E30E}"/>
    <cellStyle name="Comma 5 13 3" xfId="9260" xr:uid="{ABC82DD5-FA2D-4B93-9752-5FD012ED3256}"/>
    <cellStyle name="Comma 5 13 3 2" xfId="18708" xr:uid="{B88CACC4-9807-43C7-8171-15C7C34A7F87}"/>
    <cellStyle name="Comma 5 13 3 2 2" xfId="31939" xr:uid="{6F9E2576-5939-42D9-951F-2FF0E0092DD3}"/>
    <cellStyle name="Comma 5 13 3 3" xfId="30642" xr:uid="{D5C2AFC0-008C-4A1B-8BE4-CDD1FDE71C9A}"/>
    <cellStyle name="Comma 5 13 4" xfId="14979" xr:uid="{49C3AAE7-A762-4172-9A91-99B3BACCBDF4}"/>
    <cellStyle name="Comma 5 13 4 2" xfId="31290" xr:uid="{45B68246-C303-431E-9D96-B2A46647F834}"/>
    <cellStyle name="Comma 5 13 5" xfId="29993" xr:uid="{30FBA3F6-3036-44BC-803F-F0986ABCCE11}"/>
    <cellStyle name="Comma 5 14" xfId="6168" xr:uid="{A786F1AA-1C3E-4DB8-96FD-4831371C57CD}"/>
    <cellStyle name="Comma 5 14 2" xfId="9900" xr:uid="{44F45FC3-E9D5-4971-8A5C-2C0F5912DE13}"/>
    <cellStyle name="Comma 5 14 2 2" xfId="19348" xr:uid="{2ADFE995-85BB-4331-9BBE-2C12F88668D9}"/>
    <cellStyle name="Comma 5 14 2 2 2" xfId="32200" xr:uid="{5DEE0322-8348-4BEC-BC95-9AE82F5A057E}"/>
    <cellStyle name="Comma 5 14 2 3" xfId="30903" xr:uid="{DE47DDC6-DB76-4692-BFDB-3D5792DEEE89}"/>
    <cellStyle name="Comma 5 14 3" xfId="15619" xr:uid="{67C24F5B-06EB-44D5-9117-1F6335820E6D}"/>
    <cellStyle name="Comma 5 14 3 2" xfId="31551" xr:uid="{D19F6D02-576D-480F-A44F-72DAAACD2CF2}"/>
    <cellStyle name="Comma 5 14 4" xfId="30254" xr:uid="{6B78CBB5-CED7-45BC-B2A8-C4BCA8C813D5}"/>
    <cellStyle name="Comma 5 15" xfId="7228" xr:uid="{9E855694-219F-46C8-871F-A9736883E57C}"/>
    <cellStyle name="Comma 5 15 2" xfId="10957" xr:uid="{0F9CE0C7-7154-45E6-BEE8-9E906B77ED8D}"/>
    <cellStyle name="Comma 5 15 2 2" xfId="20405" xr:uid="{01DFD8FB-BBBA-487F-8D94-82A5191E224A}"/>
    <cellStyle name="Comma 5 15 2 2 2" xfId="32496" xr:uid="{FCC1B2CF-22E1-4AEF-AC2F-265CC77E1528}"/>
    <cellStyle name="Comma 5 15 2 3" xfId="31200" xr:uid="{34C23679-D78B-4784-A74A-5810CE86A6A3}"/>
    <cellStyle name="Comma 5 15 3" xfId="16676" xr:uid="{C24296DA-5D0A-47C0-AC24-DC0F9BDEFC46}"/>
    <cellStyle name="Comma 5 15 3 2" xfId="31848" xr:uid="{91522317-0AFB-435F-AC3D-A1DF1072C8B1}"/>
    <cellStyle name="Comma 5 15 4" xfId="30551" xr:uid="{87659764-6CC8-44BF-9F94-E11890831737}"/>
    <cellStyle name="Comma 5 16" xfId="9202" xr:uid="{F966606A-0FBA-489B-B14F-B09DB28C75B8}"/>
    <cellStyle name="Comma 5 16 2" xfId="12552" xr:uid="{E3983D42-E06C-4583-85EF-D622A214FE44}"/>
    <cellStyle name="Comma 5 16 2 2" xfId="22000" xr:uid="{10B9B9AA-7E94-4B55-AB76-2D9FF14552D0}"/>
    <cellStyle name="Comma 5 16 2 2 2" xfId="32529" xr:uid="{849CF3F7-9671-47D6-8AB6-AE1EE54B2707}"/>
    <cellStyle name="Comma 5 16 2 3" xfId="31233" xr:uid="{50CB9B2E-83C6-41FA-A14C-90B9C177E266}"/>
    <cellStyle name="Comma 5 16 3" xfId="18650" xr:uid="{BE48E6D4-6B84-4CC8-A194-71F4F502CAEE}"/>
    <cellStyle name="Comma 5 16 3 2" xfId="31881" xr:uid="{B30CD6AF-28FC-473C-965C-230928A0F0E8}"/>
    <cellStyle name="Comma 5 16 4" xfId="30584" xr:uid="{BE193EB6-926C-4ABB-98AF-938FF27F48E3}"/>
    <cellStyle name="Comma 5 17" xfId="9230" xr:uid="{B31E9F50-F112-4223-8816-F7B376492604}"/>
    <cellStyle name="Comma 5 17 2" xfId="18678" xr:uid="{9C1EF6BC-D576-488F-9148-FA64C08277FC}"/>
    <cellStyle name="Comma 5 17 2 2" xfId="31909" xr:uid="{AF9027DC-BE3E-47D1-A968-B8B215068480}"/>
    <cellStyle name="Comma 5 17 3" xfId="30612" xr:uid="{DBCAB4BF-E649-4419-A8D8-DBBEC942B871}"/>
    <cellStyle name="Comma 5 18" xfId="14950" xr:uid="{B58C9E8F-9F6E-4D38-A5B8-0B73EF812B16}"/>
    <cellStyle name="Comma 5 18 2" xfId="31261" xr:uid="{5624D7F0-9AAB-4A31-99B7-EBE75D69A819}"/>
    <cellStyle name="Comma 5 19" xfId="40" xr:uid="{A766EEAF-EF9C-4402-AC2A-1FB8C1872F42}"/>
    <cellStyle name="Comma 5 19 2" xfId="29469" xr:uid="{BE89A184-90F0-41E6-AE24-94C8B55C8034}"/>
    <cellStyle name="Comma 5 2" xfId="2936" xr:uid="{E4D4998C-2C6B-49B3-876B-059CDA10E31C}"/>
    <cellStyle name="Comma 5 2 2" xfId="2937" xr:uid="{D08A8A7A-0FE3-4BA2-A7B3-9C5E5E13F8DE}"/>
    <cellStyle name="Comma 5 2 2 2" xfId="2938" xr:uid="{C92F9BC6-3421-4029-A53F-FDFBB27A3FD1}"/>
    <cellStyle name="Comma 5 2 2 2 2" xfId="2939" xr:uid="{B0F244E7-F04E-4699-9ABF-D27A32E5D200}"/>
    <cellStyle name="Comma 5 2 2 2 2 2" xfId="2940" xr:uid="{BCD087E1-D578-409F-94C4-CBC541B82754}"/>
    <cellStyle name="Comma 5 2 2 2 2 2 2" xfId="5879" xr:uid="{02D2A10F-939D-4418-A99B-422BDD70272C}"/>
    <cellStyle name="Comma 5 2 2 2 2 2 2 2" xfId="6549" xr:uid="{1B086763-01F5-41C5-86F4-78F431F619D0}"/>
    <cellStyle name="Comma 5 2 2 2 2 2 2 2 2" xfId="10281" xr:uid="{231123F8-981F-45B7-BA1A-6A236BA574E3}"/>
    <cellStyle name="Comma 5 2 2 2 2 2 2 2 2 2" xfId="19729" xr:uid="{C11E9A41-A7C0-47D8-8332-B12D03A3668C}"/>
    <cellStyle name="Comma 5 2 2 2 2 2 2 2 2 2 2" xfId="32378" xr:uid="{94DD26E8-F922-4E04-B577-C4B3CDDDB25B}"/>
    <cellStyle name="Comma 5 2 2 2 2 2 2 2 2 3" xfId="31082" xr:uid="{0F6AC4DA-FCE3-4CF3-87E5-F67EFCD3532B}"/>
    <cellStyle name="Comma 5 2 2 2 2 2 2 2 3" xfId="16000" xr:uid="{B2751B58-D5A7-4AD5-81D8-89096A7FD3EC}"/>
    <cellStyle name="Comma 5 2 2 2 2 2 2 2 3 2" xfId="31730" xr:uid="{34A4443F-3EAB-4C59-B419-68CD4E3AD6C1}"/>
    <cellStyle name="Comma 5 2 2 2 2 2 2 2 4" xfId="30433" xr:uid="{AFF8D1C8-CAF4-4330-8BE4-5A11EA123A7C}"/>
    <cellStyle name="Comma 5 2 2 2 2 2 2 3" xfId="9611" xr:uid="{C29439A2-6FB1-47D9-8890-C4D303EC603A}"/>
    <cellStyle name="Comma 5 2 2 2 2 2 2 3 2" xfId="19059" xr:uid="{81117A42-7100-42D5-8698-AB9C1F542BE5}"/>
    <cellStyle name="Comma 5 2 2 2 2 2 2 3 2 2" xfId="32088" xr:uid="{A5386C44-AF6F-4F8A-9F26-35BDE5AB991B}"/>
    <cellStyle name="Comma 5 2 2 2 2 2 2 3 3" xfId="30791" xr:uid="{9C6F1E5B-0820-4EF6-B7A3-6730A7991954}"/>
    <cellStyle name="Comma 5 2 2 2 2 2 2 4" xfId="15330" xr:uid="{0C6D43D8-195C-44A9-8ED0-2A5EA98A824F}"/>
    <cellStyle name="Comma 5 2 2 2 2 2 2 4 2" xfId="31439" xr:uid="{319BD27D-1EEF-4B68-B4A5-35E4ACF4827E}"/>
    <cellStyle name="Comma 5 2 2 2 2 2 2 5" xfId="30142" xr:uid="{B581DDE9-2F41-4286-8F34-BB1966BDA40A}"/>
    <cellStyle name="Comma 5 2 2 2 2 3" xfId="5878" xr:uid="{07875161-3D0D-4C32-9B77-3A6AE02D1DA1}"/>
    <cellStyle name="Comma 5 2 2 2 2 3 2" xfId="6548" xr:uid="{A0E012C6-B6A2-4279-9E02-F6F5EBD9E309}"/>
    <cellStyle name="Comma 5 2 2 2 2 3 2 2" xfId="10280" xr:uid="{0C348DF3-2D69-42DB-8E38-1CFCC00E9E00}"/>
    <cellStyle name="Comma 5 2 2 2 2 3 2 2 2" xfId="19728" xr:uid="{71B2CD8C-7BCD-46AA-A809-2311569A0FD0}"/>
    <cellStyle name="Comma 5 2 2 2 2 3 2 2 2 2" xfId="32377" xr:uid="{2BAF3C52-2D66-4099-B9E9-B7B52B3B500A}"/>
    <cellStyle name="Comma 5 2 2 2 2 3 2 2 3" xfId="31081" xr:uid="{352935EF-5076-4F82-8DA8-FDF75972CB42}"/>
    <cellStyle name="Comma 5 2 2 2 2 3 2 3" xfId="15999" xr:uid="{76E406E5-C5CC-4750-AAE5-D40F17010C97}"/>
    <cellStyle name="Comma 5 2 2 2 2 3 2 3 2" xfId="31729" xr:uid="{826E62DF-7BC2-4356-B338-6C7784EB2973}"/>
    <cellStyle name="Comma 5 2 2 2 2 3 2 4" xfId="30432" xr:uid="{823740AA-B8F7-415A-96AA-DAE82673ADEA}"/>
    <cellStyle name="Comma 5 2 2 2 2 3 3" xfId="9610" xr:uid="{B40D962B-BB41-433C-A90E-DA7CE0925430}"/>
    <cellStyle name="Comma 5 2 2 2 2 3 3 2" xfId="19058" xr:uid="{0799F86A-C6E1-4929-971F-F9AB903377C3}"/>
    <cellStyle name="Comma 5 2 2 2 2 3 3 2 2" xfId="32087" xr:uid="{36239901-DC27-4796-BCFD-AE87947BD179}"/>
    <cellStyle name="Comma 5 2 2 2 2 3 3 3" xfId="30790" xr:uid="{259D72B9-2736-4E97-8FDE-43AED57000B5}"/>
    <cellStyle name="Comma 5 2 2 2 2 3 4" xfId="15329" xr:uid="{0F606C90-C892-4312-BB26-C815A12C49C1}"/>
    <cellStyle name="Comma 5 2 2 2 2 3 4 2" xfId="31438" xr:uid="{F1DC1118-F105-47ED-BFDE-35F08E8AF1C3}"/>
    <cellStyle name="Comma 5 2 2 2 2 3 5" xfId="30141" xr:uid="{A51ABE41-3EAC-47F8-AEC7-3840DCB3927D}"/>
    <cellStyle name="Comma 5 2 2 2 3" xfId="2941" xr:uid="{5C269D22-8BB3-45B8-9477-D94AC7B91C0A}"/>
    <cellStyle name="Comma 5 2 2 2 3 2" xfId="2942" xr:uid="{7E8C1078-9637-4DE3-9E27-C75AFF59792B}"/>
    <cellStyle name="Comma 5 2 2 2 3 2 2" xfId="5881" xr:uid="{9857157C-E534-44CC-A280-027D6B856194}"/>
    <cellStyle name="Comma 5 2 2 2 3 2 2 2" xfId="6551" xr:uid="{B4A4A563-A873-4990-B9BE-27680AF9C6A5}"/>
    <cellStyle name="Comma 5 2 2 2 3 2 2 2 2" xfId="10283" xr:uid="{6B85B589-CA2E-4573-8298-D1E30D61BEA5}"/>
    <cellStyle name="Comma 5 2 2 2 3 2 2 2 2 2" xfId="19731" xr:uid="{0D171B51-0CDC-411D-8032-8E0DD45C0150}"/>
    <cellStyle name="Comma 5 2 2 2 3 2 2 2 2 2 2" xfId="32380" xr:uid="{558CBD7E-F03E-4B07-83A6-A669CCB6A110}"/>
    <cellStyle name="Comma 5 2 2 2 3 2 2 2 2 3" xfId="31084" xr:uid="{3DCB4234-AE8E-4956-B82F-FC7CBD40AD99}"/>
    <cellStyle name="Comma 5 2 2 2 3 2 2 2 3" xfId="16002" xr:uid="{C0F5ED01-5AA4-4A8A-82F4-D0BE0C50753A}"/>
    <cellStyle name="Comma 5 2 2 2 3 2 2 2 3 2" xfId="31732" xr:uid="{F5D1F585-E0D2-4C69-92E6-5CE6B9C0CADD}"/>
    <cellStyle name="Comma 5 2 2 2 3 2 2 2 4" xfId="30435" xr:uid="{EF43B848-7A41-4982-96D2-8F6C02C3C3B1}"/>
    <cellStyle name="Comma 5 2 2 2 3 2 2 3" xfId="9613" xr:uid="{ED4C8510-D389-47F2-8429-85AA7519FA5D}"/>
    <cellStyle name="Comma 5 2 2 2 3 2 2 3 2" xfId="19061" xr:uid="{49FE2F85-E84D-4DF2-9862-92371B4C638D}"/>
    <cellStyle name="Comma 5 2 2 2 3 2 2 3 2 2" xfId="32090" xr:uid="{88734C39-5ABC-4733-816D-C366F16A9D9C}"/>
    <cellStyle name="Comma 5 2 2 2 3 2 2 3 3" xfId="30793" xr:uid="{B0F676D6-920A-41F2-BCDD-7315BCF19A44}"/>
    <cellStyle name="Comma 5 2 2 2 3 2 2 4" xfId="15332" xr:uid="{ECDC5BEC-1488-46A7-B054-92E20B483B57}"/>
    <cellStyle name="Comma 5 2 2 2 3 2 2 4 2" xfId="31441" xr:uid="{2D6E358F-05F1-44EB-A62B-459C1D0FA83F}"/>
    <cellStyle name="Comma 5 2 2 2 3 2 2 5" xfId="30144" xr:uid="{8B9CC370-1661-4129-BD2A-B56A9496A112}"/>
    <cellStyle name="Comma 5 2 2 2 3 3" xfId="5880" xr:uid="{C8CB0042-B3A4-4755-8BC8-625587D7E75C}"/>
    <cellStyle name="Comma 5 2 2 2 3 3 2" xfId="6550" xr:uid="{FAECF27D-A589-4AE6-9141-1DD4119FA90C}"/>
    <cellStyle name="Comma 5 2 2 2 3 3 2 2" xfId="10282" xr:uid="{5F825408-294F-4471-9693-D828BBC94E21}"/>
    <cellStyle name="Comma 5 2 2 2 3 3 2 2 2" xfId="19730" xr:uid="{59170F5E-8361-40CC-8D5D-DB780308384F}"/>
    <cellStyle name="Comma 5 2 2 2 3 3 2 2 2 2" xfId="32379" xr:uid="{27AC84CB-5856-44D2-8E92-BC990BDD858E}"/>
    <cellStyle name="Comma 5 2 2 2 3 3 2 2 3" xfId="31083" xr:uid="{54A0FD44-A67D-4CDC-9C03-9629D9E595B9}"/>
    <cellStyle name="Comma 5 2 2 2 3 3 2 3" xfId="16001" xr:uid="{2D124A9A-DCC7-4887-8518-210671F8BCC1}"/>
    <cellStyle name="Comma 5 2 2 2 3 3 2 3 2" xfId="31731" xr:uid="{925714E5-B8FC-4564-AF4F-F45250F99DD9}"/>
    <cellStyle name="Comma 5 2 2 2 3 3 2 4" xfId="30434" xr:uid="{B04A325F-1B7D-4151-8F09-82E78D96138B}"/>
    <cellStyle name="Comma 5 2 2 2 3 3 3" xfId="9612" xr:uid="{0EE48A01-0057-4EDF-9F08-7AE88AB1F806}"/>
    <cellStyle name="Comma 5 2 2 2 3 3 3 2" xfId="19060" xr:uid="{6705B2BA-1541-43F8-B0DF-210EC17000A2}"/>
    <cellStyle name="Comma 5 2 2 2 3 3 3 2 2" xfId="32089" xr:uid="{0CCA43FB-2CAF-46E1-B5E7-65D6E78F15C4}"/>
    <cellStyle name="Comma 5 2 2 2 3 3 3 3" xfId="30792" xr:uid="{69DED73E-D434-448E-8A40-C951AA63B1A3}"/>
    <cellStyle name="Comma 5 2 2 2 3 3 4" xfId="15331" xr:uid="{6ADF4D1A-967E-4B60-A8D7-DB066004DD55}"/>
    <cellStyle name="Comma 5 2 2 2 3 3 4 2" xfId="31440" xr:uid="{C0C02F21-45AC-4BAB-8600-7032B10D3BE5}"/>
    <cellStyle name="Comma 5 2 2 2 3 3 5" xfId="30143" xr:uid="{207FC665-7DD7-4F34-AF73-5C2F3EA0EBD6}"/>
    <cellStyle name="Comma 5 2 2 2 4" xfId="5877" xr:uid="{78829512-2D31-4FF3-8A56-19162401E483}"/>
    <cellStyle name="Comma 5 2 2 2 4 2" xfId="6547" xr:uid="{5758E199-AEA3-4656-BBDA-871134B570B3}"/>
    <cellStyle name="Comma 5 2 2 2 4 2 2" xfId="10279" xr:uid="{97EFDDC5-ACC2-4973-8D79-25665EC7C3AB}"/>
    <cellStyle name="Comma 5 2 2 2 4 2 2 2" xfId="19727" xr:uid="{541D8C6B-FEAB-47ED-87AD-9B205B00B474}"/>
    <cellStyle name="Comma 5 2 2 2 4 2 2 2 2" xfId="32376" xr:uid="{2B787B1F-619C-47DB-AEC5-8097B48C87C4}"/>
    <cellStyle name="Comma 5 2 2 2 4 2 2 3" xfId="31080" xr:uid="{CF5C4F58-0C40-4B4F-8BFD-E088C61D98D7}"/>
    <cellStyle name="Comma 5 2 2 2 4 2 3" xfId="15998" xr:uid="{0343AEAE-0F96-45A5-A342-E0EBFEDF8314}"/>
    <cellStyle name="Comma 5 2 2 2 4 2 3 2" xfId="31728" xr:uid="{0C9B36C7-7325-4DD5-A3E6-91A44B25D709}"/>
    <cellStyle name="Comma 5 2 2 2 4 2 4" xfId="30431" xr:uid="{1EF3E250-A988-4F4B-8A4B-666A38C14E15}"/>
    <cellStyle name="Comma 5 2 2 2 4 3" xfId="9609" xr:uid="{1C958080-676F-4FDB-96C2-2A8A07C546DE}"/>
    <cellStyle name="Comma 5 2 2 2 4 3 2" xfId="19057" xr:uid="{960E5322-2F6F-46F6-9E88-493D5494A82F}"/>
    <cellStyle name="Comma 5 2 2 2 4 3 2 2" xfId="32086" xr:uid="{0E76802C-0471-4C92-B718-2241308A2F55}"/>
    <cellStyle name="Comma 5 2 2 2 4 3 3" xfId="30789" xr:uid="{0499F2D3-E4AC-403A-A867-D6D0B8711FFC}"/>
    <cellStyle name="Comma 5 2 2 2 4 4" xfId="15328" xr:uid="{6A49E28D-9D20-4678-9078-559E7B4E887F}"/>
    <cellStyle name="Comma 5 2 2 2 4 4 2" xfId="31437" xr:uid="{0FDA839B-5AA4-4698-9637-30EB916BDBAB}"/>
    <cellStyle name="Comma 5 2 2 2 4 5" xfId="30140" xr:uid="{04CE7321-9B32-4A72-BD00-B4A433671105}"/>
    <cellStyle name="Comma 5 2 2 3" xfId="2943" xr:uid="{FC5FB55B-55EF-45EE-8A6A-7C13D5EDFC02}"/>
    <cellStyle name="Comma 5 2 2 3 2" xfId="2944" xr:uid="{00AEB58E-BD7D-4AFF-8DEF-C6F718DF2C1D}"/>
    <cellStyle name="Comma 5 2 2 3 2 2" xfId="5883" xr:uid="{E44ED069-3FB6-491D-ABF7-EE17B5376018}"/>
    <cellStyle name="Comma 5 2 2 3 2 2 2" xfId="6553" xr:uid="{84262D64-651A-4A6D-86CC-DA6F79077A5C}"/>
    <cellStyle name="Comma 5 2 2 3 2 2 2 2" xfId="10285" xr:uid="{904A33F5-F37F-44A4-997E-B0D1950DE632}"/>
    <cellStyle name="Comma 5 2 2 3 2 2 2 2 2" xfId="19733" xr:uid="{8E29E70E-13BD-408D-B293-D1FB11D37FF5}"/>
    <cellStyle name="Comma 5 2 2 3 2 2 2 2 2 2" xfId="32382" xr:uid="{8103EDFE-4262-4622-89C7-A8DEE94FD000}"/>
    <cellStyle name="Comma 5 2 2 3 2 2 2 2 3" xfId="31086" xr:uid="{05FE04CC-51BA-43CB-BDAA-81DE934803FA}"/>
    <cellStyle name="Comma 5 2 2 3 2 2 2 3" xfId="16004" xr:uid="{CF7054A8-DCE6-4C82-A096-C90829994CF6}"/>
    <cellStyle name="Comma 5 2 2 3 2 2 2 3 2" xfId="31734" xr:uid="{094FCD97-4E1C-42D1-8C34-B27606992A1C}"/>
    <cellStyle name="Comma 5 2 2 3 2 2 2 4" xfId="30437" xr:uid="{BFE40831-7AC6-4142-879E-C9C60A1B0497}"/>
    <cellStyle name="Comma 5 2 2 3 2 2 3" xfId="9615" xr:uid="{D76CB41F-F4A1-452A-955E-88DDD82A597F}"/>
    <cellStyle name="Comma 5 2 2 3 2 2 3 2" xfId="19063" xr:uid="{EEF46A12-FEED-4EBB-B2BF-5E5D43F5F084}"/>
    <cellStyle name="Comma 5 2 2 3 2 2 3 2 2" xfId="32092" xr:uid="{942FD983-FBE2-42B8-862C-FDBA7D166953}"/>
    <cellStyle name="Comma 5 2 2 3 2 2 3 3" xfId="30795" xr:uid="{7009C439-13D1-4C20-BD83-39515861D8D3}"/>
    <cellStyle name="Comma 5 2 2 3 2 2 4" xfId="15334" xr:uid="{E5BD52A5-DABD-461A-B2EF-8059C714581B}"/>
    <cellStyle name="Comma 5 2 2 3 2 2 4 2" xfId="31443" xr:uid="{16D1350A-8FA9-4C3A-805A-1387DAFE4BDA}"/>
    <cellStyle name="Comma 5 2 2 3 2 2 5" xfId="30146" xr:uid="{69599D42-1F54-425E-9D4A-C0AB1172BA14}"/>
    <cellStyle name="Comma 5 2 2 3 3" xfId="5882" xr:uid="{842B6A09-EC16-4EE0-8F5C-73BC7E1F0EC9}"/>
    <cellStyle name="Comma 5 2 2 3 3 2" xfId="6552" xr:uid="{A4DCF5B4-3C9C-4922-BD52-315679D4A810}"/>
    <cellStyle name="Comma 5 2 2 3 3 2 2" xfId="10284" xr:uid="{6FB728C8-5CE8-42CD-BE20-1BCC5472AF1E}"/>
    <cellStyle name="Comma 5 2 2 3 3 2 2 2" xfId="19732" xr:uid="{82F0740A-5E24-4A03-9353-CB20E6013992}"/>
    <cellStyle name="Comma 5 2 2 3 3 2 2 2 2" xfId="32381" xr:uid="{CD796067-8D57-4053-A8CA-5CB15FCEEAA3}"/>
    <cellStyle name="Comma 5 2 2 3 3 2 2 3" xfId="31085" xr:uid="{1E5C8033-B632-4DF6-8EA5-8E6D58958D68}"/>
    <cellStyle name="Comma 5 2 2 3 3 2 3" xfId="16003" xr:uid="{1401ECDC-C211-430F-8249-086FBB9C9A75}"/>
    <cellStyle name="Comma 5 2 2 3 3 2 3 2" xfId="31733" xr:uid="{87B351F4-AC79-4D97-93F5-D76EF68E4A5F}"/>
    <cellStyle name="Comma 5 2 2 3 3 2 4" xfId="30436" xr:uid="{69AD9F46-C208-446E-A284-7D11AF43C17E}"/>
    <cellStyle name="Comma 5 2 2 3 3 3" xfId="9614" xr:uid="{4DAD0FC2-97CB-491A-BE2B-87A6B4EF0424}"/>
    <cellStyle name="Comma 5 2 2 3 3 3 2" xfId="19062" xr:uid="{758E915B-C2E5-4B7C-A840-B1673558A531}"/>
    <cellStyle name="Comma 5 2 2 3 3 3 2 2" xfId="32091" xr:uid="{7E1B4CDE-0996-40C6-A995-C8132F62BF56}"/>
    <cellStyle name="Comma 5 2 2 3 3 3 3" xfId="30794" xr:uid="{F749259F-A23B-4474-A934-6DDDEADAAED5}"/>
    <cellStyle name="Comma 5 2 2 3 3 4" xfId="15333" xr:uid="{674CBE3B-523B-40BE-AC17-CDC4C0D9647A}"/>
    <cellStyle name="Comma 5 2 2 3 3 4 2" xfId="31442" xr:uid="{A75E2FF9-1F11-46CD-B8AE-4DAEAD24FA25}"/>
    <cellStyle name="Comma 5 2 2 3 3 5" xfId="30145" xr:uid="{715EA004-83B3-4D38-BEC1-FFB85179542C}"/>
    <cellStyle name="Comma 5 2 2 4" xfId="2945" xr:uid="{0893AFA0-0BFB-4F29-9645-EE3823650A0C}"/>
    <cellStyle name="Comma 5 2 2 4 2" xfId="2946" xr:uid="{9C00944E-FD42-480C-96CB-640E7CE0485C}"/>
    <cellStyle name="Comma 5 2 2 4 2 2" xfId="5885" xr:uid="{DBD7F144-9559-4F28-B09D-956D8A162B61}"/>
    <cellStyle name="Comma 5 2 2 4 2 2 2" xfId="6555" xr:uid="{08BEF998-6981-49F2-A310-AE03A01ED8ED}"/>
    <cellStyle name="Comma 5 2 2 4 2 2 2 2" xfId="10287" xr:uid="{3CFD0F68-7240-4594-8438-E4851C50E731}"/>
    <cellStyle name="Comma 5 2 2 4 2 2 2 2 2" xfId="19735" xr:uid="{1A6F69CA-E54B-4A10-8093-A19B1649AE83}"/>
    <cellStyle name="Comma 5 2 2 4 2 2 2 2 2 2" xfId="32384" xr:uid="{A8D0B483-B31E-4331-8D9A-1C3FBCA2171A}"/>
    <cellStyle name="Comma 5 2 2 4 2 2 2 2 3" xfId="31088" xr:uid="{91437C60-43CA-4AE6-A989-29BD64B5E8BE}"/>
    <cellStyle name="Comma 5 2 2 4 2 2 2 3" xfId="16006" xr:uid="{470FE4CF-0A23-458F-88BA-130ECB947BE9}"/>
    <cellStyle name="Comma 5 2 2 4 2 2 2 3 2" xfId="31736" xr:uid="{40B1E08D-1225-4DD3-BD37-40D6993E848C}"/>
    <cellStyle name="Comma 5 2 2 4 2 2 2 4" xfId="30439" xr:uid="{33C3BAEF-7ADF-43CA-9795-D2A2BB41B13C}"/>
    <cellStyle name="Comma 5 2 2 4 2 2 3" xfId="9617" xr:uid="{905BD5F7-8EC3-4F20-BCC3-AFF80DC9EF01}"/>
    <cellStyle name="Comma 5 2 2 4 2 2 3 2" xfId="19065" xr:uid="{9FC5CE10-ECBF-4695-96EC-C8A0DECCC1BA}"/>
    <cellStyle name="Comma 5 2 2 4 2 2 3 2 2" xfId="32094" xr:uid="{CEA79265-9FDE-45B2-9801-92A5A130806B}"/>
    <cellStyle name="Comma 5 2 2 4 2 2 3 3" xfId="30797" xr:uid="{0B484CAB-F585-497A-BC0B-64D90D3980BC}"/>
    <cellStyle name="Comma 5 2 2 4 2 2 4" xfId="15336" xr:uid="{39B6E445-34F0-416B-B25D-1FB812513961}"/>
    <cellStyle name="Comma 5 2 2 4 2 2 4 2" xfId="31445" xr:uid="{BA1EBE5B-F0B3-4283-B17D-5C8134BBE55A}"/>
    <cellStyle name="Comma 5 2 2 4 2 2 5" xfId="30148" xr:uid="{DD101C19-B36D-42C5-BB8A-6EA856523B1B}"/>
    <cellStyle name="Comma 5 2 2 4 3" xfId="5884" xr:uid="{16B28829-EEBD-4CFF-9F16-A68C0028942F}"/>
    <cellStyle name="Comma 5 2 2 4 3 2" xfId="6554" xr:uid="{FE3C12FA-609F-4379-9B91-79F1F9D51610}"/>
    <cellStyle name="Comma 5 2 2 4 3 2 2" xfId="10286" xr:uid="{CC237951-D2F4-47E0-9850-A93078439BF9}"/>
    <cellStyle name="Comma 5 2 2 4 3 2 2 2" xfId="19734" xr:uid="{4CCC6CC8-E903-4739-BFD6-5275F5C84329}"/>
    <cellStyle name="Comma 5 2 2 4 3 2 2 2 2" xfId="32383" xr:uid="{1FBD9AA2-EDFE-445C-B965-EDCC67C9AC15}"/>
    <cellStyle name="Comma 5 2 2 4 3 2 2 3" xfId="31087" xr:uid="{C9B88DD6-99D5-4A3A-BB58-01FC29F23DF6}"/>
    <cellStyle name="Comma 5 2 2 4 3 2 3" xfId="16005" xr:uid="{1DD2244A-3606-4712-81DA-617527A3BBB3}"/>
    <cellStyle name="Comma 5 2 2 4 3 2 3 2" xfId="31735" xr:uid="{B9AF701F-FA1B-46C0-9EB2-E6B701456132}"/>
    <cellStyle name="Comma 5 2 2 4 3 2 4" xfId="30438" xr:uid="{1ED8E4EE-4763-4F75-8950-F19C942A1104}"/>
    <cellStyle name="Comma 5 2 2 4 3 3" xfId="9616" xr:uid="{BA24DE07-D73F-41E5-912A-D54F29EE1142}"/>
    <cellStyle name="Comma 5 2 2 4 3 3 2" xfId="19064" xr:uid="{0C2E8DD0-99DC-403C-AC0F-F08E99B1FE36}"/>
    <cellStyle name="Comma 5 2 2 4 3 3 2 2" xfId="32093" xr:uid="{3D2D174F-D038-458C-A03F-454D6A94D531}"/>
    <cellStyle name="Comma 5 2 2 4 3 3 3" xfId="30796" xr:uid="{6D12D00B-B89A-491E-A1F8-FB7F83C1B03F}"/>
    <cellStyle name="Comma 5 2 2 4 3 4" xfId="15335" xr:uid="{3801F996-1228-46A1-9B76-F95DD18BA236}"/>
    <cellStyle name="Comma 5 2 2 4 3 4 2" xfId="31444" xr:uid="{8AC5B3D8-FB91-40C7-839D-40AB1C129C2D}"/>
    <cellStyle name="Comma 5 2 2 4 3 5" xfId="30147" xr:uid="{0214DFFB-634C-4780-9AC6-370E72304108}"/>
    <cellStyle name="Comma 5 2 2 5" xfId="2947" xr:uid="{141DA851-B18E-4A84-A8F2-9D30CFF45670}"/>
    <cellStyle name="Comma 5 2 2 5 2" xfId="5886" xr:uid="{17818BDC-B1F0-424A-A482-63E619C667BC}"/>
    <cellStyle name="Comma 5 2 2 5 2 2" xfId="6556" xr:uid="{E0779B51-8824-471B-8CBC-26022B8AF5C7}"/>
    <cellStyle name="Comma 5 2 2 5 2 2 2" xfId="10288" xr:uid="{07681790-04A5-446D-9D81-5C912C345C4B}"/>
    <cellStyle name="Comma 5 2 2 5 2 2 2 2" xfId="19736" xr:uid="{68BB3782-0C16-4E83-9047-F02A9FADAEFB}"/>
    <cellStyle name="Comma 5 2 2 5 2 2 2 2 2" xfId="32385" xr:uid="{D01DEB37-7F81-4B5F-ADDF-F85534959FD2}"/>
    <cellStyle name="Comma 5 2 2 5 2 2 2 3" xfId="31089" xr:uid="{D14D7597-2A45-4DF3-996C-F5DF4EEC03B5}"/>
    <cellStyle name="Comma 5 2 2 5 2 2 3" xfId="16007" xr:uid="{7E275CC9-052A-4B13-A4A6-5CD6A97552E3}"/>
    <cellStyle name="Comma 5 2 2 5 2 2 3 2" xfId="31737" xr:uid="{AC95839C-DD22-4FDC-8225-38F33EED9FD7}"/>
    <cellStyle name="Comma 5 2 2 5 2 2 4" xfId="30440" xr:uid="{C66E1E6A-01F8-4F82-B575-ABC76902554D}"/>
    <cellStyle name="Comma 5 2 2 5 2 3" xfId="9618" xr:uid="{6780D8B2-1D0A-4736-825F-CC82EE9E66B6}"/>
    <cellStyle name="Comma 5 2 2 5 2 3 2" xfId="19066" xr:uid="{3EEE7F9A-A069-4695-91DD-00B83BF0A054}"/>
    <cellStyle name="Comma 5 2 2 5 2 3 2 2" xfId="32095" xr:uid="{318BF06A-B8E8-4030-A10A-7BB1753984EE}"/>
    <cellStyle name="Comma 5 2 2 5 2 3 3" xfId="30798" xr:uid="{25AEF894-CC83-4E6E-A6B9-25C884EFDBF3}"/>
    <cellStyle name="Comma 5 2 2 5 2 4" xfId="15337" xr:uid="{A7F9ED22-07EB-49E5-B84A-25C481C1BC24}"/>
    <cellStyle name="Comma 5 2 2 5 2 4 2" xfId="31446" xr:uid="{6D5F0812-8EBD-41C5-89C1-CDAB0E5CEEA2}"/>
    <cellStyle name="Comma 5 2 2 5 2 5" xfId="30149" xr:uid="{79AA7B04-7A75-4EA8-B2A5-A8BE36F546C4}"/>
    <cellStyle name="Comma 5 2 2 6" xfId="2948" xr:uid="{612BBA34-E6A7-4A7A-A0C8-3493E9A06E79}"/>
    <cellStyle name="Comma 5 2 2 6 2" xfId="5887" xr:uid="{C37F8A61-ADC6-4C8F-88F7-204DCA48D867}"/>
    <cellStyle name="Comma 5 2 2 6 2 2" xfId="6557" xr:uid="{E9447E1A-AD5D-432B-9E6C-07CD6FDB69C8}"/>
    <cellStyle name="Comma 5 2 2 6 2 2 2" xfId="10289" xr:uid="{5F6F806B-5BA8-43C2-B69D-0465BFB835EC}"/>
    <cellStyle name="Comma 5 2 2 6 2 2 2 2" xfId="19737" xr:uid="{FD3BF344-7247-4E35-8578-71C15006D8CE}"/>
    <cellStyle name="Comma 5 2 2 6 2 2 2 2 2" xfId="32386" xr:uid="{0AE88C48-4649-4C70-B6BD-5E2EF9A5ABBE}"/>
    <cellStyle name="Comma 5 2 2 6 2 2 2 3" xfId="31090" xr:uid="{36F84AE0-F764-450D-99BF-DAFD2E32F394}"/>
    <cellStyle name="Comma 5 2 2 6 2 2 3" xfId="16008" xr:uid="{4F13F151-6C98-41EC-A313-61EB69F00A67}"/>
    <cellStyle name="Comma 5 2 2 6 2 2 3 2" xfId="31738" xr:uid="{B3A00D0E-1158-429D-95C3-F7E5DB31A9AD}"/>
    <cellStyle name="Comma 5 2 2 6 2 2 4" xfId="30441" xr:uid="{9264B7B3-1EFD-4C24-BC9C-BF3FD2C0A8F3}"/>
    <cellStyle name="Comma 5 2 2 6 2 3" xfId="9619" xr:uid="{21D65D68-348D-4E8A-93E6-42049E1F0B8B}"/>
    <cellStyle name="Comma 5 2 2 6 2 3 2" xfId="19067" xr:uid="{5C2D35E5-4464-4CC5-8C85-A64AD69F466D}"/>
    <cellStyle name="Comma 5 2 2 6 2 3 2 2" xfId="32096" xr:uid="{83734FE5-3F42-4313-B3CD-1BCA79A0A57D}"/>
    <cellStyle name="Comma 5 2 2 6 2 3 3" xfId="30799" xr:uid="{1CDE4C93-4A19-4CB7-B43C-616C4CD7996E}"/>
    <cellStyle name="Comma 5 2 2 6 2 4" xfId="15338" xr:uid="{3784B8FF-03ED-4B5C-A66A-52CCDAFCD1BC}"/>
    <cellStyle name="Comma 5 2 2 6 2 4 2" xfId="31447" xr:uid="{CC29B439-D78D-4BBF-9C07-D9FF762738D9}"/>
    <cellStyle name="Comma 5 2 2 6 2 5" xfId="30150" xr:uid="{0CC4BC58-9075-46BC-8072-66E0FEBB896C}"/>
    <cellStyle name="Comma 5 2 2 7" xfId="5876" xr:uid="{C4B78117-7464-418C-BD9A-053BC73E3DBB}"/>
    <cellStyle name="Comma 5 2 2 7 2" xfId="6546" xr:uid="{112CFFCE-4918-4D12-8A68-0142E664D064}"/>
    <cellStyle name="Comma 5 2 2 7 2 2" xfId="10278" xr:uid="{F39C6920-A54B-4155-9FC4-3C7635A3B73E}"/>
    <cellStyle name="Comma 5 2 2 7 2 2 2" xfId="19726" xr:uid="{F7852754-96C5-4E90-9732-D920B22D14EB}"/>
    <cellStyle name="Comma 5 2 2 7 2 2 2 2" xfId="32375" xr:uid="{60B338C9-16B1-4016-99CC-1DE1B3BADDDA}"/>
    <cellStyle name="Comma 5 2 2 7 2 2 3" xfId="31079" xr:uid="{1993968B-AB2A-4494-9CCD-8E2D1895232B}"/>
    <cellStyle name="Comma 5 2 2 7 2 3" xfId="15997" xr:uid="{8327AC1F-E39F-4210-A6FB-ADF0AE0C6AD0}"/>
    <cellStyle name="Comma 5 2 2 7 2 3 2" xfId="31727" xr:uid="{FCE3024F-A377-4176-8314-115CE7C2120D}"/>
    <cellStyle name="Comma 5 2 2 7 2 4" xfId="30430" xr:uid="{CD452465-923F-4FB3-A22D-983452BB5EC4}"/>
    <cellStyle name="Comma 5 2 2 7 3" xfId="9608" xr:uid="{37142012-41E6-4E1D-AC18-49E65E8EF340}"/>
    <cellStyle name="Comma 5 2 2 7 3 2" xfId="19056" xr:uid="{43FA0A6B-2E50-474D-A67E-EFDAED4A7E00}"/>
    <cellStyle name="Comma 5 2 2 7 3 2 2" xfId="32085" xr:uid="{A86688E3-E825-423A-9D9E-7BC792ABC3C8}"/>
    <cellStyle name="Comma 5 2 2 7 3 3" xfId="30788" xr:uid="{8A692880-F150-42C8-BD17-38CC2735E41D}"/>
    <cellStyle name="Comma 5 2 2 7 4" xfId="15327" xr:uid="{43A66689-EB05-4BAD-ACD6-17D574CEF6C6}"/>
    <cellStyle name="Comma 5 2 2 7 4 2" xfId="31436" xr:uid="{2A34E38B-7136-4CB9-B7CF-1A83187114D9}"/>
    <cellStyle name="Comma 5 2 2 7 5" xfId="30139" xr:uid="{4132130A-B51D-4182-8DCF-A81129BB5ABE}"/>
    <cellStyle name="Comma 5 2 2 8" xfId="29350" xr:uid="{300B48CB-AA6A-46FF-82A8-F98BB885949F}"/>
    <cellStyle name="Comma 5 2 2 8 2" xfId="32619" xr:uid="{D5AD3743-5DAA-4490-9286-FC12271DF2C5}"/>
    <cellStyle name="Comma 5 2 3" xfId="2949" xr:uid="{5A15C7A0-4372-4876-AA33-EB355D1A360F}"/>
    <cellStyle name="Comma 5 2 3 2" xfId="2950" xr:uid="{D5F9A706-E3A6-450B-B762-108113FA460A}"/>
    <cellStyle name="Comma 5 2 3 2 2" xfId="5889" xr:uid="{4104D0A6-BC45-4722-987B-3F6A2B7F8AAE}"/>
    <cellStyle name="Comma 5 2 3 2 2 2" xfId="6559" xr:uid="{44077D74-A6E7-493C-BCD2-D4F2679558D7}"/>
    <cellStyle name="Comma 5 2 3 2 2 2 2" xfId="10291" xr:uid="{BBB485BD-2AF0-4CD7-BB60-424B4FB293FA}"/>
    <cellStyle name="Comma 5 2 3 2 2 2 2 2" xfId="19739" xr:uid="{D2E7F769-2C0F-4E17-BC5C-6B187DD25A0B}"/>
    <cellStyle name="Comma 5 2 3 2 2 2 2 2 2" xfId="32388" xr:uid="{D8C11A92-85FA-4D37-BF3F-F1CA958E578A}"/>
    <cellStyle name="Comma 5 2 3 2 2 2 2 3" xfId="31092" xr:uid="{6A2533A7-ADD5-4C76-9BF6-591EC9FA7952}"/>
    <cellStyle name="Comma 5 2 3 2 2 2 3" xfId="16010" xr:uid="{81A95D3F-74F7-46FD-9E99-FF8F86954699}"/>
    <cellStyle name="Comma 5 2 3 2 2 2 3 2" xfId="31740" xr:uid="{8FEFBF82-BBB0-4012-80D9-E8B6B6319998}"/>
    <cellStyle name="Comma 5 2 3 2 2 2 4" xfId="30443" xr:uid="{42FE2516-C123-4D73-9673-FABB75BA784F}"/>
    <cellStyle name="Comma 5 2 3 2 2 3" xfId="9621" xr:uid="{C421E4D7-5295-42AF-BDA3-F248924E912D}"/>
    <cellStyle name="Comma 5 2 3 2 2 3 2" xfId="19069" xr:uid="{E2960E9B-297E-4916-B00D-4F3685558498}"/>
    <cellStyle name="Comma 5 2 3 2 2 3 2 2" xfId="32098" xr:uid="{CD3559B9-3600-42CF-A655-67EA9B5662AD}"/>
    <cellStyle name="Comma 5 2 3 2 2 3 3" xfId="30801" xr:uid="{FAA75D79-DC14-4AB6-BD5F-13F1463CB013}"/>
    <cellStyle name="Comma 5 2 3 2 2 4" xfId="15340" xr:uid="{3D91A602-8703-4476-B9A3-20FD00B77295}"/>
    <cellStyle name="Comma 5 2 3 2 2 4 2" xfId="31449" xr:uid="{725241F8-1911-4600-AE4D-B77DBC9ED348}"/>
    <cellStyle name="Comma 5 2 3 2 2 5" xfId="30152" xr:uid="{3DEBBDC0-76FC-43ED-8C89-B68D56E2E4B2}"/>
    <cellStyle name="Comma 5 2 3 3" xfId="2951" xr:uid="{6BAA069B-911C-41B6-A1B4-3331459A43C3}"/>
    <cellStyle name="Comma 5 2 3 3 2" xfId="5890" xr:uid="{C713FF9E-0D2A-4993-A212-4F2E30D6B175}"/>
    <cellStyle name="Comma 5 2 3 3 2 2" xfId="6560" xr:uid="{B20060B0-CABA-4E5B-BE64-34267EC155DE}"/>
    <cellStyle name="Comma 5 2 3 3 2 2 2" xfId="10292" xr:uid="{3B3841C6-9616-4564-86DA-4A01DF54941B}"/>
    <cellStyle name="Comma 5 2 3 3 2 2 2 2" xfId="19740" xr:uid="{F615C2A8-F0DB-4576-B08B-AD4743421C99}"/>
    <cellStyle name="Comma 5 2 3 3 2 2 2 2 2" xfId="32389" xr:uid="{5FC8A74E-7EDA-44F9-96FF-EDCB7E8101A8}"/>
    <cellStyle name="Comma 5 2 3 3 2 2 2 3" xfId="31093" xr:uid="{774D6506-F88A-48C1-8A97-56DA6F6A3373}"/>
    <cellStyle name="Comma 5 2 3 3 2 2 3" xfId="16011" xr:uid="{8F2ED49F-E721-4981-81FA-B7039CDD5BCF}"/>
    <cellStyle name="Comma 5 2 3 3 2 2 3 2" xfId="31741" xr:uid="{326DEEF9-ED17-4954-A22C-5E0CACB68BBC}"/>
    <cellStyle name="Comma 5 2 3 3 2 2 4" xfId="30444" xr:uid="{585FEE6E-2641-4BB6-8210-6E8E246BCC8F}"/>
    <cellStyle name="Comma 5 2 3 3 2 3" xfId="9622" xr:uid="{4F9394F0-42B6-4694-8C41-221C2395C24D}"/>
    <cellStyle name="Comma 5 2 3 3 2 3 2" xfId="19070" xr:uid="{FC380CDB-3A9D-4663-AB3C-A106F4F3B0F0}"/>
    <cellStyle name="Comma 5 2 3 3 2 3 2 2" xfId="32099" xr:uid="{3B776949-0006-41AF-8658-1830B255ECEA}"/>
    <cellStyle name="Comma 5 2 3 3 2 3 3" xfId="30802" xr:uid="{25318767-40F9-4331-9138-901B75EF0B22}"/>
    <cellStyle name="Comma 5 2 3 3 2 4" xfId="15341" xr:uid="{B183D951-DA48-48F7-8B35-37FC7E6D2E7D}"/>
    <cellStyle name="Comma 5 2 3 3 2 4 2" xfId="31450" xr:uid="{939A25D5-EF8D-4B64-81CD-B36336ED5665}"/>
    <cellStyle name="Comma 5 2 3 3 2 5" xfId="30153" xr:uid="{70D542B2-0B09-4E79-B3F0-BF2BF6662435}"/>
    <cellStyle name="Comma 5 2 3 4" xfId="2952" xr:uid="{FDF9FB86-AD36-43A6-BC03-6DD64242ABF4}"/>
    <cellStyle name="Comma 5 2 3 4 2" xfId="5891" xr:uid="{C3527470-768C-4FFA-96A2-B0C138745CCC}"/>
    <cellStyle name="Comma 5 2 3 4 2 2" xfId="6561" xr:uid="{381825BE-61D8-4F30-A050-8D5CB68A0036}"/>
    <cellStyle name="Comma 5 2 3 4 2 2 2" xfId="10293" xr:uid="{4430CAB7-E79D-4C1B-B823-322CC97380B0}"/>
    <cellStyle name="Comma 5 2 3 4 2 2 2 2" xfId="19741" xr:uid="{D7092624-DBB0-4384-841F-2C2D57FFDABF}"/>
    <cellStyle name="Comma 5 2 3 4 2 2 2 2 2" xfId="32390" xr:uid="{8DFC0A5B-28B2-4D82-94B9-B552D71210DF}"/>
    <cellStyle name="Comma 5 2 3 4 2 2 2 3" xfId="31094" xr:uid="{CEFFED83-C319-4806-9AC8-8F5E6325FE59}"/>
    <cellStyle name="Comma 5 2 3 4 2 2 3" xfId="16012" xr:uid="{A79AD166-7D4E-43EB-9C33-24CC7B9F2761}"/>
    <cellStyle name="Comma 5 2 3 4 2 2 3 2" xfId="31742" xr:uid="{0DBA21DE-E6FB-4077-86A4-A8E047BCA8D8}"/>
    <cellStyle name="Comma 5 2 3 4 2 2 4" xfId="30445" xr:uid="{AE5CC8C5-86BA-4F1D-9B1D-DB5583A74291}"/>
    <cellStyle name="Comma 5 2 3 4 2 3" xfId="9623" xr:uid="{302551B9-85A5-4855-BE5C-9A7DB704F26B}"/>
    <cellStyle name="Comma 5 2 3 4 2 3 2" xfId="19071" xr:uid="{5D2A2795-06CE-4F92-AACD-C09B8AE8B38D}"/>
    <cellStyle name="Comma 5 2 3 4 2 3 2 2" xfId="32100" xr:uid="{C17CF210-678C-4D12-B1CA-53B31DC0BA1A}"/>
    <cellStyle name="Comma 5 2 3 4 2 3 3" xfId="30803" xr:uid="{009C59C8-D5B3-4AC0-840F-4CADD985BE35}"/>
    <cellStyle name="Comma 5 2 3 4 2 4" xfId="15342" xr:uid="{15F69A10-EBB3-4E52-938A-56964E4B4393}"/>
    <cellStyle name="Comma 5 2 3 4 2 4 2" xfId="31451" xr:uid="{71B8B676-2779-4E7C-929A-935BC2CA7367}"/>
    <cellStyle name="Comma 5 2 3 4 2 5" xfId="30154" xr:uid="{E2B5064A-2B30-418D-A6F5-0136339F44D2}"/>
    <cellStyle name="Comma 5 2 3 5" xfId="5888" xr:uid="{C9A8B2B7-B9C6-4B95-B188-A32CB2D3AAD8}"/>
    <cellStyle name="Comma 5 2 3 5 2" xfId="6558" xr:uid="{C0C253E5-C0F4-43EF-B6DB-B218A1046EDB}"/>
    <cellStyle name="Comma 5 2 3 5 2 2" xfId="10290" xr:uid="{0CC93F25-E168-4DD8-8F68-DAD577CE776A}"/>
    <cellStyle name="Comma 5 2 3 5 2 2 2" xfId="19738" xr:uid="{4E58A863-F4C1-4225-A721-A2EA9C882EF9}"/>
    <cellStyle name="Comma 5 2 3 5 2 2 2 2" xfId="32387" xr:uid="{74A63C50-800A-4823-9629-4AEE6598D24D}"/>
    <cellStyle name="Comma 5 2 3 5 2 2 3" xfId="31091" xr:uid="{9C01ECBE-8DF7-49D7-A7E5-40C2569FE5A4}"/>
    <cellStyle name="Comma 5 2 3 5 2 3" xfId="16009" xr:uid="{165D2D6E-6AE9-406A-88C2-C4828E7E75ED}"/>
    <cellStyle name="Comma 5 2 3 5 2 3 2" xfId="31739" xr:uid="{84B310C3-890D-430D-8228-5DEDD63040EE}"/>
    <cellStyle name="Comma 5 2 3 5 2 4" xfId="30442" xr:uid="{067C9794-A66C-4E88-99D9-79F8C05B7249}"/>
    <cellStyle name="Comma 5 2 3 5 3" xfId="9620" xr:uid="{AD76257A-8BB5-4EB9-BF53-C4AC71FCB949}"/>
    <cellStyle name="Comma 5 2 3 5 3 2" xfId="19068" xr:uid="{11B47E83-09CF-44F0-BD68-7243D14A0C1B}"/>
    <cellStyle name="Comma 5 2 3 5 3 2 2" xfId="32097" xr:uid="{5C5369CB-401D-4CDB-85E9-552F291F4989}"/>
    <cellStyle name="Comma 5 2 3 5 3 3" xfId="30800" xr:uid="{2F892950-56B6-4630-B027-A09F922E4B10}"/>
    <cellStyle name="Comma 5 2 3 5 4" xfId="15339" xr:uid="{AA31A4CB-013D-497C-8005-A4B737596A53}"/>
    <cellStyle name="Comma 5 2 3 5 4 2" xfId="31448" xr:uid="{5F93BD92-B360-4236-8DE9-5582F66A7D95}"/>
    <cellStyle name="Comma 5 2 3 5 5" xfId="30151" xr:uid="{D4370635-3DC1-4A40-B54F-A563D786471C}"/>
    <cellStyle name="Comma 5 2 4" xfId="2953" xr:uid="{9DE80336-39DC-4865-B196-D73D5B6C1B8D}"/>
    <cellStyle name="Comma 5 2 4 2" xfId="5892" xr:uid="{528B2BA2-9A89-43EE-AC0D-A68128AEF232}"/>
    <cellStyle name="Comma 5 2 4 2 2" xfId="6562" xr:uid="{E88DCF98-DAC6-47C9-BC01-C07A1D7B739F}"/>
    <cellStyle name="Comma 5 2 4 2 2 2" xfId="10294" xr:uid="{91E46937-2376-4AA4-8FEF-AF102CAC6971}"/>
    <cellStyle name="Comma 5 2 4 2 2 2 2" xfId="19742" xr:uid="{740DE12F-EC01-4166-AF88-0D51DCD6AA88}"/>
    <cellStyle name="Comma 5 2 4 2 2 2 2 2" xfId="32391" xr:uid="{A5549AC5-F125-4F87-8985-E9FB879523ED}"/>
    <cellStyle name="Comma 5 2 4 2 2 2 3" xfId="31095" xr:uid="{0DF8AADE-324A-477A-954A-B511E773386E}"/>
    <cellStyle name="Comma 5 2 4 2 2 3" xfId="16013" xr:uid="{E7198264-7390-4D1D-B2FC-EAFEC7A90022}"/>
    <cellStyle name="Comma 5 2 4 2 2 3 2" xfId="31743" xr:uid="{776843D9-1F0E-4736-88D6-5FFF6BEFEC56}"/>
    <cellStyle name="Comma 5 2 4 2 2 4" xfId="30446" xr:uid="{CEB4485A-C357-4BB9-B4D7-ED09058CD4B6}"/>
    <cellStyle name="Comma 5 2 4 2 3" xfId="9624" xr:uid="{3968DE65-0688-475E-8D85-C1946CEFFF1C}"/>
    <cellStyle name="Comma 5 2 4 2 3 2" xfId="19072" xr:uid="{8AC0FFCB-FFA2-4398-8E67-08E0A41A8F8D}"/>
    <cellStyle name="Comma 5 2 4 2 3 2 2" xfId="32101" xr:uid="{DE88762F-B3C6-4B3D-9C25-6D750820DDBC}"/>
    <cellStyle name="Comma 5 2 4 2 3 3" xfId="30804" xr:uid="{54C9E5B9-2E1E-43ED-9409-44D6AD57083D}"/>
    <cellStyle name="Comma 5 2 4 2 4" xfId="15343" xr:uid="{A542B72B-9170-45D4-B243-4FE3C20B793F}"/>
    <cellStyle name="Comma 5 2 4 2 4 2" xfId="31452" xr:uid="{8F27D0FA-6F31-4001-926C-5148B0AEEA32}"/>
    <cellStyle name="Comma 5 2 4 2 5" xfId="30155" xr:uid="{61FE4C6A-A59B-4824-A8FF-D7171AF3F714}"/>
    <cellStyle name="Comma 5 2 5" xfId="2954" xr:uid="{E29DBE26-E134-45F7-A171-B804868C90F0}"/>
    <cellStyle name="Comma 5 2 5 2" xfId="2955" xr:uid="{F7167049-6848-4229-B05D-E225F4050DFC}"/>
    <cellStyle name="Comma 5 2 5 2 2" xfId="5894" xr:uid="{0F6F85DC-7F4A-42B2-864D-B70F0906EA3B}"/>
    <cellStyle name="Comma 5 2 5 2 2 2" xfId="6564" xr:uid="{A73B9326-63FF-4494-98DA-D31B40B93635}"/>
    <cellStyle name="Comma 5 2 5 2 2 2 2" xfId="10296" xr:uid="{5499E27B-26B2-4A00-A8EB-148A4FEE62DE}"/>
    <cellStyle name="Comma 5 2 5 2 2 2 2 2" xfId="19744" xr:uid="{262AF2EE-53F7-4080-9356-E282EC445C1C}"/>
    <cellStyle name="Comma 5 2 5 2 2 2 2 2 2" xfId="32393" xr:uid="{66A65293-4236-4384-AD16-38AD28C5ED5C}"/>
    <cellStyle name="Comma 5 2 5 2 2 2 2 3" xfId="31097" xr:uid="{C8B9A8C0-58A0-4999-B524-93C5B0481B3B}"/>
    <cellStyle name="Comma 5 2 5 2 2 2 3" xfId="16015" xr:uid="{5D819ED5-8BF9-4D7C-9C86-994E9E58C4A5}"/>
    <cellStyle name="Comma 5 2 5 2 2 2 3 2" xfId="31745" xr:uid="{C83B3CC7-4758-4C55-8DEC-1BAFF28F8788}"/>
    <cellStyle name="Comma 5 2 5 2 2 2 4" xfId="30448" xr:uid="{8B9FA1A8-17DF-4954-90FD-59950B5631E8}"/>
    <cellStyle name="Comma 5 2 5 2 2 3" xfId="9626" xr:uid="{16A63787-B119-4349-8C01-8AE399CC432B}"/>
    <cellStyle name="Comma 5 2 5 2 2 3 2" xfId="19074" xr:uid="{E02C5986-90B3-4B21-8CAA-25FD80B19038}"/>
    <cellStyle name="Comma 5 2 5 2 2 3 2 2" xfId="32103" xr:uid="{A79C2F02-592E-471B-99AF-15269A73AA0E}"/>
    <cellStyle name="Comma 5 2 5 2 2 3 3" xfId="30806" xr:uid="{6CABC475-9D02-4FD4-A421-1EAF5C205E00}"/>
    <cellStyle name="Comma 5 2 5 2 2 4" xfId="15345" xr:uid="{55AA95A3-13E9-453A-AA8B-324E0F6CFEDE}"/>
    <cellStyle name="Comma 5 2 5 2 2 4 2" xfId="31454" xr:uid="{A188CA51-1DC6-47ED-9A6B-E98A6CA7DAFC}"/>
    <cellStyle name="Comma 5 2 5 2 2 5" xfId="30157" xr:uid="{F684E7F4-32CB-4C4A-8D92-A9C114F47A53}"/>
    <cellStyle name="Comma 5 2 5 3" xfId="5893" xr:uid="{2AF0B258-8DA1-4E42-9053-8EEF520A0A3D}"/>
    <cellStyle name="Comma 5 2 5 3 2" xfId="6563" xr:uid="{3D2652BC-BB75-4FC1-BC82-4DB45B40E0BE}"/>
    <cellStyle name="Comma 5 2 5 3 2 2" xfId="10295" xr:uid="{DDD52232-14BC-4B0F-9603-9A99788A7AB7}"/>
    <cellStyle name="Comma 5 2 5 3 2 2 2" xfId="19743" xr:uid="{FAF841E4-1056-428F-9ED1-4C8CD17A8D43}"/>
    <cellStyle name="Comma 5 2 5 3 2 2 2 2" xfId="32392" xr:uid="{6861CDDF-7465-45ED-BE58-EA893DAD311C}"/>
    <cellStyle name="Comma 5 2 5 3 2 2 3" xfId="31096" xr:uid="{B1663010-AD43-44B2-92FF-7F11C9863891}"/>
    <cellStyle name="Comma 5 2 5 3 2 3" xfId="16014" xr:uid="{8D49D399-A6B0-4D80-AC95-F820EDE8F48E}"/>
    <cellStyle name="Comma 5 2 5 3 2 3 2" xfId="31744" xr:uid="{6512EDF7-1328-4477-AAF3-F4A784E47572}"/>
    <cellStyle name="Comma 5 2 5 3 2 4" xfId="30447" xr:uid="{28B7CF23-4AD9-42E2-82F1-4643BC437CF2}"/>
    <cellStyle name="Comma 5 2 5 3 3" xfId="9625" xr:uid="{33145ABB-730D-4E87-8EAF-D8EA43A674B1}"/>
    <cellStyle name="Comma 5 2 5 3 3 2" xfId="19073" xr:uid="{9C616E82-C313-4A03-B3A8-15B045038718}"/>
    <cellStyle name="Comma 5 2 5 3 3 2 2" xfId="32102" xr:uid="{D79F5783-4193-4107-913A-6D8626E79DC1}"/>
    <cellStyle name="Comma 5 2 5 3 3 3" xfId="30805" xr:uid="{87B807D6-3DD3-4FA2-9C03-D3FC33171CDD}"/>
    <cellStyle name="Comma 5 2 5 3 4" xfId="15344" xr:uid="{8DF77C35-2911-4641-B705-970F05746C18}"/>
    <cellStyle name="Comma 5 2 5 3 4 2" xfId="31453" xr:uid="{AC5A0870-4C54-4BBF-BD80-9AFD61401430}"/>
    <cellStyle name="Comma 5 2 5 3 5" xfId="30156" xr:uid="{0A562256-7317-44D8-B1C9-6795F704CB9E}"/>
    <cellStyle name="Comma 5 2 6" xfId="5875" xr:uid="{BC37F49C-29D1-4570-9D75-F5B6A1639337}"/>
    <cellStyle name="Comma 5 2 6 2" xfId="6545" xr:uid="{F8D67A70-29B0-4832-B191-8C0E9E81E2A7}"/>
    <cellStyle name="Comma 5 2 6 2 2" xfId="10277" xr:uid="{569E7DBF-65AB-431F-BCDB-C05F12E3CB05}"/>
    <cellStyle name="Comma 5 2 6 2 2 2" xfId="19725" xr:uid="{576EFEEF-7AE7-405E-9D7F-8DDE00DA4AD8}"/>
    <cellStyle name="Comma 5 2 6 2 2 2 2" xfId="32374" xr:uid="{116713A0-E08A-4565-BB6B-094E84CA4C07}"/>
    <cellStyle name="Comma 5 2 6 2 2 3" xfId="31078" xr:uid="{64756ACC-C6DB-4FE7-9775-48BEF3119EA8}"/>
    <cellStyle name="Comma 5 2 6 2 3" xfId="15996" xr:uid="{65552BB1-94ED-418A-B47B-F3B03C3D6A03}"/>
    <cellStyle name="Comma 5 2 6 2 3 2" xfId="31726" xr:uid="{05AEEC8C-2F15-4E71-A691-D17C69BFD716}"/>
    <cellStyle name="Comma 5 2 6 2 4" xfId="30429" xr:uid="{1DA00190-3A72-45B2-BB19-D5A1A460980B}"/>
    <cellStyle name="Comma 5 2 6 3" xfId="9607" xr:uid="{F990960A-7E9D-457B-9615-9218F6EEB6DA}"/>
    <cellStyle name="Comma 5 2 6 3 2" xfId="19055" xr:uid="{613644C9-3604-4641-9828-CB8BA35C10F7}"/>
    <cellStyle name="Comma 5 2 6 3 2 2" xfId="32084" xr:uid="{6E58D6D8-CFAD-4BDD-9739-5DB491A95F1E}"/>
    <cellStyle name="Comma 5 2 6 3 3" xfId="30787" xr:uid="{25964134-CCAE-4780-9A4C-819A7A11FED2}"/>
    <cellStyle name="Comma 5 2 6 4" xfId="15326" xr:uid="{F4CD2738-92E2-47C7-AF32-92975512FED4}"/>
    <cellStyle name="Comma 5 2 6 4 2" xfId="31435" xr:uid="{31EFD50B-E542-4011-A930-7A152D052C93}"/>
    <cellStyle name="Comma 5 2 6 5" xfId="30138" xr:uid="{0951A8A6-9C01-4161-9782-30F472D51318}"/>
    <cellStyle name="Comma 5 2 7" xfId="29300" xr:uid="{C1830613-C55F-4DA5-9AB3-12F417733516}"/>
    <cellStyle name="Comma 5 2 7 2" xfId="32597" xr:uid="{CB8AE0D4-F8AA-484E-9275-5F1720AC635B}"/>
    <cellStyle name="Comma 5 20" xfId="29464" xr:uid="{149B9AEB-2FEF-4FCA-A7FB-9FA93E021662}"/>
    <cellStyle name="Comma 5 3" xfId="2956" xr:uid="{61DF11FA-B006-4627-BD88-D959E442BD04}"/>
    <cellStyle name="Comma 5 3 2" xfId="2957" xr:uid="{C3FFE349-5859-451F-90EC-8C356D902BE2}"/>
    <cellStyle name="Comma 5 3 2 2" xfId="5896" xr:uid="{A87FE1DA-5D21-42A3-8E28-4D3DE7EB3D98}"/>
    <cellStyle name="Comma 5 3 2 2 2" xfId="6566" xr:uid="{0F8B6C60-CF58-4097-BEAA-6827CD77C7C9}"/>
    <cellStyle name="Comma 5 3 2 2 2 2" xfId="10298" xr:uid="{46DEB1FD-CEE8-48DB-BCB5-8EAAD533018E}"/>
    <cellStyle name="Comma 5 3 2 2 2 2 2" xfId="19746" xr:uid="{5B870D96-F18D-463A-9072-2D21CF40565C}"/>
    <cellStyle name="Comma 5 3 2 2 2 2 2 2" xfId="32395" xr:uid="{35328F82-274A-4B88-A67E-BE6B3DE6F20E}"/>
    <cellStyle name="Comma 5 3 2 2 2 2 3" xfId="31099" xr:uid="{58B4BF89-FF38-49F4-B9DA-A942008CB7A8}"/>
    <cellStyle name="Comma 5 3 2 2 2 3" xfId="16017" xr:uid="{82F8F8D9-24BA-424D-AAFA-A3F7ADCAE31C}"/>
    <cellStyle name="Comma 5 3 2 2 2 3 2" xfId="31747" xr:uid="{5EBF9B90-0A30-4816-BF75-B1A6EC240D78}"/>
    <cellStyle name="Comma 5 3 2 2 2 4" xfId="30450" xr:uid="{2AA4F4DD-AC25-4796-9796-F20EC0F67344}"/>
    <cellStyle name="Comma 5 3 2 2 3" xfId="9628" xr:uid="{C8F2F0CA-667E-4564-B988-8E61A1709E51}"/>
    <cellStyle name="Comma 5 3 2 2 3 2" xfId="19076" xr:uid="{5356DEE5-B4F7-46A8-9680-769FE82422BE}"/>
    <cellStyle name="Comma 5 3 2 2 3 2 2" xfId="32105" xr:uid="{030D5192-C017-4B11-9ECF-CE98B28B72C5}"/>
    <cellStyle name="Comma 5 3 2 2 3 3" xfId="30808" xr:uid="{A7D73EAC-A2A1-41FA-9003-7570435BA8F7}"/>
    <cellStyle name="Comma 5 3 2 2 4" xfId="15347" xr:uid="{FD273B08-6560-4F8E-B1A0-8C6E0A8F4D74}"/>
    <cellStyle name="Comma 5 3 2 2 4 2" xfId="31456" xr:uid="{9F078CC4-F51F-4F53-9519-BA10C2A1A8F1}"/>
    <cellStyle name="Comma 5 3 2 2 5" xfId="30159" xr:uid="{777CBD42-6AEA-4F4E-86CE-9EC5EFD52F88}"/>
    <cellStyle name="Comma 5 3 3" xfId="5895" xr:uid="{E0910355-DA2B-4A5E-9C60-D00CC4EFB8B0}"/>
    <cellStyle name="Comma 5 3 3 2" xfId="6565" xr:uid="{583991A1-96AE-4D4B-B061-B7408AA57DAA}"/>
    <cellStyle name="Comma 5 3 3 2 2" xfId="10297" xr:uid="{13E76674-8A16-4591-BAE6-BDFBDF3EB1F8}"/>
    <cellStyle name="Comma 5 3 3 2 2 2" xfId="19745" xr:uid="{965618A3-0499-4D21-8CDB-55581B07351E}"/>
    <cellStyle name="Comma 5 3 3 2 2 2 2" xfId="32394" xr:uid="{5DA581EA-7155-446B-9628-50B2F0CF2771}"/>
    <cellStyle name="Comma 5 3 3 2 2 3" xfId="31098" xr:uid="{4D960996-BD9E-4348-B29F-FB3E47318845}"/>
    <cellStyle name="Comma 5 3 3 2 3" xfId="16016" xr:uid="{948E2E8A-0E51-4CEE-B1D3-F3D438C304B5}"/>
    <cellStyle name="Comma 5 3 3 2 3 2" xfId="31746" xr:uid="{819478F0-07E2-48C0-8DA1-11DD4A66BB21}"/>
    <cellStyle name="Comma 5 3 3 2 4" xfId="30449" xr:uid="{2AA3FE02-49C6-4F54-855D-ABF35C57F00B}"/>
    <cellStyle name="Comma 5 3 3 3" xfId="9627" xr:uid="{472ABEFD-2859-4615-BB55-8A8B278DEA04}"/>
    <cellStyle name="Comma 5 3 3 3 2" xfId="19075" xr:uid="{3BBA1DBC-5E3B-40EF-82D2-C457A4F572CC}"/>
    <cellStyle name="Comma 5 3 3 3 2 2" xfId="32104" xr:uid="{C727BCBD-8AA1-40A5-98D7-8DB0DEF924D7}"/>
    <cellStyle name="Comma 5 3 3 3 3" xfId="30807" xr:uid="{89CEF0DA-A0B8-4053-B138-CFCA48EE0DF6}"/>
    <cellStyle name="Comma 5 3 3 4" xfId="15346" xr:uid="{F8E314DF-3ACA-4BEC-A699-D0002B66BEE4}"/>
    <cellStyle name="Comma 5 3 3 4 2" xfId="31455" xr:uid="{426A24B9-E363-4AF8-BE6C-914496FB8763}"/>
    <cellStyle name="Comma 5 3 3 5" xfId="30158" xr:uid="{F80F7783-BADB-4E01-9508-1326BBF8D094}"/>
    <cellStyle name="Comma 5 3 4" xfId="29319" xr:uid="{90583CBC-64AD-45AD-942B-AABA19C0EA62}"/>
    <cellStyle name="Comma 5 3 4 2" xfId="32605" xr:uid="{2A0737C4-728C-4952-9867-6B0E102BA98B}"/>
    <cellStyle name="Comma 5 4" xfId="2958" xr:uid="{68E78449-E6FA-4E0F-B3EA-653A29B806BF}"/>
    <cellStyle name="Comma 5 4 2" xfId="2959" xr:uid="{D4FBC5F3-FF97-4F89-8E30-B1EA99972C05}"/>
    <cellStyle name="Comma 5 4 2 2" xfId="2960" xr:uid="{6459E960-44F5-4C9D-9B93-FB21FFAAF1E8}"/>
    <cellStyle name="Comma 5 4 2 2 2" xfId="5899" xr:uid="{BA77F660-2C20-429F-8B4E-014AB9AA9D9F}"/>
    <cellStyle name="Comma 5 4 2 2 2 2" xfId="6569" xr:uid="{0F62BBF8-D626-4B3B-97D0-37723BD692F6}"/>
    <cellStyle name="Comma 5 4 2 2 2 2 2" xfId="10301" xr:uid="{5A59EC57-A5E9-4FFC-B0C2-7E996F37F6ED}"/>
    <cellStyle name="Comma 5 4 2 2 2 2 2 2" xfId="19749" xr:uid="{D0DCE1EC-9B57-4E0E-846F-735157BBA3D9}"/>
    <cellStyle name="Comma 5 4 2 2 2 2 2 2 2" xfId="32398" xr:uid="{0711E77C-34A0-400D-B148-A51E410A3B84}"/>
    <cellStyle name="Comma 5 4 2 2 2 2 2 3" xfId="31102" xr:uid="{B50F503A-51DE-47EC-AA2E-D5C1330E1CEF}"/>
    <cellStyle name="Comma 5 4 2 2 2 2 3" xfId="16020" xr:uid="{EBD3B76E-CBE7-4D04-A268-420F218E0827}"/>
    <cellStyle name="Comma 5 4 2 2 2 2 3 2" xfId="31750" xr:uid="{FF7669CA-792D-43A4-ACA9-51B8F6717B09}"/>
    <cellStyle name="Comma 5 4 2 2 2 2 4" xfId="30453" xr:uid="{23DB18EB-5227-48F8-8865-0B0A88FEC3D4}"/>
    <cellStyle name="Comma 5 4 2 2 2 3" xfId="9631" xr:uid="{2CA5C25E-5C24-470E-A450-ED01947360F1}"/>
    <cellStyle name="Comma 5 4 2 2 2 3 2" xfId="19079" xr:uid="{200466F4-7700-4951-BA8C-83F0C87D0B04}"/>
    <cellStyle name="Comma 5 4 2 2 2 3 2 2" xfId="32108" xr:uid="{C1C1B79E-7612-427A-95A6-EC6CE30DFF41}"/>
    <cellStyle name="Comma 5 4 2 2 2 3 3" xfId="30811" xr:uid="{85C39877-472C-4EE8-8336-CD5E9D469530}"/>
    <cellStyle name="Comma 5 4 2 2 2 4" xfId="15350" xr:uid="{3647ECD2-3C9D-4D67-85EF-F2F0CB7B3116}"/>
    <cellStyle name="Comma 5 4 2 2 2 4 2" xfId="31459" xr:uid="{DA68068A-0375-495F-BBCC-BB63170F09A5}"/>
    <cellStyle name="Comma 5 4 2 2 2 5" xfId="30162" xr:uid="{F75F8B84-CE90-40E9-AD67-0EC56F5D8D9B}"/>
    <cellStyle name="Comma 5 4 2 3" xfId="5898" xr:uid="{6E8A304D-9540-4804-B332-BCA7D3C72E74}"/>
    <cellStyle name="Comma 5 4 2 3 2" xfId="6568" xr:uid="{EAF0CACE-DA14-4A05-B9BA-9A9091688B68}"/>
    <cellStyle name="Comma 5 4 2 3 2 2" xfId="10300" xr:uid="{E373104F-0F65-45BD-B296-EAACCCFD3E9D}"/>
    <cellStyle name="Comma 5 4 2 3 2 2 2" xfId="19748" xr:uid="{431F4AD1-73B7-4D14-84DE-045261CC8B65}"/>
    <cellStyle name="Comma 5 4 2 3 2 2 2 2" xfId="32397" xr:uid="{B2AA8780-030B-49C0-AA1B-E5F864B3A47C}"/>
    <cellStyle name="Comma 5 4 2 3 2 2 3" xfId="31101" xr:uid="{FAF875DE-62F4-413D-8637-F25966D00AC1}"/>
    <cellStyle name="Comma 5 4 2 3 2 3" xfId="16019" xr:uid="{6F6C6E37-C4D9-48A8-99E3-D0798438FBA3}"/>
    <cellStyle name="Comma 5 4 2 3 2 3 2" xfId="31749" xr:uid="{1BA733EE-CB99-4E93-8842-66718C95836E}"/>
    <cellStyle name="Comma 5 4 2 3 2 4" xfId="30452" xr:uid="{0C402B59-7069-4B4D-A43F-5495277D3800}"/>
    <cellStyle name="Comma 5 4 2 3 3" xfId="9630" xr:uid="{6632CE83-DC4A-450B-8F7E-FD2088CBFCEB}"/>
    <cellStyle name="Comma 5 4 2 3 3 2" xfId="19078" xr:uid="{11C3CF13-25FE-4DBE-B418-2C9252A54180}"/>
    <cellStyle name="Comma 5 4 2 3 3 2 2" xfId="32107" xr:uid="{E1971C76-6E1A-4702-93BB-378737F68CC9}"/>
    <cellStyle name="Comma 5 4 2 3 3 3" xfId="30810" xr:uid="{E0E5F912-62F4-4DF3-A50D-6F894D327361}"/>
    <cellStyle name="Comma 5 4 2 3 4" xfId="15349" xr:uid="{42AC57E1-9B87-4630-AB12-1BBEAA42E9EA}"/>
    <cellStyle name="Comma 5 4 2 3 4 2" xfId="31458" xr:uid="{114944FD-4026-4917-ABC6-EB25C19E7B8B}"/>
    <cellStyle name="Comma 5 4 2 3 5" xfId="30161" xr:uid="{B414CD17-9C6D-4F1D-BBCA-468168F5276F}"/>
    <cellStyle name="Comma 5 4 3" xfId="2961" xr:uid="{648D7924-B49C-4314-B853-299993E3E171}"/>
    <cellStyle name="Comma 5 4 3 2" xfId="2962" xr:uid="{DA9D19DD-5F1A-44D3-90C4-378C917F88ED}"/>
    <cellStyle name="Comma 5 4 3 2 2" xfId="5901" xr:uid="{87AA0C62-3DE9-442C-9C12-93273C2DAC38}"/>
    <cellStyle name="Comma 5 4 3 2 2 2" xfId="6571" xr:uid="{3CA21262-B6D8-4F26-9E6C-04E524BE73EE}"/>
    <cellStyle name="Comma 5 4 3 2 2 2 2" xfId="10303" xr:uid="{E047D490-B253-433A-9899-7284142C5739}"/>
    <cellStyle name="Comma 5 4 3 2 2 2 2 2" xfId="19751" xr:uid="{F9ACCC11-0A6B-4943-B70B-E028391DB827}"/>
    <cellStyle name="Comma 5 4 3 2 2 2 2 2 2" xfId="32400" xr:uid="{254E2403-AF79-4F17-93FC-22A9329BD843}"/>
    <cellStyle name="Comma 5 4 3 2 2 2 2 3" xfId="31104" xr:uid="{3B1F01F6-8E0F-444B-BB68-E4136827ACF2}"/>
    <cellStyle name="Comma 5 4 3 2 2 2 3" xfId="16022" xr:uid="{F9846CDE-4FDC-411A-8EBD-0043C9906A36}"/>
    <cellStyle name="Comma 5 4 3 2 2 2 3 2" xfId="31752" xr:uid="{2196D486-75C6-43D1-AF4E-57A7866FD81D}"/>
    <cellStyle name="Comma 5 4 3 2 2 2 4" xfId="30455" xr:uid="{4CD7B0A1-0CBB-4385-9F12-BE6C6ADE3A0C}"/>
    <cellStyle name="Comma 5 4 3 2 2 3" xfId="9633" xr:uid="{F6C43DCC-F749-4103-993F-2E190DC49E97}"/>
    <cellStyle name="Comma 5 4 3 2 2 3 2" xfId="19081" xr:uid="{C5F2672F-57B5-4FF7-A323-8BBB40BA984D}"/>
    <cellStyle name="Comma 5 4 3 2 2 3 2 2" xfId="32110" xr:uid="{4DC5954B-08EB-4C45-9728-94E0633E0EAB}"/>
    <cellStyle name="Comma 5 4 3 2 2 3 3" xfId="30813" xr:uid="{BB41BE44-77B2-479C-96C5-194998DCDC71}"/>
    <cellStyle name="Comma 5 4 3 2 2 4" xfId="15352" xr:uid="{388029AE-9109-4817-8761-3CD5D57AA947}"/>
    <cellStyle name="Comma 5 4 3 2 2 4 2" xfId="31461" xr:uid="{E755592C-19FC-46C4-BD8A-6D44D0AF5FC2}"/>
    <cellStyle name="Comma 5 4 3 2 2 5" xfId="30164" xr:uid="{B73D1DAE-9215-4D8F-BB01-653168BC5EFD}"/>
    <cellStyle name="Comma 5 4 3 3" xfId="5900" xr:uid="{D68F72E6-7FF4-4054-A1AF-9D67515819D7}"/>
    <cellStyle name="Comma 5 4 3 3 2" xfId="6570" xr:uid="{7BF36184-81C8-4107-ABF0-69C745417878}"/>
    <cellStyle name="Comma 5 4 3 3 2 2" xfId="10302" xr:uid="{C901CED5-E51C-4E80-9FC4-5437D7DCCBF3}"/>
    <cellStyle name="Comma 5 4 3 3 2 2 2" xfId="19750" xr:uid="{8687AF84-9FED-4F4B-BE8D-C886B4B9DAD0}"/>
    <cellStyle name="Comma 5 4 3 3 2 2 2 2" xfId="32399" xr:uid="{4DC3E502-0CDB-430E-B5E0-5FD9B3797FA1}"/>
    <cellStyle name="Comma 5 4 3 3 2 2 3" xfId="31103" xr:uid="{78F88514-7900-4559-936B-1FC1A2DEA40D}"/>
    <cellStyle name="Comma 5 4 3 3 2 3" xfId="16021" xr:uid="{E59BED01-60DF-4C3B-8C1D-E287228A58AA}"/>
    <cellStyle name="Comma 5 4 3 3 2 3 2" xfId="31751" xr:uid="{C4D2DC4B-804E-4097-B093-C190F40989DB}"/>
    <cellStyle name="Comma 5 4 3 3 2 4" xfId="30454" xr:uid="{3276135C-7C70-4D2A-81B3-9F6E74FDCD6F}"/>
    <cellStyle name="Comma 5 4 3 3 3" xfId="9632" xr:uid="{D38257AE-5E43-4C23-BC90-918E8A4201D8}"/>
    <cellStyle name="Comma 5 4 3 3 3 2" xfId="19080" xr:uid="{4B676635-E8E1-4E1B-BDF9-2B3EDE155272}"/>
    <cellStyle name="Comma 5 4 3 3 3 2 2" xfId="32109" xr:uid="{87B4EEB1-F393-42BC-97A4-1BF793C95847}"/>
    <cellStyle name="Comma 5 4 3 3 3 3" xfId="30812" xr:uid="{6D4F6F90-AF01-4B93-B7F5-5110BCE0742E}"/>
    <cellStyle name="Comma 5 4 3 3 4" xfId="15351" xr:uid="{5A44C64E-4362-459A-8270-CB86718D7732}"/>
    <cellStyle name="Comma 5 4 3 3 4 2" xfId="31460" xr:uid="{12D54C64-B89A-4343-923C-207BEB284951}"/>
    <cellStyle name="Comma 5 4 3 3 5" xfId="30163" xr:uid="{295414E7-D19D-4213-8C11-FF445918797B}"/>
    <cellStyle name="Comma 5 4 4" xfId="5897" xr:uid="{56D77555-B50B-4F8F-95A1-746C8B4E599C}"/>
    <cellStyle name="Comma 5 4 4 2" xfId="6567" xr:uid="{1E2ED0F6-3D78-4312-9636-EF21268BCFF3}"/>
    <cellStyle name="Comma 5 4 4 2 2" xfId="10299" xr:uid="{A99E0E2D-513D-409C-B276-23CE38D55C55}"/>
    <cellStyle name="Comma 5 4 4 2 2 2" xfId="19747" xr:uid="{59860AC8-3012-4FE3-9865-E2F456E2236C}"/>
    <cellStyle name="Comma 5 4 4 2 2 2 2" xfId="32396" xr:uid="{B408DF42-7AEF-4942-809A-40CD302A4321}"/>
    <cellStyle name="Comma 5 4 4 2 2 3" xfId="31100" xr:uid="{88CEB80D-9561-4327-B8BB-A05B1CA55CF0}"/>
    <cellStyle name="Comma 5 4 4 2 3" xfId="16018" xr:uid="{99B0E521-4CAE-4E78-A674-242483C704D3}"/>
    <cellStyle name="Comma 5 4 4 2 3 2" xfId="31748" xr:uid="{6E5C2B2A-2ADB-4428-BCF0-01E99F098EC5}"/>
    <cellStyle name="Comma 5 4 4 2 4" xfId="30451" xr:uid="{80D1CA93-C8C4-4CF8-A602-3DA3853BCF08}"/>
    <cellStyle name="Comma 5 4 4 3" xfId="9629" xr:uid="{C45B48B0-92C6-450A-9EB0-948D7DB6D773}"/>
    <cellStyle name="Comma 5 4 4 3 2" xfId="19077" xr:uid="{56C01104-297D-4AC0-B0A1-EA00646C2453}"/>
    <cellStyle name="Comma 5 4 4 3 2 2" xfId="32106" xr:uid="{FE728654-14B7-46F4-ACCB-3BF888A4B99F}"/>
    <cellStyle name="Comma 5 4 4 3 3" xfId="30809" xr:uid="{573A9EA7-227E-4FFB-BF9E-53B7786322B5}"/>
    <cellStyle name="Comma 5 4 4 4" xfId="15348" xr:uid="{5ADA084C-3323-46CF-AEA2-2EC5FA45A96F}"/>
    <cellStyle name="Comma 5 4 4 4 2" xfId="31457" xr:uid="{AC4D7D45-D93C-43CA-9ED2-BFB0E92DAF4A}"/>
    <cellStyle name="Comma 5 4 4 5" xfId="30160" xr:uid="{F50F78C2-3585-4A11-81F7-B6316CFD0B21}"/>
    <cellStyle name="Comma 5 5" xfId="2963" xr:uid="{0D1C922E-3451-466F-8160-D10554BA20D8}"/>
    <cellStyle name="Comma 5 5 2" xfId="2964" xr:uid="{8BD62132-F24A-4F19-A393-1394E66C28C1}"/>
    <cellStyle name="Comma 5 5 2 2" xfId="5903" xr:uid="{8FFA23DD-FE39-44C9-9C52-F1DFC032F643}"/>
    <cellStyle name="Comma 5 5 2 2 2" xfId="6573" xr:uid="{3E2699DD-1BF0-4EA3-ACCF-83EFCF159B87}"/>
    <cellStyle name="Comma 5 5 2 2 2 2" xfId="10305" xr:uid="{BE926723-C12A-4AF8-98A3-2B582B9E34F2}"/>
    <cellStyle name="Comma 5 5 2 2 2 2 2" xfId="19753" xr:uid="{165A0075-D08F-4520-8B50-ECFABCEF4205}"/>
    <cellStyle name="Comma 5 5 2 2 2 2 2 2" xfId="32402" xr:uid="{55E670CC-CBC9-495A-8E5E-314E6F3DD65A}"/>
    <cellStyle name="Comma 5 5 2 2 2 2 3" xfId="31106" xr:uid="{77FFA909-3833-4F13-8916-A4290E4FD96E}"/>
    <cellStyle name="Comma 5 5 2 2 2 3" xfId="16024" xr:uid="{76515BC8-4CD2-4DBB-8C8D-54830912EC8B}"/>
    <cellStyle name="Comma 5 5 2 2 2 3 2" xfId="31754" xr:uid="{645B6E98-84F0-4D0F-8E40-26B020A33000}"/>
    <cellStyle name="Comma 5 5 2 2 2 4" xfId="30457" xr:uid="{D9B9591E-04DD-4380-88D7-A36BAB7BB3F7}"/>
    <cellStyle name="Comma 5 5 2 2 3" xfId="9635" xr:uid="{CD53D493-1E0F-4F31-90BA-7F0BB7D59FC6}"/>
    <cellStyle name="Comma 5 5 2 2 3 2" xfId="19083" xr:uid="{0758A3CA-E1BF-459F-B6AD-D36EA38D74B1}"/>
    <cellStyle name="Comma 5 5 2 2 3 2 2" xfId="32112" xr:uid="{E9B0E451-DFFA-4698-977B-08615C45AE37}"/>
    <cellStyle name="Comma 5 5 2 2 3 3" xfId="30815" xr:uid="{54B78A98-C8F7-4B57-88D7-5BAFEE40EBCF}"/>
    <cellStyle name="Comma 5 5 2 2 4" xfId="15354" xr:uid="{9565017A-6909-4BDA-B704-70D6CB7F7386}"/>
    <cellStyle name="Comma 5 5 2 2 4 2" xfId="31463" xr:uid="{C73AA6B0-CB88-472F-A03E-0A4648D77439}"/>
    <cellStyle name="Comma 5 5 2 2 5" xfId="30166" xr:uid="{18030E59-1780-4952-92B7-528A8968A18A}"/>
    <cellStyle name="Comma 5 5 3" xfId="5902" xr:uid="{C1F0DADC-33BC-4B3B-960A-710D24359F8F}"/>
    <cellStyle name="Comma 5 5 3 2" xfId="6572" xr:uid="{9E13B7E7-DC76-4BFA-9212-1DF17E8CB3FB}"/>
    <cellStyle name="Comma 5 5 3 2 2" xfId="10304" xr:uid="{9B2E2DEC-16DC-4846-8558-A549E1F31BC9}"/>
    <cellStyle name="Comma 5 5 3 2 2 2" xfId="19752" xr:uid="{6A0D35AB-84BE-41CF-AF10-B3691A0EE7C7}"/>
    <cellStyle name="Comma 5 5 3 2 2 2 2" xfId="32401" xr:uid="{8E3AC674-DDE3-4856-A505-EACB52814FEF}"/>
    <cellStyle name="Comma 5 5 3 2 2 3" xfId="31105" xr:uid="{0ED48DB0-AE46-490D-BD78-B1974D80CD89}"/>
    <cellStyle name="Comma 5 5 3 2 3" xfId="16023" xr:uid="{132EE610-6C22-448E-BCAB-D8450E3553A7}"/>
    <cellStyle name="Comma 5 5 3 2 3 2" xfId="31753" xr:uid="{72D769B3-5908-4C48-86A3-A4BE4841F488}"/>
    <cellStyle name="Comma 5 5 3 2 4" xfId="30456" xr:uid="{FA3C171C-600A-41A2-992D-84D26729FFBF}"/>
    <cellStyle name="Comma 5 5 3 3" xfId="9634" xr:uid="{8D8E1F55-E761-4E8A-8058-620D08B64E03}"/>
    <cellStyle name="Comma 5 5 3 3 2" xfId="19082" xr:uid="{061738D7-2F69-479D-BD59-AE6CC74F557B}"/>
    <cellStyle name="Comma 5 5 3 3 2 2" xfId="32111" xr:uid="{9620BAFB-359A-4C3D-B3EA-BE3F3F83FB85}"/>
    <cellStyle name="Comma 5 5 3 3 3" xfId="30814" xr:uid="{0C80072D-8C70-4388-B5CA-18A2D009D450}"/>
    <cellStyle name="Comma 5 5 3 4" xfId="15353" xr:uid="{B4096789-E2DF-4D8D-9104-4647FC67D142}"/>
    <cellStyle name="Comma 5 5 3 4 2" xfId="31462" xr:uid="{28A7D61E-DD51-4400-9507-519C709B1E87}"/>
    <cellStyle name="Comma 5 5 3 5" xfId="30165" xr:uid="{E647DD0C-374C-4329-BF87-8ADD645191D5}"/>
    <cellStyle name="Comma 5 6" xfId="2965" xr:uid="{CBA99E06-A75E-419E-9BC4-D597847C265E}"/>
    <cellStyle name="Comma 5 6 2" xfId="2966" xr:uid="{62D2B2D9-0EFA-403A-B61A-9C25C88510F7}"/>
    <cellStyle name="Comma 5 6 2 2" xfId="5905" xr:uid="{6BC758FA-C3B2-4CCA-B652-F45DC37F962F}"/>
    <cellStyle name="Comma 5 6 2 2 2" xfId="6575" xr:uid="{1957AE41-0A49-4968-9BA0-267DBF456BF8}"/>
    <cellStyle name="Comma 5 6 2 2 2 2" xfId="10307" xr:uid="{6B2BE682-0A1A-440D-A099-88CD5C0604A2}"/>
    <cellStyle name="Comma 5 6 2 2 2 2 2" xfId="19755" xr:uid="{A40BEAA2-9AB4-45EB-9152-5B9B5F797900}"/>
    <cellStyle name="Comma 5 6 2 2 2 2 2 2" xfId="32404" xr:uid="{3A3E7D14-D9A7-458F-92AB-F022B5310AF6}"/>
    <cellStyle name="Comma 5 6 2 2 2 2 3" xfId="31108" xr:uid="{4D8032F5-0A0B-48E4-9CFC-BC101EDD6B7F}"/>
    <cellStyle name="Comma 5 6 2 2 2 3" xfId="16026" xr:uid="{6C8199C4-2175-438D-9CC1-37A28FE41F08}"/>
    <cellStyle name="Comma 5 6 2 2 2 3 2" xfId="31756" xr:uid="{93325E5A-D4D6-4D9F-9C9B-C064FDFFD6BF}"/>
    <cellStyle name="Comma 5 6 2 2 2 4" xfId="30459" xr:uid="{41B3DF46-D513-4F3A-9E84-54D4F2E73BA4}"/>
    <cellStyle name="Comma 5 6 2 2 3" xfId="9637" xr:uid="{02CF9E47-CC49-4827-B596-7460EC5EC628}"/>
    <cellStyle name="Comma 5 6 2 2 3 2" xfId="19085" xr:uid="{0B28C779-DB2F-41EE-B75D-E1BCD656E244}"/>
    <cellStyle name="Comma 5 6 2 2 3 2 2" xfId="32114" xr:uid="{7C08F00A-AD02-443E-8964-21D04F7CA645}"/>
    <cellStyle name="Comma 5 6 2 2 3 3" xfId="30817" xr:uid="{98967F00-DF49-4564-9020-D0A4AD8F54AD}"/>
    <cellStyle name="Comma 5 6 2 2 4" xfId="15356" xr:uid="{66F55D12-92B8-4E85-A3A9-BA99845F56E0}"/>
    <cellStyle name="Comma 5 6 2 2 4 2" xfId="31465" xr:uid="{DDBBF243-38B5-41E8-93D1-7DAC1D72848B}"/>
    <cellStyle name="Comma 5 6 2 2 5" xfId="30168" xr:uid="{E101CFBB-8A39-480A-84A7-F18BC8AE2993}"/>
    <cellStyle name="Comma 5 6 3" xfId="5904" xr:uid="{F7AFB3E9-5CA4-4494-A7FA-D3945DED69D6}"/>
    <cellStyle name="Comma 5 6 3 2" xfId="6574" xr:uid="{21449299-3CA5-44B1-933A-6500CDDECB5C}"/>
    <cellStyle name="Comma 5 6 3 2 2" xfId="10306" xr:uid="{10E660F7-7B08-4664-86F2-17AD1FC0C08C}"/>
    <cellStyle name="Comma 5 6 3 2 2 2" xfId="19754" xr:uid="{51AD2AC8-61D6-4224-848B-DEE37B389254}"/>
    <cellStyle name="Comma 5 6 3 2 2 2 2" xfId="32403" xr:uid="{08133572-F86C-4906-B3C5-A802D23425A2}"/>
    <cellStyle name="Comma 5 6 3 2 2 3" xfId="31107" xr:uid="{0BAB92CE-4638-40E4-975E-164B4AB93586}"/>
    <cellStyle name="Comma 5 6 3 2 3" xfId="16025" xr:uid="{35ECC98E-B61D-4D82-AB99-BB8613C39F5F}"/>
    <cellStyle name="Comma 5 6 3 2 3 2" xfId="31755" xr:uid="{3E07BBB1-98AD-45F4-9DBB-E0F41D1BC151}"/>
    <cellStyle name="Comma 5 6 3 2 4" xfId="30458" xr:uid="{F7C40AEE-EDC8-4C29-B884-9E7B1FE3E56A}"/>
    <cellStyle name="Comma 5 6 3 3" xfId="9636" xr:uid="{64E5A3BB-B281-4E03-8683-D58EF3EE5769}"/>
    <cellStyle name="Comma 5 6 3 3 2" xfId="19084" xr:uid="{CD82864E-01F9-4C44-A0A5-5DBDE8C594B0}"/>
    <cellStyle name="Comma 5 6 3 3 2 2" xfId="32113" xr:uid="{51236557-3712-44A1-A0F6-4AF50D9C26E1}"/>
    <cellStyle name="Comma 5 6 3 3 3" xfId="30816" xr:uid="{DEE00204-30E3-49F5-ACB4-DB7964BF6535}"/>
    <cellStyle name="Comma 5 6 3 4" xfId="15355" xr:uid="{AE712454-BE17-423E-BF2F-9A05A82CC2F6}"/>
    <cellStyle name="Comma 5 6 3 4 2" xfId="31464" xr:uid="{47FE9B51-0A3C-418C-AB46-0B120007B505}"/>
    <cellStyle name="Comma 5 6 3 5" xfId="30167" xr:uid="{5466650A-5867-43D4-8D1A-986F76DA8BEF}"/>
    <cellStyle name="Comma 5 7" xfId="2967" xr:uid="{8228EFA0-73CB-46FB-862C-CC7A23D71E68}"/>
    <cellStyle name="Comma 5 7 2" xfId="5906" xr:uid="{14684691-4C31-46C5-8B27-BFD9D7939415}"/>
    <cellStyle name="Comma 5 7 2 2" xfId="6576" xr:uid="{50B0D658-AFB7-43FB-8CBC-5A04786FB8C0}"/>
    <cellStyle name="Comma 5 7 2 2 2" xfId="10308" xr:uid="{0BACF870-FDD2-4404-B52B-44AD6AEA5891}"/>
    <cellStyle name="Comma 5 7 2 2 2 2" xfId="19756" xr:uid="{DCECC985-4782-4374-B8AB-249539241D17}"/>
    <cellStyle name="Comma 5 7 2 2 2 2 2" xfId="32405" xr:uid="{61C9E05E-490D-4B1F-82CB-41AEEA9FDFE5}"/>
    <cellStyle name="Comma 5 7 2 2 2 3" xfId="31109" xr:uid="{FA5A5665-F7CE-4467-A551-843A468C145A}"/>
    <cellStyle name="Comma 5 7 2 2 3" xfId="16027" xr:uid="{C190C616-7835-41EA-8B83-DF9D3E93D0B5}"/>
    <cellStyle name="Comma 5 7 2 2 3 2" xfId="31757" xr:uid="{5E165C79-C1B2-4376-8CF3-0E1AB84EFE46}"/>
    <cellStyle name="Comma 5 7 2 2 4" xfId="30460" xr:uid="{B5265CCE-FBF3-42B1-9C30-A0EBF557073F}"/>
    <cellStyle name="Comma 5 7 2 3" xfId="9638" xr:uid="{0B797718-7B6B-4CE2-B603-4E4D936E00D9}"/>
    <cellStyle name="Comma 5 7 2 3 2" xfId="19086" xr:uid="{721E2E64-B496-4DD5-BFEB-2B630BF05258}"/>
    <cellStyle name="Comma 5 7 2 3 2 2" xfId="32115" xr:uid="{2A82D70B-D442-4AEB-B708-059E15397B7D}"/>
    <cellStyle name="Comma 5 7 2 3 3" xfId="30818" xr:uid="{6C7364DF-58A6-4657-A5EB-1A30A48D49E4}"/>
    <cellStyle name="Comma 5 7 2 4" xfId="15357" xr:uid="{E2D19A92-7789-454D-B37B-05BBC0E900F7}"/>
    <cellStyle name="Comma 5 7 2 4 2" xfId="31466" xr:uid="{364C5BE8-571B-41FA-9F71-2F693C4835A1}"/>
    <cellStyle name="Comma 5 7 2 5" xfId="30169" xr:uid="{5CFC69F4-703D-4A29-BA65-B7C4CDB9050E}"/>
    <cellStyle name="Comma 5 8" xfId="2968" xr:uid="{D7EBEF57-8F0F-449C-BF51-6FDE8EC3C791}"/>
    <cellStyle name="Comma 5 8 2" xfId="5907" xr:uid="{2AC11702-EBFF-41C4-AA86-55030A18A8E0}"/>
    <cellStyle name="Comma 5 8 2 2" xfId="6577" xr:uid="{3780901C-27FB-4142-821D-7132724F2A4A}"/>
    <cellStyle name="Comma 5 8 2 2 2" xfId="10309" xr:uid="{AFA951B0-B42E-4BA8-8277-638C328816ED}"/>
    <cellStyle name="Comma 5 8 2 2 2 2" xfId="19757" xr:uid="{52A9D507-8849-4D30-86EC-7825D675B3B1}"/>
    <cellStyle name="Comma 5 8 2 2 2 2 2" xfId="32406" xr:uid="{27F9A725-39CC-4F57-89F0-9652CCA1B8A6}"/>
    <cellStyle name="Comma 5 8 2 2 2 3" xfId="31110" xr:uid="{17AD6D31-2E63-4183-B60F-D3DEA4A54004}"/>
    <cellStyle name="Comma 5 8 2 2 3" xfId="16028" xr:uid="{442FEA50-EECD-4BB0-8F47-29ACA536CCB7}"/>
    <cellStyle name="Comma 5 8 2 2 3 2" xfId="31758" xr:uid="{5436E0CA-B658-42A4-AB73-881A5009BBB8}"/>
    <cellStyle name="Comma 5 8 2 2 4" xfId="30461" xr:uid="{A795CE4D-CA8F-40E9-81F9-D68BFB0BA75E}"/>
    <cellStyle name="Comma 5 8 2 3" xfId="9639" xr:uid="{37E626F6-94B5-481F-96DD-81F8DA532B33}"/>
    <cellStyle name="Comma 5 8 2 3 2" xfId="19087" xr:uid="{4D9C73AC-1877-4C61-97E4-7F051F2D46E2}"/>
    <cellStyle name="Comma 5 8 2 3 2 2" xfId="32116" xr:uid="{84DF267E-56D9-4BB2-99F4-CE288FCF7717}"/>
    <cellStyle name="Comma 5 8 2 3 3" xfId="30819" xr:uid="{A94500B5-CD17-4CE6-98F5-45D9D8553329}"/>
    <cellStyle name="Comma 5 8 2 4" xfId="15358" xr:uid="{7AB0BFEB-3BF3-4E97-B7D2-251726AE40E9}"/>
    <cellStyle name="Comma 5 8 2 4 2" xfId="31467" xr:uid="{9822F240-4E60-40FA-BEF3-7771B91FD862}"/>
    <cellStyle name="Comma 5 8 2 5" xfId="30170" xr:uid="{8FBA3547-8DC1-428F-8FBD-42FE27BC8132}"/>
    <cellStyle name="Comma 5 9" xfId="2935" xr:uid="{7C7DD064-A0C5-42A2-A431-9BECD28649CF}"/>
    <cellStyle name="Comma 5 9 2" xfId="5874" xr:uid="{5EB93FCB-D08C-45A2-BD7D-7E9DAA241DBD}"/>
    <cellStyle name="Comma 5 9 2 2" xfId="6544" xr:uid="{67E7F2E2-3A8D-4354-B2B9-8BBB298F3164}"/>
    <cellStyle name="Comma 5 9 2 2 2" xfId="10276" xr:uid="{168B2CF4-C58B-4560-8BA1-D7B87B6075D2}"/>
    <cellStyle name="Comma 5 9 2 2 2 2" xfId="19724" xr:uid="{772739C7-E9E9-4966-9BC1-4370986EAE22}"/>
    <cellStyle name="Comma 5 9 2 2 2 2 2" xfId="32373" xr:uid="{53090564-4138-4542-8218-D51B151351A8}"/>
    <cellStyle name="Comma 5 9 2 2 2 3" xfId="31077" xr:uid="{F743B082-5509-4D0B-BFEC-E62F3B3AE78C}"/>
    <cellStyle name="Comma 5 9 2 2 3" xfId="15995" xr:uid="{564EC37D-212B-41A6-B708-A9242D4136A3}"/>
    <cellStyle name="Comma 5 9 2 2 3 2" xfId="31725" xr:uid="{5FD281E4-6C53-4455-B420-E264F1C68DB3}"/>
    <cellStyle name="Comma 5 9 2 2 4" xfId="30428" xr:uid="{EE4C63DD-99A8-4EFA-80B0-A6BC4B06C3D8}"/>
    <cellStyle name="Comma 5 9 2 3" xfId="9606" xr:uid="{036261D4-915B-4765-9429-DE25FA56DD86}"/>
    <cellStyle name="Comma 5 9 2 3 2" xfId="19054" xr:uid="{F8F9A024-9523-4D44-801D-78CB49ED77FC}"/>
    <cellStyle name="Comma 5 9 2 3 2 2" xfId="32083" xr:uid="{64A38EA4-D440-4E87-9EE7-89567401C47B}"/>
    <cellStyle name="Comma 5 9 2 3 3" xfId="30786" xr:uid="{B89B448E-3236-4BF7-9A16-D2CDFB4A5E29}"/>
    <cellStyle name="Comma 5 9 2 4" xfId="15325" xr:uid="{6C08CE37-4620-4A29-BC8F-BB365B8A7294}"/>
    <cellStyle name="Comma 5 9 2 4 2" xfId="31434" xr:uid="{10F4A1BB-D338-4540-BB2F-2FC6EFB0022C}"/>
    <cellStyle name="Comma 5 9 2 5" xfId="30137" xr:uid="{2162F342-FAEA-4138-A9D5-74221FA16641}"/>
    <cellStyle name="Comma 50" xfId="4707" xr:uid="{FE546499-8D38-4EB8-919A-2C1FF747F91F}"/>
    <cellStyle name="Comma 50 2" xfId="6081" xr:uid="{C2291D9B-3434-4538-B0BA-593BD8862AED}"/>
    <cellStyle name="Comma 50 2 2" xfId="6751" xr:uid="{1040A4D0-00F3-4831-A1D7-341E9E235DAE}"/>
    <cellStyle name="Comma 50 2 2 2" xfId="10483" xr:uid="{CC2F8B57-3F4D-4BED-A3AE-6AD2E14316AF}"/>
    <cellStyle name="Comma 50 2 2 2 2" xfId="19931" xr:uid="{36DE8F36-EF70-4FBD-AC3F-5249BC821CE2}"/>
    <cellStyle name="Comma 50 2 2 2 2 2" xfId="32471" xr:uid="{61D10198-AE3E-4F5B-B368-7879EFABB48B}"/>
    <cellStyle name="Comma 50 2 2 2 3" xfId="31175" xr:uid="{C3602DCD-03C3-44F4-9982-4B4BCB0BB7D6}"/>
    <cellStyle name="Comma 50 2 2 3" xfId="16202" xr:uid="{B692F63B-1925-4D09-BC02-FA966CF1339C}"/>
    <cellStyle name="Comma 50 2 2 3 2" xfId="31823" xr:uid="{F41EF26D-FC43-4911-8D95-AF748AE246FB}"/>
    <cellStyle name="Comma 50 2 2 4" xfId="30526" xr:uid="{F09BA00D-97C2-4359-A33B-9F42D866D584}"/>
    <cellStyle name="Comma 50 2 3" xfId="9813" xr:uid="{40557E4D-5615-4395-BB07-891C81982A6A}"/>
    <cellStyle name="Comma 50 2 3 2" xfId="19261" xr:uid="{FB127FA4-6559-488C-A9E1-66331457FAE0}"/>
    <cellStyle name="Comma 50 2 3 2 2" xfId="32181" xr:uid="{9F23519A-0DA9-42AF-8D67-B4896BF5B095}"/>
    <cellStyle name="Comma 50 2 3 3" xfId="30884" xr:uid="{ECAD3EDE-0955-4528-B6B4-57383CD7663D}"/>
    <cellStyle name="Comma 50 2 4" xfId="15532" xr:uid="{C6CFCED2-5BE6-4F35-970A-11D651B5D47C}"/>
    <cellStyle name="Comma 50 2 4 2" xfId="31532" xr:uid="{E96AB00F-A07E-4892-BF34-63CE122C7A1C}"/>
    <cellStyle name="Comma 50 2 5" xfId="30235" xr:uid="{99C63423-0F2F-45EF-AD30-E5C9F3635926}"/>
    <cellStyle name="Comma 50 3" xfId="29821" xr:uid="{3783D209-41BB-4AFC-918B-4409E431D51A}"/>
    <cellStyle name="Comma 51" xfId="4708" xr:uid="{0D6EA741-0EDE-400C-9996-C625350E65B1}"/>
    <cellStyle name="Comma 51 2" xfId="6082" xr:uid="{A62449F0-C73C-4CAB-A50B-3D98B454D59F}"/>
    <cellStyle name="Comma 51 2 2" xfId="6752" xr:uid="{B576BC78-4586-4379-8330-FB2BBEC968E7}"/>
    <cellStyle name="Comma 51 2 2 2" xfId="10484" xr:uid="{9FE6B329-BB4D-4CD0-A8F6-D6C70D35091C}"/>
    <cellStyle name="Comma 51 2 2 2 2" xfId="19932" xr:uid="{3411EEC5-EB06-4990-B702-836E3B7CD927}"/>
    <cellStyle name="Comma 51 2 2 2 2 2" xfId="32472" xr:uid="{ACC5F6DD-80E1-44B8-ADCA-0C23127DE08C}"/>
    <cellStyle name="Comma 51 2 2 2 3" xfId="31176" xr:uid="{9C43C712-5C71-4774-9ACE-BCB51598C5EE}"/>
    <cellStyle name="Comma 51 2 2 3" xfId="16203" xr:uid="{E9E21755-5C5A-4369-9CAC-02F93D1AF2A9}"/>
    <cellStyle name="Comma 51 2 2 3 2" xfId="31824" xr:uid="{5A9E0DDC-0C1E-4658-88F5-D2DB30EB7965}"/>
    <cellStyle name="Comma 51 2 2 4" xfId="30527" xr:uid="{254CE274-F1BF-4E3A-9ED4-4A8B964ABAFA}"/>
    <cellStyle name="Comma 51 2 3" xfId="9814" xr:uid="{96F3DC84-7561-4E21-B9DE-D7692F838C3E}"/>
    <cellStyle name="Comma 51 2 3 2" xfId="19262" xr:uid="{221C894E-EF52-4CCD-8773-4C5780318FD5}"/>
    <cellStyle name="Comma 51 2 3 2 2" xfId="32182" xr:uid="{66EEDCDE-5820-4243-9D07-79DEE14B3F6B}"/>
    <cellStyle name="Comma 51 2 3 3" xfId="30885" xr:uid="{0F924F2B-37C6-4E8F-A9E7-D510CDFAF9F6}"/>
    <cellStyle name="Comma 51 2 4" xfId="15533" xr:uid="{943DCA2B-F99D-4373-8D6D-5C6D9721FEC2}"/>
    <cellStyle name="Comma 51 2 4 2" xfId="31533" xr:uid="{91C44507-3E90-46D1-AEE4-E5F33EB0E170}"/>
    <cellStyle name="Comma 51 2 5" xfId="30236" xr:uid="{A29F6E56-0411-4B88-ABBD-E06F4F6DA811}"/>
    <cellStyle name="Comma 51 3" xfId="29822" xr:uid="{DFA87DBE-DEA6-4F1B-9441-02E872B12F88}"/>
    <cellStyle name="Comma 52" xfId="4709" xr:uid="{65E336E8-E103-4EF7-8B43-BA84938AE69E}"/>
    <cellStyle name="Comma 52 2" xfId="6083" xr:uid="{5EA0D8EA-ACF2-476A-9978-8E838A219743}"/>
    <cellStyle name="Comma 52 2 2" xfId="6753" xr:uid="{99C3201C-BF5E-497E-88DA-A62EB5F8E4DE}"/>
    <cellStyle name="Comma 52 2 2 2" xfId="10485" xr:uid="{36FD91C6-8150-4031-A8A3-0E3C13738522}"/>
    <cellStyle name="Comma 52 2 2 2 2" xfId="19933" xr:uid="{6036F1B8-6BCA-4554-AEB9-7F0F99D191FF}"/>
    <cellStyle name="Comma 52 2 2 2 2 2" xfId="32473" xr:uid="{28834938-25AD-4298-8CF3-FEB6150E9132}"/>
    <cellStyle name="Comma 52 2 2 2 3" xfId="31177" xr:uid="{BE4ECDB8-BAB3-452B-8452-E8A1D26E033C}"/>
    <cellStyle name="Comma 52 2 2 3" xfId="16204" xr:uid="{A71B055E-63A0-432F-B0BA-1BAB722319B2}"/>
    <cellStyle name="Comma 52 2 2 3 2" xfId="31825" xr:uid="{7BB7CF1E-3E57-4166-A227-2787C5373A91}"/>
    <cellStyle name="Comma 52 2 2 4" xfId="30528" xr:uid="{3C9A47E6-1FED-4CE9-BF31-3E49327DF8DF}"/>
    <cellStyle name="Comma 52 2 3" xfId="9815" xr:uid="{86574933-A652-4D26-9FCF-1BB7BC247DFA}"/>
    <cellStyle name="Comma 52 2 3 2" xfId="19263" xr:uid="{D77CD587-4DBB-4C48-8B1D-1C4DA8A1A86D}"/>
    <cellStyle name="Comma 52 2 3 2 2" xfId="32183" xr:uid="{4FDE3E60-4B54-4193-8A92-290E50B0D284}"/>
    <cellStyle name="Comma 52 2 3 3" xfId="30886" xr:uid="{2BF13278-1D7F-40DB-8C67-3FF070EFDA14}"/>
    <cellStyle name="Comma 52 2 4" xfId="15534" xr:uid="{5E7E2DB9-AE35-4804-8A36-65E0A0A83A2A}"/>
    <cellStyle name="Comma 52 2 4 2" xfId="31534" xr:uid="{97DC1C4B-769E-4958-A16C-B8D37474BF32}"/>
    <cellStyle name="Comma 52 2 5" xfId="30237" xr:uid="{C8322423-81EC-43A7-96CF-50E607AD2290}"/>
    <cellStyle name="Comma 52 3" xfId="29823" xr:uid="{63A8F36B-606B-4D39-92C9-DB7BAAC2DAAD}"/>
    <cellStyle name="Comma 53" xfId="2969" xr:uid="{EEF2B18D-A880-4BBA-B4C5-340D7247839A}"/>
    <cellStyle name="Comma 53 2" xfId="5908" xr:uid="{14AF70D8-F812-4757-A475-5FF9B000195E}"/>
    <cellStyle name="Comma 53 2 2" xfId="6578" xr:uid="{9854F129-5C19-4270-88CA-9D5369443349}"/>
    <cellStyle name="Comma 53 2 2 2" xfId="10310" xr:uid="{68E552C9-5BE4-4E89-9096-3AAD5E07199D}"/>
    <cellStyle name="Comma 53 2 2 2 2" xfId="19758" xr:uid="{E609EF8C-E20D-47F9-9DFE-756858591CEC}"/>
    <cellStyle name="Comma 53 2 2 2 2 2" xfId="32407" xr:uid="{DBF2B3F0-E7A4-4415-BA20-DF1B5FA905B4}"/>
    <cellStyle name="Comma 53 2 2 2 3" xfId="31111" xr:uid="{03A808B2-42C5-483E-BC2D-8841CEA224A5}"/>
    <cellStyle name="Comma 53 2 2 3" xfId="16029" xr:uid="{B2CC1D97-E09E-402D-8ADE-A15753B1D1A1}"/>
    <cellStyle name="Comma 53 2 2 3 2" xfId="31759" xr:uid="{E46B413E-63BF-4DAD-B1C1-81F2EB7534FC}"/>
    <cellStyle name="Comma 53 2 2 4" xfId="30462" xr:uid="{E3D7BB5E-F196-43DD-8D08-94DE36659A06}"/>
    <cellStyle name="Comma 53 2 3" xfId="9640" xr:uid="{8AF0FB9B-A9BB-4D99-8A84-736CD8791D4D}"/>
    <cellStyle name="Comma 53 2 3 2" xfId="19088" xr:uid="{BF5601F3-3018-4F01-BE35-DB7C49F779ED}"/>
    <cellStyle name="Comma 53 2 3 2 2" xfId="32117" xr:uid="{6416D810-00B5-470E-9FCC-292BA44B1C36}"/>
    <cellStyle name="Comma 53 2 3 3" xfId="30820" xr:uid="{8C12DEE7-10C1-42E3-8425-5DA8D7140ECE}"/>
    <cellStyle name="Comma 53 2 4" xfId="15359" xr:uid="{BA584CD1-EE50-4470-9AE9-ED53C6C39B77}"/>
    <cellStyle name="Comma 53 2 4 2" xfId="31468" xr:uid="{AAA9AA07-0FED-4B49-8DC0-8E01D492AD21}"/>
    <cellStyle name="Comma 53 2 5" xfId="30171" xr:uid="{EE7875CE-23AE-4391-9E09-3780806CA34D}"/>
    <cellStyle name="Comma 53 3" xfId="6184" xr:uid="{EEC14D13-D3C2-4062-A898-52250368A7F5}"/>
    <cellStyle name="Comma 53 3 2" xfId="9916" xr:uid="{6E9607D9-884D-4A6C-B4BE-E741DBCEB97F}"/>
    <cellStyle name="Comma 53 3 2 2" xfId="19364" xr:uid="{B346B773-1D5D-4965-B9A9-3D6FD5540E3D}"/>
    <cellStyle name="Comma 53 3 2 2 2" xfId="32216" xr:uid="{42C6A30D-8215-4C0A-A419-2876075E0017}"/>
    <cellStyle name="Comma 53 3 2 3" xfId="30919" xr:uid="{53E01F98-0952-4004-8FFA-7730E86161CE}"/>
    <cellStyle name="Comma 53 3 3" xfId="15635" xr:uid="{7155CB4C-B518-4F5B-88D4-D552289A913C}"/>
    <cellStyle name="Comma 53 3 3 2" xfId="31567" xr:uid="{ED2119A6-2A2D-4C60-8068-F4863D8D7A6F}"/>
    <cellStyle name="Comma 53 3 4" xfId="30270" xr:uid="{8BE65C39-E818-48DB-8FF4-655B46776B75}"/>
    <cellStyle name="Comma 53 4" xfId="8138" xr:uid="{1A8C996C-9777-458A-8EEF-B3CB0AA1C11C}"/>
    <cellStyle name="Comma 53 4 2" xfId="11714" xr:uid="{93BDCC6D-77E6-428C-8E0A-2BDC8A466C05}"/>
    <cellStyle name="Comma 53 4 2 2" xfId="21162" xr:uid="{1F509FC6-7169-4169-9FC5-C476D0106902}"/>
    <cellStyle name="Comma 53 4 2 2 2" xfId="32516" xr:uid="{59087098-2C52-4554-BB23-C33CEFE096E3}"/>
    <cellStyle name="Comma 53 4 2 3" xfId="31220" xr:uid="{16A8A5DB-0CF0-4E07-80F9-2A70A9FD6359}"/>
    <cellStyle name="Comma 53 4 3" xfId="17586" xr:uid="{6CDB37BF-3D6C-4B17-80D6-8B429BEFBED1}"/>
    <cellStyle name="Comma 53 4 3 2" xfId="31868" xr:uid="{445F4828-8D8E-4026-AEC2-7B3CC1A50B6A}"/>
    <cellStyle name="Comma 53 4 4" xfId="30571" xr:uid="{6248634A-A9FF-47C3-89F6-F780126DF190}"/>
    <cellStyle name="Comma 53 5" xfId="9219" xr:uid="{6B6B40D0-5D3F-4AD0-A4FE-DB0F639FA546}"/>
    <cellStyle name="Comma 53 5 2" xfId="12569" xr:uid="{1359A0D5-EA1A-45C2-B7CF-0D7FF5E81BD7}"/>
    <cellStyle name="Comma 53 5 2 2" xfId="22017" xr:uid="{624D4A9E-0E30-4C5C-A8AD-31A6C087BBC6}"/>
    <cellStyle name="Comma 53 5 2 2 2" xfId="32546" xr:uid="{54D1DC25-9D3B-4ADF-B29B-2E5698D2FF38}"/>
    <cellStyle name="Comma 53 5 2 3" xfId="31250" xr:uid="{E26F1B87-CCAB-4EE1-84F2-67AEC8947333}"/>
    <cellStyle name="Comma 53 5 3" xfId="18667" xr:uid="{74C75C15-3DED-46B9-A24B-016F4F98E298}"/>
    <cellStyle name="Comma 53 5 3 2" xfId="31898" xr:uid="{92544158-A7FD-4834-875A-276FCE91121A}"/>
    <cellStyle name="Comma 53 5 4" xfId="30601" xr:uid="{0828FF2E-3528-4610-B1F9-C1A66E69F7EA}"/>
    <cellStyle name="Comma 53 6" xfId="9247" xr:uid="{D8690078-3A4E-487E-A761-79EF6BDC3D11}"/>
    <cellStyle name="Comma 53 6 2" xfId="18695" xr:uid="{BE2405C7-4C88-4120-88F9-95415EA5EA17}"/>
    <cellStyle name="Comma 53 6 2 2" xfId="31926" xr:uid="{079496D5-2BD8-4EB3-9472-9534BA817775}"/>
    <cellStyle name="Comma 53 6 3" xfId="30629" xr:uid="{9A740F95-8C4F-46C8-BFD9-E978F86B84DA}"/>
    <cellStyle name="Comma 53 7" xfId="14967" xr:uid="{8A3E90C5-2ADB-4F94-836C-071AB1384E94}"/>
    <cellStyle name="Comma 53 7 2" xfId="31278" xr:uid="{4BC320D0-F29A-47B2-9B63-512E8326A401}"/>
    <cellStyle name="Comma 53 8" xfId="29502" xr:uid="{D46D73FF-48D3-4528-AD75-7AB65EEFD233}"/>
    <cellStyle name="Comma 54" xfId="4710" xr:uid="{F6EEC384-F0F3-40A5-8F3C-D97E7B317EE6}"/>
    <cellStyle name="Comma 54 2" xfId="6084" xr:uid="{3C6D27BB-1E78-4114-B570-0D45D76C5034}"/>
    <cellStyle name="Comma 54 2 2" xfId="6754" xr:uid="{C059E656-6DE9-489F-8463-5BC24281F89A}"/>
    <cellStyle name="Comma 54 2 2 2" xfId="10486" xr:uid="{52936415-339E-4F97-94B3-618420BA8CCE}"/>
    <cellStyle name="Comma 54 2 2 2 2" xfId="19934" xr:uid="{2000A463-0E30-48B5-9A7C-B6559794ACBD}"/>
    <cellStyle name="Comma 54 2 2 2 2 2" xfId="32474" xr:uid="{1B902A46-E4FE-4D3A-B2C3-95553474B0EB}"/>
    <cellStyle name="Comma 54 2 2 2 3" xfId="31178" xr:uid="{E67437F9-517C-4EBB-A682-E0F484EE6A71}"/>
    <cellStyle name="Comma 54 2 2 3" xfId="16205" xr:uid="{797B123B-68D0-4F9D-95EC-27DC699123F6}"/>
    <cellStyle name="Comma 54 2 2 3 2" xfId="31826" xr:uid="{5FE0862C-E704-47A3-99F4-F54298685625}"/>
    <cellStyle name="Comma 54 2 2 4" xfId="30529" xr:uid="{AD57E71F-99AA-48B1-B434-05DC32440A2C}"/>
    <cellStyle name="Comma 54 2 3" xfId="9816" xr:uid="{CD4748D3-09EF-4853-B001-0C13AC86E57B}"/>
    <cellStyle name="Comma 54 2 3 2" xfId="19264" xr:uid="{E12D77E6-D244-42B5-BAAF-EBB69EC4145C}"/>
    <cellStyle name="Comma 54 2 3 2 2" xfId="32184" xr:uid="{53238A0F-2567-4E56-84FC-71FA46B47DBB}"/>
    <cellStyle name="Comma 54 2 3 3" xfId="30887" xr:uid="{FBE8EF7E-31AE-4EF3-9025-433CFE22F794}"/>
    <cellStyle name="Comma 54 2 4" xfId="15535" xr:uid="{A884F12F-5A4B-4F3A-B0E3-1199BB543CAB}"/>
    <cellStyle name="Comma 54 2 4 2" xfId="31535" xr:uid="{88A0223E-E3B6-493B-93F5-FAD8E347DD77}"/>
    <cellStyle name="Comma 54 2 5" xfId="30238" xr:uid="{87F7E041-F162-4C14-83B6-C5F35933FB5F}"/>
    <cellStyle name="Comma 54 3" xfId="29824" xr:uid="{B06D8F10-1E0A-4D71-8069-789D7AB27627}"/>
    <cellStyle name="Comma 55" xfId="4711" xr:uid="{4F1FA08B-EECE-41B2-9D16-6E4687B85730}"/>
    <cellStyle name="Comma 55 2" xfId="6085" xr:uid="{48A50BA2-E78B-4101-A5AF-9E0B4C33496E}"/>
    <cellStyle name="Comma 55 2 2" xfId="6755" xr:uid="{506F510C-E7FA-4117-819E-5A53AB6EB084}"/>
    <cellStyle name="Comma 55 2 2 2" xfId="10487" xr:uid="{460E8FAE-4D94-4048-9BBA-3FBEF3235580}"/>
    <cellStyle name="Comma 55 2 2 2 2" xfId="19935" xr:uid="{56F10F28-4551-42D3-A938-7C5E93000098}"/>
    <cellStyle name="Comma 55 2 2 2 2 2" xfId="32475" xr:uid="{F1AAED01-E72A-4E40-8E08-ACB0746E14E2}"/>
    <cellStyle name="Comma 55 2 2 2 3" xfId="31179" xr:uid="{261DB134-2EBA-4595-8724-324C90F8FEB1}"/>
    <cellStyle name="Comma 55 2 2 3" xfId="16206" xr:uid="{71F3117A-4822-493D-B1F5-95637EEC3562}"/>
    <cellStyle name="Comma 55 2 2 3 2" xfId="31827" xr:uid="{02774D61-D618-4A7C-BFAA-A6E39AA2A331}"/>
    <cellStyle name="Comma 55 2 2 4" xfId="30530" xr:uid="{EB9494D0-E746-4629-9015-E66D6CDF8C5D}"/>
    <cellStyle name="Comma 55 2 3" xfId="9817" xr:uid="{D9EFF6EE-70B4-4E99-A9A9-E4879C5B3B68}"/>
    <cellStyle name="Comma 55 2 3 2" xfId="19265" xr:uid="{FD860F66-69B1-4A6A-91FA-68D08390A1C5}"/>
    <cellStyle name="Comma 55 2 3 2 2" xfId="32185" xr:uid="{240484C4-411B-4572-B265-BB507EED1964}"/>
    <cellStyle name="Comma 55 2 3 3" xfId="30888" xr:uid="{2D62F2B9-6273-4A68-A10C-9E3049DC6F71}"/>
    <cellStyle name="Comma 55 2 4" xfId="15536" xr:uid="{6106CA3A-CDCC-4C62-B44D-E23C95E0E6BE}"/>
    <cellStyle name="Comma 55 2 4 2" xfId="31536" xr:uid="{151CC795-EE5D-4F05-8310-A3E39FD4C66A}"/>
    <cellStyle name="Comma 55 2 5" xfId="30239" xr:uid="{0C51E46D-8F54-4A1F-8AFB-8BC2F9B7226F}"/>
    <cellStyle name="Comma 55 3" xfId="29825" xr:uid="{408CF6B3-BDA7-49C0-B8A2-2B2809DB6A97}"/>
    <cellStyle name="Comma 56" xfId="4712" xr:uid="{C22E7EB7-AEF8-4B3B-8B65-7DDCADFD6E8A}"/>
    <cellStyle name="Comma 56 2" xfId="6086" xr:uid="{9DE9364B-CC1D-4324-90AC-4867DFCE283E}"/>
    <cellStyle name="Comma 56 2 2" xfId="6756" xr:uid="{3D809331-4EDD-4FD6-8019-67B4760C781C}"/>
    <cellStyle name="Comma 56 2 2 2" xfId="10488" xr:uid="{A79F38A8-F12F-4AA6-A90D-B58E9D86F226}"/>
    <cellStyle name="Comma 56 2 2 2 2" xfId="19936" xr:uid="{416B2F0B-D913-402C-A0CF-C86854C0A617}"/>
    <cellStyle name="Comma 56 2 2 2 2 2" xfId="32476" xr:uid="{4415ECEF-D4E6-4B0E-8371-82BA269D2DA2}"/>
    <cellStyle name="Comma 56 2 2 2 3" xfId="31180" xr:uid="{37B7085D-F186-41E4-8389-629AF3936391}"/>
    <cellStyle name="Comma 56 2 2 3" xfId="16207" xr:uid="{02257FD0-C1A5-4D6E-8EAC-A2F4589FE8AE}"/>
    <cellStyle name="Comma 56 2 2 3 2" xfId="31828" xr:uid="{C5B46F50-AFBD-471B-9A99-0056E3F8CFD6}"/>
    <cellStyle name="Comma 56 2 2 4" xfId="30531" xr:uid="{48964D6A-F427-454C-A182-255E89059239}"/>
    <cellStyle name="Comma 56 2 3" xfId="9818" xr:uid="{6281BA75-A156-4B87-B577-1F3C5E4A2873}"/>
    <cellStyle name="Comma 56 2 3 2" xfId="19266" xr:uid="{AFDF58EA-7B11-4FCC-896F-8B4F4C65BEB2}"/>
    <cellStyle name="Comma 56 2 3 2 2" xfId="32186" xr:uid="{5F3120FD-2CA6-426A-B2ED-574E5F6EFF77}"/>
    <cellStyle name="Comma 56 2 3 3" xfId="30889" xr:uid="{0EDC0BB1-A044-4AFE-95AB-9B732DB1C491}"/>
    <cellStyle name="Comma 56 2 4" xfId="15537" xr:uid="{47F6CA24-1E19-462B-852D-010020A31D60}"/>
    <cellStyle name="Comma 56 2 4 2" xfId="31537" xr:uid="{87659E43-CA9C-43E1-B9D0-67ED51D095F8}"/>
    <cellStyle name="Comma 56 2 5" xfId="30240" xr:uid="{D9B7005A-E4DA-4393-A82D-A6D3BAF3BB22}"/>
    <cellStyle name="Comma 56 3" xfId="29826" xr:uid="{735D5928-9D93-4360-91E8-280F2038DA11}"/>
    <cellStyle name="Comma 57" xfId="4713" xr:uid="{93B7C827-33C4-4F78-98CE-E17DD3EE0631}"/>
    <cellStyle name="Comma 57 2" xfId="6087" xr:uid="{34EC3982-9D9B-4D9D-8481-FA24742B889A}"/>
    <cellStyle name="Comma 57 2 2" xfId="6757" xr:uid="{56879AA4-A173-401A-9C05-C85C57D9D9D2}"/>
    <cellStyle name="Comma 57 2 2 2" xfId="10489" xr:uid="{42B6F182-DB84-44CB-9842-AECC9DE3D120}"/>
    <cellStyle name="Comma 57 2 2 2 2" xfId="19937" xr:uid="{AB5AC43F-8187-4E10-8D05-C11E478947AE}"/>
    <cellStyle name="Comma 57 2 2 2 2 2" xfId="32477" xr:uid="{A5E6ED2A-02C5-457F-8D3B-90D16EF983B0}"/>
    <cellStyle name="Comma 57 2 2 2 3" xfId="31181" xr:uid="{66F868C9-2680-47A9-8536-C982E835D721}"/>
    <cellStyle name="Comma 57 2 2 3" xfId="16208" xr:uid="{3C7E3123-01DC-424E-BA1C-E4DE48C1D9E6}"/>
    <cellStyle name="Comma 57 2 2 3 2" xfId="31829" xr:uid="{FE3F9E50-BF51-4E7F-84DA-3E23F848854C}"/>
    <cellStyle name="Comma 57 2 2 4" xfId="30532" xr:uid="{C6D3BC7C-3CC1-4AF1-8023-9FAAB5CF64BA}"/>
    <cellStyle name="Comma 57 2 3" xfId="9819" xr:uid="{51B8DD30-3C04-4F7D-AF22-0CC7CE857B55}"/>
    <cellStyle name="Comma 57 2 3 2" xfId="19267" xr:uid="{25788361-812C-4A50-A41D-B366DC37D336}"/>
    <cellStyle name="Comma 57 2 3 2 2" xfId="32187" xr:uid="{7DF9E3ED-F0FD-4C53-87D4-F05CCDE8A90A}"/>
    <cellStyle name="Comma 57 2 3 3" xfId="30890" xr:uid="{073E4EC1-7F8E-43B7-B40F-5C4346197EAD}"/>
    <cellStyle name="Comma 57 2 4" xfId="15538" xr:uid="{7B8A724F-A394-4CFB-9022-09ED339D46A8}"/>
    <cellStyle name="Comma 57 2 4 2" xfId="31538" xr:uid="{C6D7EF59-896B-484F-9530-E81676BB0580}"/>
    <cellStyle name="Comma 57 2 5" xfId="30241" xr:uid="{64701E3B-6B6E-4AC9-94A5-4AF806206A54}"/>
    <cellStyle name="Comma 57 3" xfId="29827" xr:uid="{62E4B2FE-C6AC-4A75-9ACD-109FF147425F}"/>
    <cellStyle name="Comma 58" xfId="4714" xr:uid="{15D40D54-3F78-4E67-9177-A59FF7250379}"/>
    <cellStyle name="Comma 58 2" xfId="6088" xr:uid="{6409664F-FD60-4326-B93A-E5E419AB1E2B}"/>
    <cellStyle name="Comma 58 2 2" xfId="6758" xr:uid="{50939788-9C23-4B8B-9AC9-C76709056BD0}"/>
    <cellStyle name="Comma 58 2 2 2" xfId="10490" xr:uid="{6F31696B-D6FE-4861-887F-A73D1C102573}"/>
    <cellStyle name="Comma 58 2 2 2 2" xfId="19938" xr:uid="{EBA15AE2-3BE5-45F5-965E-F4E1ED349B08}"/>
    <cellStyle name="Comma 58 2 2 2 2 2" xfId="32478" xr:uid="{6F359D8C-473E-4BB2-A3AD-A82464342079}"/>
    <cellStyle name="Comma 58 2 2 2 3" xfId="31182" xr:uid="{2D5FFF13-8C65-4819-832A-4472596A3EA6}"/>
    <cellStyle name="Comma 58 2 2 3" xfId="16209" xr:uid="{C0A4B08D-60D5-4B86-B81C-02EFB97FB0AB}"/>
    <cellStyle name="Comma 58 2 2 3 2" xfId="31830" xr:uid="{7585FDD2-785D-49E5-AFF9-F418212C9373}"/>
    <cellStyle name="Comma 58 2 2 4" xfId="30533" xr:uid="{35C2FD23-367D-4EA1-BF67-5C3B6BF97E40}"/>
    <cellStyle name="Comma 58 2 3" xfId="9820" xr:uid="{8A5B0F86-9014-40FC-8097-E1B0A0BD0BCD}"/>
    <cellStyle name="Comma 58 2 3 2" xfId="19268" xr:uid="{56B637E2-7039-47C8-A2FB-508E0EE05523}"/>
    <cellStyle name="Comma 58 2 3 2 2" xfId="32188" xr:uid="{DB4B9CAB-495C-41B4-9102-E769A0A5B775}"/>
    <cellStyle name="Comma 58 2 3 3" xfId="30891" xr:uid="{D98C34DF-514B-4883-8CEC-ED1DAE680881}"/>
    <cellStyle name="Comma 58 2 4" xfId="15539" xr:uid="{9C6DDC28-0D8A-4DC2-BA95-294ED2C3BC85}"/>
    <cellStyle name="Comma 58 2 4 2" xfId="31539" xr:uid="{5799D901-398C-4D5C-9F9A-13DA2CA8C086}"/>
    <cellStyle name="Comma 58 2 5" xfId="30242" xr:uid="{C554465A-BA49-4E8F-A319-C290B2EB49BD}"/>
    <cellStyle name="Comma 58 3" xfId="29828" xr:uid="{C8CF0C57-4DF0-4674-A206-284FD1A2F32E}"/>
    <cellStyle name="Comma 59" xfId="4715" xr:uid="{19C4C936-F328-460A-A110-CEA9DF160561}"/>
    <cellStyle name="Comma 59 2" xfId="6089" xr:uid="{6467B815-017B-40D6-B166-542C9B90D1CF}"/>
    <cellStyle name="Comma 59 2 2" xfId="6759" xr:uid="{1BFC279D-182A-4AB3-9ABE-F26F43F5DF67}"/>
    <cellStyle name="Comma 59 2 2 2" xfId="10491" xr:uid="{16B7D57D-9CDD-4723-B804-8B4F88EC5850}"/>
    <cellStyle name="Comma 59 2 2 2 2" xfId="19939" xr:uid="{F9B94B79-ED2C-46DE-A525-A5E440C3734B}"/>
    <cellStyle name="Comma 59 2 2 2 2 2" xfId="32479" xr:uid="{956B82B1-F7B9-4C35-8CB8-D7D27ECDBE21}"/>
    <cellStyle name="Comma 59 2 2 2 3" xfId="31183" xr:uid="{F9CFA0FA-772C-418B-B9B6-42A4B9AFADFA}"/>
    <cellStyle name="Comma 59 2 2 3" xfId="16210" xr:uid="{C5BC5104-95B7-428B-81DD-9F39A91F888F}"/>
    <cellStyle name="Comma 59 2 2 3 2" xfId="31831" xr:uid="{D178B000-F112-4CA3-A808-2A984876699B}"/>
    <cellStyle name="Comma 59 2 2 4" xfId="30534" xr:uid="{F110F955-BCE1-4DC4-ADAC-EEE6D44263D1}"/>
    <cellStyle name="Comma 59 2 3" xfId="9821" xr:uid="{D557F84F-2FAA-4CD6-A075-78810567E6F9}"/>
    <cellStyle name="Comma 59 2 3 2" xfId="19269" xr:uid="{6C4A5EF9-0F6A-43F6-82CE-F60B72499976}"/>
    <cellStyle name="Comma 59 2 3 2 2" xfId="32189" xr:uid="{25D61E3B-B646-47E1-A700-5FCDC2FDC28D}"/>
    <cellStyle name="Comma 59 2 3 3" xfId="30892" xr:uid="{2BB735B6-471A-4ECB-89F4-E4AEDB9C2143}"/>
    <cellStyle name="Comma 59 2 4" xfId="15540" xr:uid="{4D6CD178-2F29-40E5-96C4-76B8C50AC04F}"/>
    <cellStyle name="Comma 59 2 4 2" xfId="31540" xr:uid="{3E5C42E9-8640-4DFD-9631-87F211DCFEB2}"/>
    <cellStyle name="Comma 59 2 5" xfId="30243" xr:uid="{B328CFBC-BC47-4274-8FD4-536D003746F2}"/>
    <cellStyle name="Comma 59 3" xfId="29829" xr:uid="{FBBAB919-12C0-41F6-BD4F-2E83F28C4475}"/>
    <cellStyle name="Comma 6" xfId="34" xr:uid="{19AD6207-9574-4249-9EF0-9D881832DFD8}"/>
    <cellStyle name="Comma 6 10" xfId="2970" xr:uid="{13EF3B86-9ADE-44CD-92F8-12E8A1EDB56B}"/>
    <cellStyle name="Comma 6 10 2" xfId="29503" xr:uid="{A64F97F9-5B1C-4E41-BE54-77E5A12C418B}"/>
    <cellStyle name="Comma 6 11" xfId="29466" xr:uid="{BE1208CB-0DA8-4A4B-9A92-001F510C0746}"/>
    <cellStyle name="Comma 6 2" xfId="2971" xr:uid="{8D3D7A94-63ED-4BC2-8872-6E3CB6F0379C}"/>
    <cellStyle name="Comma 6 2 2" xfId="2972" xr:uid="{186123C7-C9DD-419F-A010-C79A80954CDB}"/>
    <cellStyle name="Comma 6 2 2 2" xfId="2973" xr:uid="{8B0AABD5-0106-4D80-89CF-2394AC19766F}"/>
    <cellStyle name="Comma 6 2 2 2 2" xfId="5911" xr:uid="{2059992E-B8B8-4B64-B45D-35AE8A135DDE}"/>
    <cellStyle name="Comma 6 2 2 2 2 2" xfId="6581" xr:uid="{3F418972-D17F-4A2E-B09F-27B767C3E35B}"/>
    <cellStyle name="Comma 6 2 2 2 2 2 2" xfId="10313" xr:uid="{834C6684-6FB2-4D11-B511-6983C2F3D89D}"/>
    <cellStyle name="Comma 6 2 2 2 2 2 2 2" xfId="19761" xr:uid="{5C588616-7892-4FD3-8014-AB4B631433D0}"/>
    <cellStyle name="Comma 6 2 2 2 2 2 2 2 2" xfId="32410" xr:uid="{1D48EB44-306B-4050-A7BB-53515042EB55}"/>
    <cellStyle name="Comma 6 2 2 2 2 2 2 3" xfId="31114" xr:uid="{6F13813F-9D75-471A-BF99-B7F5D191B3BA}"/>
    <cellStyle name="Comma 6 2 2 2 2 2 3" xfId="16032" xr:uid="{6A9489DD-AA5B-45F2-B61C-0F0AE670896A}"/>
    <cellStyle name="Comma 6 2 2 2 2 2 3 2" xfId="31762" xr:uid="{25429A00-0FE5-4D4C-AD65-CA5A26004076}"/>
    <cellStyle name="Comma 6 2 2 2 2 2 4" xfId="30465" xr:uid="{92A2C501-17CA-4729-AD57-040C7A4FA14B}"/>
    <cellStyle name="Comma 6 2 2 2 2 3" xfId="9643" xr:uid="{D2BA57AE-EF59-4E8C-AA22-BE7E99E66BD9}"/>
    <cellStyle name="Comma 6 2 2 2 2 3 2" xfId="19091" xr:uid="{DEFE8686-5B69-493D-85D8-5187CC401F47}"/>
    <cellStyle name="Comma 6 2 2 2 2 3 2 2" xfId="32120" xr:uid="{3650ED2D-896F-4F26-BC3E-4BBF789AF880}"/>
    <cellStyle name="Comma 6 2 2 2 2 3 3" xfId="30823" xr:uid="{787D4BDB-D72D-4741-A955-CD5FD4A13ECE}"/>
    <cellStyle name="Comma 6 2 2 2 2 4" xfId="15362" xr:uid="{6EBE5DE0-03C6-427A-89FC-6989E1BA35D9}"/>
    <cellStyle name="Comma 6 2 2 2 2 4 2" xfId="31471" xr:uid="{E2306271-C4EB-4734-A8DD-2FBC2B121278}"/>
    <cellStyle name="Comma 6 2 2 2 2 5" xfId="30174" xr:uid="{EBA3A8CE-0904-443C-B8A3-77E2F57023C7}"/>
    <cellStyle name="Comma 6 2 2 3" xfId="2974" xr:uid="{9AB296BB-B9EF-4189-ABB2-5FD35EC55D9A}"/>
    <cellStyle name="Comma 6 2 2 3 2" xfId="5912" xr:uid="{E352FC87-4F62-4BDB-A2B5-77E08347C6D1}"/>
    <cellStyle name="Comma 6 2 2 3 2 2" xfId="6582" xr:uid="{1A17BD9B-10A5-4743-831C-2C0F1D2F3C80}"/>
    <cellStyle name="Comma 6 2 2 3 2 2 2" xfId="10314" xr:uid="{4E2AE3F0-AFA4-4053-8510-6EE6AEFFAF4A}"/>
    <cellStyle name="Comma 6 2 2 3 2 2 2 2" xfId="19762" xr:uid="{E7925446-88FA-4269-9313-C7A2D8AEA50A}"/>
    <cellStyle name="Comma 6 2 2 3 2 2 2 2 2" xfId="32411" xr:uid="{03151448-A210-4437-A857-142EC5653745}"/>
    <cellStyle name="Comma 6 2 2 3 2 2 2 3" xfId="31115" xr:uid="{722DA4FD-0843-479F-A7D7-88FE24239CB2}"/>
    <cellStyle name="Comma 6 2 2 3 2 2 3" xfId="16033" xr:uid="{A9E43B94-8152-43AF-91AC-67D88193C672}"/>
    <cellStyle name="Comma 6 2 2 3 2 2 3 2" xfId="31763" xr:uid="{0B94CEAA-5325-47E6-ABA6-5B3685B642D5}"/>
    <cellStyle name="Comma 6 2 2 3 2 2 4" xfId="30466" xr:uid="{7C1C8734-2F77-4EC7-B7FE-06A244F57EA8}"/>
    <cellStyle name="Comma 6 2 2 3 2 3" xfId="9644" xr:uid="{BA51E9C1-5F46-4A62-A0D6-9A9B4E82A5A9}"/>
    <cellStyle name="Comma 6 2 2 3 2 3 2" xfId="19092" xr:uid="{D42A7C2C-681F-48A7-9251-1305011DD8CA}"/>
    <cellStyle name="Comma 6 2 2 3 2 3 2 2" xfId="32121" xr:uid="{00BB977D-9158-4FB0-8502-BB2F3EE14DC3}"/>
    <cellStyle name="Comma 6 2 2 3 2 3 3" xfId="30824" xr:uid="{8335B467-1866-43E0-8F7B-0C5A19B5BEF2}"/>
    <cellStyle name="Comma 6 2 2 3 2 4" xfId="15363" xr:uid="{2C4E88E1-2180-4DA0-9A76-A80392103294}"/>
    <cellStyle name="Comma 6 2 2 3 2 4 2" xfId="31472" xr:uid="{957938C9-E7BF-4E15-9551-08E383983F75}"/>
    <cellStyle name="Comma 6 2 2 3 2 5" xfId="30175" xr:uid="{A4A648DF-6465-412C-BF9E-164A316EECEF}"/>
    <cellStyle name="Comma 6 2 2 4" xfId="2975" xr:uid="{2A3D45FA-8EA5-4AA0-A36B-2245AE94EB19}"/>
    <cellStyle name="Comma 6 2 2 4 2" xfId="5913" xr:uid="{68CB272D-4B72-4C2E-9C05-C2C03EC0F41D}"/>
    <cellStyle name="Comma 6 2 2 4 2 2" xfId="6583" xr:uid="{E1F2D61F-60FB-49BC-B95A-72995E725682}"/>
    <cellStyle name="Comma 6 2 2 4 2 2 2" xfId="10315" xr:uid="{2F8CEF4D-D3A9-4C6A-A947-B9878C8543AE}"/>
    <cellStyle name="Comma 6 2 2 4 2 2 2 2" xfId="19763" xr:uid="{53E0D380-3385-44CA-8A11-A20768253DE9}"/>
    <cellStyle name="Comma 6 2 2 4 2 2 2 2 2" xfId="32412" xr:uid="{40468A66-8264-4984-A445-6820E062DB03}"/>
    <cellStyle name="Comma 6 2 2 4 2 2 2 3" xfId="31116" xr:uid="{ED1DB15E-0ADF-4E19-926D-434B93402936}"/>
    <cellStyle name="Comma 6 2 2 4 2 2 3" xfId="16034" xr:uid="{9F388DE3-ED52-4297-B62F-7FDD8CF9293F}"/>
    <cellStyle name="Comma 6 2 2 4 2 2 3 2" xfId="31764" xr:uid="{D4260AE5-B519-46D8-9D45-8E1E0E754662}"/>
    <cellStyle name="Comma 6 2 2 4 2 2 4" xfId="30467" xr:uid="{1E25C8AC-59DA-446C-9973-FF54D01FCD2B}"/>
    <cellStyle name="Comma 6 2 2 4 2 3" xfId="9645" xr:uid="{3323143C-B9E3-4E10-A2AA-CDE448AF6004}"/>
    <cellStyle name="Comma 6 2 2 4 2 3 2" xfId="19093" xr:uid="{9553E0D5-9AE4-46A5-A0FC-FAC7C0348D73}"/>
    <cellStyle name="Comma 6 2 2 4 2 3 2 2" xfId="32122" xr:uid="{A6B36DCC-68B4-44AA-9F1A-851F5D5B5BA7}"/>
    <cellStyle name="Comma 6 2 2 4 2 3 3" xfId="30825" xr:uid="{7BA7BA2F-D7C7-4CAF-818C-D859DC1460E2}"/>
    <cellStyle name="Comma 6 2 2 4 2 4" xfId="15364" xr:uid="{C14087D7-6EE8-4280-B9CD-D7AEBA61A93D}"/>
    <cellStyle name="Comma 6 2 2 4 2 4 2" xfId="31473" xr:uid="{5F24558B-CEB4-49F3-9D88-97760D8B4D08}"/>
    <cellStyle name="Comma 6 2 2 4 2 5" xfId="30176" xr:uid="{5FE26560-B223-4802-BD55-8D6CF649DF88}"/>
    <cellStyle name="Comma 6 2 2 5" xfId="5910" xr:uid="{AA114A96-5D18-4383-9EF5-03BA7DC7FDB7}"/>
    <cellStyle name="Comma 6 2 2 5 2" xfId="6580" xr:uid="{A4415D5B-8228-439E-889B-6EAD06902FB9}"/>
    <cellStyle name="Comma 6 2 2 5 2 2" xfId="10312" xr:uid="{4253C352-5015-493F-911D-2E2302592401}"/>
    <cellStyle name="Comma 6 2 2 5 2 2 2" xfId="19760" xr:uid="{D89CD501-C763-40AB-9C2C-7D7E86B78E0F}"/>
    <cellStyle name="Comma 6 2 2 5 2 2 2 2" xfId="32409" xr:uid="{63AAE0DD-4CC9-4426-B63F-763FDC3053AF}"/>
    <cellStyle name="Comma 6 2 2 5 2 2 3" xfId="31113" xr:uid="{1EF407A8-8DA9-4F5A-AD72-E326DFCAC198}"/>
    <cellStyle name="Comma 6 2 2 5 2 3" xfId="16031" xr:uid="{D2173B75-D07F-4EC4-8AA5-BC33ABFAC375}"/>
    <cellStyle name="Comma 6 2 2 5 2 3 2" xfId="31761" xr:uid="{35A6B5B6-AC2C-4800-95CE-57F5B634248A}"/>
    <cellStyle name="Comma 6 2 2 5 2 4" xfId="30464" xr:uid="{46F60A73-8C4E-4A78-BD62-AEFDF5B4BE92}"/>
    <cellStyle name="Comma 6 2 2 5 3" xfId="9642" xr:uid="{EC706ADC-F6DF-4D9C-9B9F-7D90616EA0BA}"/>
    <cellStyle name="Comma 6 2 2 5 3 2" xfId="19090" xr:uid="{77DEB375-BD5C-4394-90D2-F7558FE04B9C}"/>
    <cellStyle name="Comma 6 2 2 5 3 2 2" xfId="32119" xr:uid="{261714B2-500B-441F-B791-C11B265083F9}"/>
    <cellStyle name="Comma 6 2 2 5 3 3" xfId="30822" xr:uid="{4C7027B6-DBFA-4639-9DDF-1E8CF99EC1D9}"/>
    <cellStyle name="Comma 6 2 2 5 4" xfId="15361" xr:uid="{AA95B042-4499-44BA-8991-91500CCEAF8E}"/>
    <cellStyle name="Comma 6 2 2 5 4 2" xfId="31470" xr:uid="{5F7CAF11-ECBB-4B70-A415-0621A771932A}"/>
    <cellStyle name="Comma 6 2 2 5 5" xfId="30173" xr:uid="{5293045E-8DCD-4FEA-AD3D-30556B0AE175}"/>
    <cellStyle name="Comma 6 2 3" xfId="2976" xr:uid="{5963A44C-C80A-41B8-8581-4A69FF0CB90C}"/>
    <cellStyle name="Comma 6 2 3 2" xfId="5914" xr:uid="{6D05A1A0-9E98-4A2D-B177-1E39F98C21F9}"/>
    <cellStyle name="Comma 6 2 3 2 2" xfId="6584" xr:uid="{67F6B719-0633-4219-99F3-ECA5905EBA9A}"/>
    <cellStyle name="Comma 6 2 3 2 2 2" xfId="10316" xr:uid="{F64CF5F1-F545-4DF7-9323-BFE7466BD5CD}"/>
    <cellStyle name="Comma 6 2 3 2 2 2 2" xfId="19764" xr:uid="{26E6872C-001E-432C-AF7C-99DA123CF35C}"/>
    <cellStyle name="Comma 6 2 3 2 2 2 2 2" xfId="32413" xr:uid="{89890883-BB14-4815-8A00-EDFD4A6197A0}"/>
    <cellStyle name="Comma 6 2 3 2 2 2 3" xfId="31117" xr:uid="{444D127A-ADA0-4998-8F13-A730DCE0A6B1}"/>
    <cellStyle name="Comma 6 2 3 2 2 3" xfId="16035" xr:uid="{C2DCDA6F-AADE-4D28-88F9-28CE5F903645}"/>
    <cellStyle name="Comma 6 2 3 2 2 3 2" xfId="31765" xr:uid="{6E5CE5F1-DEB6-4CE1-8994-FF6E25AB2455}"/>
    <cellStyle name="Comma 6 2 3 2 2 4" xfId="30468" xr:uid="{E897C1A4-9F57-457F-B4B0-D4E61104CA4A}"/>
    <cellStyle name="Comma 6 2 3 2 3" xfId="9646" xr:uid="{C3B5404B-B41B-41D2-A20A-902255ADFE98}"/>
    <cellStyle name="Comma 6 2 3 2 3 2" xfId="19094" xr:uid="{490D0BE7-F123-46DA-967B-8CF56FB3D369}"/>
    <cellStyle name="Comma 6 2 3 2 3 2 2" xfId="32123" xr:uid="{7A3F2E68-4184-442A-81E5-BFF2F62D4B57}"/>
    <cellStyle name="Comma 6 2 3 2 3 3" xfId="30826" xr:uid="{4C359895-E420-4141-B8B8-81191C742AA8}"/>
    <cellStyle name="Comma 6 2 3 2 4" xfId="15365" xr:uid="{1E6DF58B-229D-4CD7-A10B-18B860550D89}"/>
    <cellStyle name="Comma 6 2 3 2 4 2" xfId="31474" xr:uid="{639E9D12-62BC-4712-8BA9-518112673A67}"/>
    <cellStyle name="Comma 6 2 3 2 5" xfId="30177" xr:uid="{A8CDBB6B-3405-43EE-9653-C16047C8DC95}"/>
    <cellStyle name="Comma 6 2 4" xfId="2977" xr:uid="{E8BCC97C-30B8-4066-8365-020E1402669D}"/>
    <cellStyle name="Comma 6 2 4 2" xfId="5915" xr:uid="{0206D7CE-39C7-4510-9A49-6FBCFAD7C4B8}"/>
    <cellStyle name="Comma 6 2 4 2 2" xfId="6585" xr:uid="{1284E4E5-88DB-4E7D-A1FB-AB56FB264CCF}"/>
    <cellStyle name="Comma 6 2 4 2 2 2" xfId="10317" xr:uid="{6AB084C6-21AA-4B71-87D5-E3FD1AEFAEA8}"/>
    <cellStyle name="Comma 6 2 4 2 2 2 2" xfId="19765" xr:uid="{4CCA01E5-E10D-4168-8B25-1A6EF9ED3B5E}"/>
    <cellStyle name="Comma 6 2 4 2 2 2 2 2" xfId="32414" xr:uid="{5B005FF6-78CF-4546-BC64-BDE0A76E7683}"/>
    <cellStyle name="Comma 6 2 4 2 2 2 3" xfId="31118" xr:uid="{540798DF-B169-4A4B-98CF-D4B37F424FC2}"/>
    <cellStyle name="Comma 6 2 4 2 2 3" xfId="16036" xr:uid="{A71EFD06-59ED-4B64-A476-F66E036A9E74}"/>
    <cellStyle name="Comma 6 2 4 2 2 3 2" xfId="31766" xr:uid="{5E1E8306-E8B5-4C2B-AFA6-6F418832D1EF}"/>
    <cellStyle name="Comma 6 2 4 2 2 4" xfId="30469" xr:uid="{CCA7E6A8-89E8-478A-8D43-A6BDCD604739}"/>
    <cellStyle name="Comma 6 2 4 2 3" xfId="9647" xr:uid="{8E86ECE2-2097-497A-8BDD-6FDD3B9F513F}"/>
    <cellStyle name="Comma 6 2 4 2 3 2" xfId="19095" xr:uid="{7BC6023D-626B-4545-811F-6D2BD0E62AAA}"/>
    <cellStyle name="Comma 6 2 4 2 3 2 2" xfId="32124" xr:uid="{4D09500D-EE65-475C-B3B6-603FB3620188}"/>
    <cellStyle name="Comma 6 2 4 2 3 3" xfId="30827" xr:uid="{484E703A-E824-4BEA-8627-EC520AE17552}"/>
    <cellStyle name="Comma 6 2 4 2 4" xfId="15366" xr:uid="{96AF0B9C-9355-4AD8-9892-6F243C49F5F8}"/>
    <cellStyle name="Comma 6 2 4 2 4 2" xfId="31475" xr:uid="{850F8383-B149-41D8-9FCF-B78F3029365C}"/>
    <cellStyle name="Comma 6 2 4 2 5" xfId="30178" xr:uid="{B2452AFE-E552-44DD-9B39-5D3C6111075D}"/>
    <cellStyle name="Comma 6 2 5" xfId="2978" xr:uid="{D82CA518-2997-4209-B8D2-B565A0DE96E9}"/>
    <cellStyle name="Comma 6 2 5 2" xfId="2979" xr:uid="{98284562-9C64-4AA1-81AF-D918F66B651F}"/>
    <cellStyle name="Comma 6 2 5 2 2" xfId="5917" xr:uid="{0A0D35E5-3071-4E90-BD9F-431E0677BC8F}"/>
    <cellStyle name="Comma 6 2 5 2 2 2" xfId="6587" xr:uid="{0BF0AED6-0B5D-41AE-81C5-94CFC909B171}"/>
    <cellStyle name="Comma 6 2 5 2 2 2 2" xfId="10319" xr:uid="{C968CE46-4D45-4CC6-8BF2-DBC11C422706}"/>
    <cellStyle name="Comma 6 2 5 2 2 2 2 2" xfId="19767" xr:uid="{0E44ECA8-3267-47E8-BFBE-0928C1C83B25}"/>
    <cellStyle name="Comma 6 2 5 2 2 2 2 2 2" xfId="32416" xr:uid="{759D3E5C-D432-4422-9A63-2C8ECDABB4F6}"/>
    <cellStyle name="Comma 6 2 5 2 2 2 2 3" xfId="31120" xr:uid="{A5EEA311-511C-4962-8FFD-442193B34BA2}"/>
    <cellStyle name="Comma 6 2 5 2 2 2 3" xfId="16038" xr:uid="{EEBA7DC8-EAF9-4DAA-99EE-97DE69092BC5}"/>
    <cellStyle name="Comma 6 2 5 2 2 2 3 2" xfId="31768" xr:uid="{CA02BB49-B9A7-4F39-AFEA-2486E99FFDAE}"/>
    <cellStyle name="Comma 6 2 5 2 2 2 4" xfId="30471" xr:uid="{EF36254A-B0C2-4B22-8663-9F4EDC9638D4}"/>
    <cellStyle name="Comma 6 2 5 2 2 3" xfId="9649" xr:uid="{E5B617BC-DF23-4F8D-8866-AE4CB459874B}"/>
    <cellStyle name="Comma 6 2 5 2 2 3 2" xfId="19097" xr:uid="{DE39D2F9-3977-43E0-B44A-C13BD776501B}"/>
    <cellStyle name="Comma 6 2 5 2 2 3 2 2" xfId="32126" xr:uid="{73BD03C2-BA4F-4F2A-BEC0-455F740D36E6}"/>
    <cellStyle name="Comma 6 2 5 2 2 3 3" xfId="30829" xr:uid="{6A899A59-73C8-49B5-B172-DF825C04476F}"/>
    <cellStyle name="Comma 6 2 5 2 2 4" xfId="15368" xr:uid="{EC9B9893-4645-4DB7-AD72-B4118A9E3831}"/>
    <cellStyle name="Comma 6 2 5 2 2 4 2" xfId="31477" xr:uid="{A906F862-80E0-4D47-A20B-10C6A07143B5}"/>
    <cellStyle name="Comma 6 2 5 2 2 5" xfId="30180" xr:uid="{3D457869-F415-495F-8C39-C0FBBC9619B4}"/>
    <cellStyle name="Comma 6 2 5 3" xfId="5916" xr:uid="{D7E2139C-B85A-4C6A-AE3E-61D7F1200D13}"/>
    <cellStyle name="Comma 6 2 5 3 2" xfId="6586" xr:uid="{30401C10-696A-4BCD-8BC2-F40F942457D3}"/>
    <cellStyle name="Comma 6 2 5 3 2 2" xfId="10318" xr:uid="{75D30127-7684-4390-948B-8CAE635745A6}"/>
    <cellStyle name="Comma 6 2 5 3 2 2 2" xfId="19766" xr:uid="{90BBFD37-53C1-4AA0-A287-34DADE5ADC1D}"/>
    <cellStyle name="Comma 6 2 5 3 2 2 2 2" xfId="32415" xr:uid="{8DAA3F80-13C9-4C0C-B8CC-46A23BBE45A3}"/>
    <cellStyle name="Comma 6 2 5 3 2 2 3" xfId="31119" xr:uid="{5864BE05-6151-4B86-AD87-C6A25F5E8B18}"/>
    <cellStyle name="Comma 6 2 5 3 2 3" xfId="16037" xr:uid="{A0625B04-526F-45C9-90F5-42BE5AD0F700}"/>
    <cellStyle name="Comma 6 2 5 3 2 3 2" xfId="31767" xr:uid="{0DB06529-A38D-4A16-A1CD-2FF67DF7ABDF}"/>
    <cellStyle name="Comma 6 2 5 3 2 4" xfId="30470" xr:uid="{3B1FA8BD-778F-4978-867D-84A6CC1340AF}"/>
    <cellStyle name="Comma 6 2 5 3 3" xfId="9648" xr:uid="{352CC861-A89C-4174-831F-665418A1C554}"/>
    <cellStyle name="Comma 6 2 5 3 3 2" xfId="19096" xr:uid="{1ED36950-C091-4959-913D-1E1CE3CBEC8B}"/>
    <cellStyle name="Comma 6 2 5 3 3 2 2" xfId="32125" xr:uid="{3D7CBA54-0107-414C-B5A8-04A3B1167A4A}"/>
    <cellStyle name="Comma 6 2 5 3 3 3" xfId="30828" xr:uid="{73333A00-6596-413F-B6C0-53449FE0400F}"/>
    <cellStyle name="Comma 6 2 5 3 4" xfId="15367" xr:uid="{ADE8F652-1715-42E4-8635-CA8923FBCD73}"/>
    <cellStyle name="Comma 6 2 5 3 4 2" xfId="31476" xr:uid="{251A4953-D92E-457B-BFBE-0DF945DAAADC}"/>
    <cellStyle name="Comma 6 2 5 3 5" xfId="30179" xr:uid="{F0A64672-64BD-47F9-A722-E8BA39FA0952}"/>
    <cellStyle name="Comma 6 2 6" xfId="5909" xr:uid="{F5426041-3F54-4E0A-B082-8F7498CE6C80}"/>
    <cellStyle name="Comma 6 2 6 2" xfId="6579" xr:uid="{D2DA3BE3-E102-41D5-AD76-FFF601800029}"/>
    <cellStyle name="Comma 6 2 6 2 2" xfId="10311" xr:uid="{9E35AC5B-417D-4ABE-AA34-E4ADF96483E3}"/>
    <cellStyle name="Comma 6 2 6 2 2 2" xfId="19759" xr:uid="{9DCC7EC5-B3C6-4302-B736-8D65C5E8697F}"/>
    <cellStyle name="Comma 6 2 6 2 2 2 2" xfId="32408" xr:uid="{072E7A2B-04DB-4543-81A7-24C32F2AFFFC}"/>
    <cellStyle name="Comma 6 2 6 2 2 3" xfId="31112" xr:uid="{6EF23ADD-B495-463D-83A5-D73B38B747A8}"/>
    <cellStyle name="Comma 6 2 6 2 3" xfId="16030" xr:uid="{729AE070-6C61-4720-8B73-87592927FEEA}"/>
    <cellStyle name="Comma 6 2 6 2 3 2" xfId="31760" xr:uid="{4F019B8E-26A3-4903-BB5F-EF2F265110B6}"/>
    <cellStyle name="Comma 6 2 6 2 4" xfId="30463" xr:uid="{580D2BCF-570E-4E86-B369-14859C22B460}"/>
    <cellStyle name="Comma 6 2 6 3" xfId="9641" xr:uid="{8343D1AC-4B60-4C8B-81F5-DD67E646493E}"/>
    <cellStyle name="Comma 6 2 6 3 2" xfId="19089" xr:uid="{CDC0A637-8B2D-456B-8799-DE1C2A703D8F}"/>
    <cellStyle name="Comma 6 2 6 3 2 2" xfId="32118" xr:uid="{DA7E82B5-8A67-4729-B3E4-0378762939DE}"/>
    <cellStyle name="Comma 6 2 6 3 3" xfId="30821" xr:uid="{806F60DC-90DA-42DF-B3FA-C6A6267BCB47}"/>
    <cellStyle name="Comma 6 2 6 4" xfId="15360" xr:uid="{F7FD4EC6-F877-4045-A15F-61944713C54E}"/>
    <cellStyle name="Comma 6 2 6 4 2" xfId="31469" xr:uid="{8B2B167A-E4D7-462B-A366-1215915A128E}"/>
    <cellStyle name="Comma 6 2 6 5" xfId="30172" xr:uid="{8438B508-D5CB-4B9C-B8A4-52D74E1E40B6}"/>
    <cellStyle name="Comma 6 2 7" xfId="29301" xr:uid="{F6E156D3-4D2E-4CE5-83D9-03725FCF21D5}"/>
    <cellStyle name="Comma 6 2 7 2" xfId="32598" xr:uid="{8704C9D9-218B-4DB9-B086-0C8AB7BEEF63}"/>
    <cellStyle name="Comma 6 3" xfId="2980" xr:uid="{F527EAE2-DA98-40B6-A65B-01EF35929A4B}"/>
    <cellStyle name="Comma 6 3 2" xfId="2981" xr:uid="{C297185F-FAEB-40EA-8FFE-D733BBBBC81A}"/>
    <cellStyle name="Comma 6 3 2 2" xfId="2982" xr:uid="{E351E92B-57A0-4F8B-91E7-7938C9C74AB6}"/>
    <cellStyle name="Comma 6 3 2 2 2" xfId="5920" xr:uid="{FDF82DA6-DEDB-4962-99B2-BD5C328C83E4}"/>
    <cellStyle name="Comma 6 3 2 2 2 2" xfId="6590" xr:uid="{E50029C5-0FBF-478B-B733-9BA76F97AA3C}"/>
    <cellStyle name="Comma 6 3 2 2 2 2 2" xfId="10322" xr:uid="{78780AAF-BFA7-44F9-AA32-1962DF8BF6C3}"/>
    <cellStyle name="Comma 6 3 2 2 2 2 2 2" xfId="19770" xr:uid="{B8870BF4-73DD-4A9C-9F57-51EB0A11CC11}"/>
    <cellStyle name="Comma 6 3 2 2 2 2 2 2 2" xfId="32419" xr:uid="{5A1C874E-4418-4E00-884B-F55FF7EFEFFF}"/>
    <cellStyle name="Comma 6 3 2 2 2 2 2 3" xfId="31123" xr:uid="{39C094D7-DCA9-4251-BBA9-F2B0A9BE674D}"/>
    <cellStyle name="Comma 6 3 2 2 2 2 3" xfId="16041" xr:uid="{41687087-2E49-4FC2-AEE0-F99EACE0543A}"/>
    <cellStyle name="Comma 6 3 2 2 2 2 3 2" xfId="31771" xr:uid="{B099A020-7453-4DCB-BC39-255132E23904}"/>
    <cellStyle name="Comma 6 3 2 2 2 2 4" xfId="30474" xr:uid="{5682F488-748D-4AF3-A889-BA07585CBC5B}"/>
    <cellStyle name="Comma 6 3 2 2 2 3" xfId="9652" xr:uid="{99CD1675-B354-45A4-B63E-53D29EA18B70}"/>
    <cellStyle name="Comma 6 3 2 2 2 3 2" xfId="19100" xr:uid="{35B54374-6478-49B8-8771-BC19A574686A}"/>
    <cellStyle name="Comma 6 3 2 2 2 3 2 2" xfId="32129" xr:uid="{B27CE6B5-9A86-411F-8BA9-98769A306EFE}"/>
    <cellStyle name="Comma 6 3 2 2 2 3 3" xfId="30832" xr:uid="{0E3E67E2-8207-4347-9BDB-E3AB40FC01D6}"/>
    <cellStyle name="Comma 6 3 2 2 2 4" xfId="15371" xr:uid="{22CF6954-656B-4D82-8C69-1C8E105F4690}"/>
    <cellStyle name="Comma 6 3 2 2 2 4 2" xfId="31480" xr:uid="{B157B7DB-32D7-46A2-B83B-3E8EC6638597}"/>
    <cellStyle name="Comma 6 3 2 2 2 5" xfId="30183" xr:uid="{1364DD2C-3366-4FF6-A109-C0118FA939F9}"/>
    <cellStyle name="Comma 6 3 2 3" xfId="5919" xr:uid="{2C99D7B1-559A-4EB1-B072-F3062B37B030}"/>
    <cellStyle name="Comma 6 3 2 3 2" xfId="6589" xr:uid="{EDC2436F-EED1-4B28-A141-F28C6912778E}"/>
    <cellStyle name="Comma 6 3 2 3 2 2" xfId="10321" xr:uid="{4EC30A45-5D2F-48AB-820C-13F38FC6DA45}"/>
    <cellStyle name="Comma 6 3 2 3 2 2 2" xfId="19769" xr:uid="{DB7F7535-BB9D-4781-BC60-AF87CE5FB07E}"/>
    <cellStyle name="Comma 6 3 2 3 2 2 2 2" xfId="32418" xr:uid="{3D4D60F8-881E-4288-B6F4-D97053CE6568}"/>
    <cellStyle name="Comma 6 3 2 3 2 2 3" xfId="31122" xr:uid="{611D9B29-C9B3-48CE-A0BE-96977163A6BD}"/>
    <cellStyle name="Comma 6 3 2 3 2 3" xfId="16040" xr:uid="{FAA14F0A-EF34-4F4E-B1C0-DE65B8CCFB05}"/>
    <cellStyle name="Comma 6 3 2 3 2 3 2" xfId="31770" xr:uid="{AFE7C46D-D71A-419D-A8D0-6584562E9C9D}"/>
    <cellStyle name="Comma 6 3 2 3 2 4" xfId="30473" xr:uid="{926B9188-5FB8-445F-829D-00FF24BF5E77}"/>
    <cellStyle name="Comma 6 3 2 3 3" xfId="9651" xr:uid="{B804EA8F-7A05-4201-AD24-32128FB8B03F}"/>
    <cellStyle name="Comma 6 3 2 3 3 2" xfId="19099" xr:uid="{93CE79A3-FB2D-48C3-9812-8BA60D00A911}"/>
    <cellStyle name="Comma 6 3 2 3 3 2 2" xfId="32128" xr:uid="{87E72347-22F1-4C04-8974-D29C482B6572}"/>
    <cellStyle name="Comma 6 3 2 3 3 3" xfId="30831" xr:uid="{88E76BA3-B9EA-4F30-9252-2A392091F497}"/>
    <cellStyle name="Comma 6 3 2 3 4" xfId="15370" xr:uid="{CF5A51C9-F0D9-4516-8353-8370DF98A9E5}"/>
    <cellStyle name="Comma 6 3 2 3 4 2" xfId="31479" xr:uid="{526CA38F-B6E2-438C-84D7-E38E21E34C86}"/>
    <cellStyle name="Comma 6 3 2 3 5" xfId="30182" xr:uid="{2D7569B5-98EE-458F-B491-F54C993C1070}"/>
    <cellStyle name="Comma 6 3 3" xfId="2983" xr:uid="{1EF13395-D9E5-4C4C-8526-31D537FF680E}"/>
    <cellStyle name="Comma 6 3 3 2" xfId="2984" xr:uid="{526445A7-CEFB-483B-9A34-72E75D544051}"/>
    <cellStyle name="Comma 6 3 3 2 2" xfId="5922" xr:uid="{BDFF0251-D9E9-4FEB-97BA-D3FD7863BA96}"/>
    <cellStyle name="Comma 6 3 3 2 2 2" xfId="6592" xr:uid="{C77205B9-0A57-459D-A287-BD554E7926E2}"/>
    <cellStyle name="Comma 6 3 3 2 2 2 2" xfId="10324" xr:uid="{5D8B8991-A0CB-48B2-97BE-98E814FB470D}"/>
    <cellStyle name="Comma 6 3 3 2 2 2 2 2" xfId="19772" xr:uid="{46B7AF99-36E4-4176-AA60-2D0C06AE07D4}"/>
    <cellStyle name="Comma 6 3 3 2 2 2 2 2 2" xfId="32421" xr:uid="{9D21608E-4E44-4817-9069-19239CFF682A}"/>
    <cellStyle name="Comma 6 3 3 2 2 2 2 3" xfId="31125" xr:uid="{5D2D671D-57FC-4B02-BD3A-8F732DB6203C}"/>
    <cellStyle name="Comma 6 3 3 2 2 2 3" xfId="16043" xr:uid="{5410ED0E-B97B-4CA2-99DA-B961C0FDED23}"/>
    <cellStyle name="Comma 6 3 3 2 2 2 3 2" xfId="31773" xr:uid="{4461DB32-4E68-4869-B87B-504799129080}"/>
    <cellStyle name="Comma 6 3 3 2 2 2 4" xfId="30476" xr:uid="{773E0A0E-17B3-479C-9B4F-D4D32E58362C}"/>
    <cellStyle name="Comma 6 3 3 2 2 3" xfId="9654" xr:uid="{CF22ABBF-10FC-4DBC-A1C8-4240B776117D}"/>
    <cellStyle name="Comma 6 3 3 2 2 3 2" xfId="19102" xr:uid="{66F6E84B-EF69-41B9-B81B-E12E7826E30B}"/>
    <cellStyle name="Comma 6 3 3 2 2 3 2 2" xfId="32131" xr:uid="{12FF90BD-1DB8-411F-A24D-3CE52BD8D102}"/>
    <cellStyle name="Comma 6 3 3 2 2 3 3" xfId="30834" xr:uid="{571A6983-DE07-481C-AA17-C19D1707FC8E}"/>
    <cellStyle name="Comma 6 3 3 2 2 4" xfId="15373" xr:uid="{7FBAD01C-35C0-43EE-9D66-4E7965E6ED57}"/>
    <cellStyle name="Comma 6 3 3 2 2 4 2" xfId="31482" xr:uid="{67470B17-C641-410A-8A38-BA267177CBDB}"/>
    <cellStyle name="Comma 6 3 3 2 2 5" xfId="30185" xr:uid="{DCF4F9AE-714E-4F6F-BA97-380EE211AA27}"/>
    <cellStyle name="Comma 6 3 3 3" xfId="5921" xr:uid="{EC4D8FA7-7DCA-4E16-891B-0497A9316C96}"/>
    <cellStyle name="Comma 6 3 3 3 2" xfId="6591" xr:uid="{C0D22A61-64CD-4E80-984A-D785B96D26F4}"/>
    <cellStyle name="Comma 6 3 3 3 2 2" xfId="10323" xr:uid="{4C761710-D07E-4BF4-B6CC-9735D87B9286}"/>
    <cellStyle name="Comma 6 3 3 3 2 2 2" xfId="19771" xr:uid="{2F9173DC-520F-4E10-A9C4-E6DB149BCB08}"/>
    <cellStyle name="Comma 6 3 3 3 2 2 2 2" xfId="32420" xr:uid="{CF107402-5F45-4BD9-81EA-1D3051A5027A}"/>
    <cellStyle name="Comma 6 3 3 3 2 2 3" xfId="31124" xr:uid="{BFF0F5E0-BE2C-4F6D-BA91-2D1F0B666009}"/>
    <cellStyle name="Comma 6 3 3 3 2 3" xfId="16042" xr:uid="{E9EF2B82-4BAE-45AD-B9AE-164DE78EE15D}"/>
    <cellStyle name="Comma 6 3 3 3 2 3 2" xfId="31772" xr:uid="{50FE2E63-EBE5-4CFC-A889-FFF8AA59F15D}"/>
    <cellStyle name="Comma 6 3 3 3 2 4" xfId="30475" xr:uid="{4AF3AF55-C401-4BC3-9AC4-26D220C5EB55}"/>
    <cellStyle name="Comma 6 3 3 3 3" xfId="9653" xr:uid="{C0DD938A-7D93-4462-B849-848F8BAE807E}"/>
    <cellStyle name="Comma 6 3 3 3 3 2" xfId="19101" xr:uid="{7A823650-AB4C-4C45-A701-DC9E373A7F2E}"/>
    <cellStyle name="Comma 6 3 3 3 3 2 2" xfId="32130" xr:uid="{F73CEB8D-BABA-4DD2-AAB4-6C0F688D1CEF}"/>
    <cellStyle name="Comma 6 3 3 3 3 3" xfId="30833" xr:uid="{C1B84B9D-6488-4129-AA1D-DED2FCAE18A4}"/>
    <cellStyle name="Comma 6 3 3 3 4" xfId="15372" xr:uid="{4DB99DB8-C159-4CFB-ACFD-5AB061C9AF09}"/>
    <cellStyle name="Comma 6 3 3 3 4 2" xfId="31481" xr:uid="{142E95B9-2D86-43CB-86AC-F9E24016C148}"/>
    <cellStyle name="Comma 6 3 3 3 5" xfId="30184" xr:uid="{2820109D-B909-4435-BFA9-CD1CD4449A42}"/>
    <cellStyle name="Comma 6 3 4" xfId="5918" xr:uid="{3B1B88A1-A307-40D9-8A15-2A924348F6D8}"/>
    <cellStyle name="Comma 6 3 4 2" xfId="6588" xr:uid="{ED7EB7E0-9634-4822-B796-60875201DAF1}"/>
    <cellStyle name="Comma 6 3 4 2 2" xfId="10320" xr:uid="{E91BCA43-16F0-4A19-A49D-3D8A0CACF2BE}"/>
    <cellStyle name="Comma 6 3 4 2 2 2" xfId="19768" xr:uid="{8750143C-3BDB-41A9-93A6-F386C65F08C0}"/>
    <cellStyle name="Comma 6 3 4 2 2 2 2" xfId="32417" xr:uid="{02D4ACDB-B226-4E20-9A56-5F8120279C81}"/>
    <cellStyle name="Comma 6 3 4 2 2 3" xfId="31121" xr:uid="{F9E626AB-1FC5-4FC1-9E52-5F0F8BD22EE8}"/>
    <cellStyle name="Comma 6 3 4 2 3" xfId="16039" xr:uid="{186DFF36-F9FC-4553-AABF-6656C3254491}"/>
    <cellStyle name="Comma 6 3 4 2 3 2" xfId="31769" xr:uid="{30272070-66ED-4FE5-BFD9-BC2B99F884C1}"/>
    <cellStyle name="Comma 6 3 4 2 4" xfId="30472" xr:uid="{20446FA6-4CEA-4642-8B10-9E06A0B167AD}"/>
    <cellStyle name="Comma 6 3 4 3" xfId="9650" xr:uid="{16CD0313-D722-4A45-BC0E-7626D76D00BE}"/>
    <cellStyle name="Comma 6 3 4 3 2" xfId="19098" xr:uid="{1143C594-383A-44F3-AD23-0F6DB86A0646}"/>
    <cellStyle name="Comma 6 3 4 3 2 2" xfId="32127" xr:uid="{1FE24628-B511-4844-A14B-13D9BB3FBF15}"/>
    <cellStyle name="Comma 6 3 4 3 3" xfId="30830" xr:uid="{12E1D66F-DCCD-4D4A-B387-CBA37A0D5991}"/>
    <cellStyle name="Comma 6 3 4 4" xfId="15369" xr:uid="{028414EB-E585-4CB8-983E-4F9EC00EE0AA}"/>
    <cellStyle name="Comma 6 3 4 4 2" xfId="31478" xr:uid="{A149A7B9-3C3F-43EE-AC00-E4DC0384D7BE}"/>
    <cellStyle name="Comma 6 3 4 5" xfId="30181" xr:uid="{2ED27B21-5DB8-48EE-9695-A9C92DCF5DD0}"/>
    <cellStyle name="Comma 6 3 5" xfId="29325" xr:uid="{482C7E81-3F7C-4EC0-B938-55625ADC023B}"/>
    <cellStyle name="Comma 6 3 5 2" xfId="32609" xr:uid="{2523EA5D-5338-46BF-80C8-DCE934FDB43E}"/>
    <cellStyle name="Comma 6 4" xfId="2985" xr:uid="{61E4AA38-25DE-4B8F-8675-C35F3164A137}"/>
    <cellStyle name="Comma 6 4 2" xfId="2986" xr:uid="{57445502-ECB3-4A10-A12B-7031352B9523}"/>
    <cellStyle name="Comma 6 4 2 2" xfId="5924" xr:uid="{7F63308D-25F2-4A0C-A4FB-22ABDC53AE15}"/>
    <cellStyle name="Comma 6 4 2 2 2" xfId="6594" xr:uid="{FEE66DBC-19AC-4007-9CC1-127F70F5CE19}"/>
    <cellStyle name="Comma 6 4 2 2 2 2" xfId="10326" xr:uid="{1DE208FC-09F9-4DC5-9372-CD8CB7F17BC7}"/>
    <cellStyle name="Comma 6 4 2 2 2 2 2" xfId="19774" xr:uid="{75876087-45B3-472F-8524-CC8E83EB19E1}"/>
    <cellStyle name="Comma 6 4 2 2 2 2 2 2" xfId="32423" xr:uid="{C8368A62-3316-43FF-8BFB-640418ACD618}"/>
    <cellStyle name="Comma 6 4 2 2 2 2 3" xfId="31127" xr:uid="{F0CD600A-3D20-43C4-9183-65BB379DD8BC}"/>
    <cellStyle name="Comma 6 4 2 2 2 3" xfId="16045" xr:uid="{E0B2EE9A-BA4F-4F49-B85C-4E93CC491FE1}"/>
    <cellStyle name="Comma 6 4 2 2 2 3 2" xfId="31775" xr:uid="{C91E13C7-1072-41D0-BB5E-4E6E1416F69A}"/>
    <cellStyle name="Comma 6 4 2 2 2 4" xfId="30478" xr:uid="{EFFE30C0-4A87-40C5-8282-75F5FE4EC9CD}"/>
    <cellStyle name="Comma 6 4 2 2 3" xfId="9656" xr:uid="{807CFA18-53A2-4E35-8CBF-496DAC8EBBAA}"/>
    <cellStyle name="Comma 6 4 2 2 3 2" xfId="19104" xr:uid="{FFCECCC5-65EC-49D2-AF15-56C9CBD0EED7}"/>
    <cellStyle name="Comma 6 4 2 2 3 2 2" xfId="32133" xr:uid="{FF650BDE-93C4-4BF9-AE62-D7313F3CF6A3}"/>
    <cellStyle name="Comma 6 4 2 2 3 3" xfId="30836" xr:uid="{45B2CB2C-07AA-4E0B-9439-41EC4E03EFF0}"/>
    <cellStyle name="Comma 6 4 2 2 4" xfId="15375" xr:uid="{D6D93404-AF8D-4258-A9AB-021422B817D5}"/>
    <cellStyle name="Comma 6 4 2 2 4 2" xfId="31484" xr:uid="{16EAA93A-341F-4501-9FF8-75E7EB663CE1}"/>
    <cellStyle name="Comma 6 4 2 2 5" xfId="30187" xr:uid="{FACB503F-8127-43C5-BC26-966F76A4CA6D}"/>
    <cellStyle name="Comma 6 4 3" xfId="2987" xr:uid="{B47374B8-5EB7-45C2-8977-401201489E78}"/>
    <cellStyle name="Comma 6 4 3 2" xfId="5925" xr:uid="{167EC9E1-C87B-4163-8E6E-D28D085B5A52}"/>
    <cellStyle name="Comma 6 4 3 2 2" xfId="6595" xr:uid="{D89EE758-C4D7-446A-B6D4-0D5394E5DAFF}"/>
    <cellStyle name="Comma 6 4 3 2 2 2" xfId="10327" xr:uid="{9CFDA693-317D-4AD9-BC0F-80FDC64C823F}"/>
    <cellStyle name="Comma 6 4 3 2 2 2 2" xfId="19775" xr:uid="{520D012B-2B81-410C-AAB6-C6DA65F43FBB}"/>
    <cellStyle name="Comma 6 4 3 2 2 2 2 2" xfId="32424" xr:uid="{99B66E1D-7DD1-47A6-B3A3-BD2DA2E77BB7}"/>
    <cellStyle name="Comma 6 4 3 2 2 2 3" xfId="31128" xr:uid="{98D16CBF-3D90-4FBF-ADCF-3AD72B1CE53C}"/>
    <cellStyle name="Comma 6 4 3 2 2 3" xfId="16046" xr:uid="{EA6894E1-3171-4BDB-923A-AFF07FB4F618}"/>
    <cellStyle name="Comma 6 4 3 2 2 3 2" xfId="31776" xr:uid="{19209312-8340-4166-9F65-277DFE405E4B}"/>
    <cellStyle name="Comma 6 4 3 2 2 4" xfId="30479" xr:uid="{565AAB79-1F96-47E2-8551-0BF32A79EC06}"/>
    <cellStyle name="Comma 6 4 3 2 3" xfId="9657" xr:uid="{1681C7B8-2F19-4522-986D-BE004453E4F9}"/>
    <cellStyle name="Comma 6 4 3 2 3 2" xfId="19105" xr:uid="{D255A92A-1F51-4214-AFB0-3BE0EF7D7867}"/>
    <cellStyle name="Comma 6 4 3 2 3 2 2" xfId="32134" xr:uid="{4A7D49E9-A4A1-4742-A853-7F1D9D3A1558}"/>
    <cellStyle name="Comma 6 4 3 2 3 3" xfId="30837" xr:uid="{76A1954B-1DD9-432F-BF4E-1246C5827218}"/>
    <cellStyle name="Comma 6 4 3 2 4" xfId="15376" xr:uid="{E75D3FF3-5401-48CA-9D12-E77EA74B630A}"/>
    <cellStyle name="Comma 6 4 3 2 4 2" xfId="31485" xr:uid="{2FD8C1D5-1182-47DB-8DF7-E1F05D38A4A7}"/>
    <cellStyle name="Comma 6 4 3 2 5" xfId="30188" xr:uid="{DC2F9C3B-F705-4882-9383-0FB182213B82}"/>
    <cellStyle name="Comma 6 4 4" xfId="5923" xr:uid="{37D3A55F-7755-4CE6-892D-21B8F790D4F5}"/>
    <cellStyle name="Comma 6 4 4 2" xfId="6593" xr:uid="{240910A9-8185-49C5-B7B6-12EBE24C8821}"/>
    <cellStyle name="Comma 6 4 4 2 2" xfId="10325" xr:uid="{5E559B62-E197-43A9-9D75-E311BDB7062F}"/>
    <cellStyle name="Comma 6 4 4 2 2 2" xfId="19773" xr:uid="{94B64511-FFD3-426F-AEC4-19852F12653F}"/>
    <cellStyle name="Comma 6 4 4 2 2 2 2" xfId="32422" xr:uid="{58C5C663-D488-470F-960E-88060509F804}"/>
    <cellStyle name="Comma 6 4 4 2 2 3" xfId="31126" xr:uid="{793810B8-10A3-42AF-81E0-A766A1985929}"/>
    <cellStyle name="Comma 6 4 4 2 3" xfId="16044" xr:uid="{DC5507E6-B1D9-4D0A-B42A-D9A12F688FFA}"/>
    <cellStyle name="Comma 6 4 4 2 3 2" xfId="31774" xr:uid="{C78475D0-DE19-4E84-A1BB-83C7BD274532}"/>
    <cellStyle name="Comma 6 4 4 2 4" xfId="30477" xr:uid="{8BD41521-B1F1-4F07-8B61-EA93F060CF30}"/>
    <cellStyle name="Comma 6 4 4 3" xfId="9655" xr:uid="{739F889D-3763-4FDD-B3D1-051694BDB612}"/>
    <cellStyle name="Comma 6 4 4 3 2" xfId="19103" xr:uid="{73997AF3-A3B8-4782-BBE9-4DFB0BFF2120}"/>
    <cellStyle name="Comma 6 4 4 3 2 2" xfId="32132" xr:uid="{E8328F86-917F-4F6D-AE06-7AD19E7DAB16}"/>
    <cellStyle name="Comma 6 4 4 3 3" xfId="30835" xr:uid="{1B8B999A-1C76-4914-87A4-38ED4A8315BF}"/>
    <cellStyle name="Comma 6 4 4 4" xfId="15374" xr:uid="{276C9919-3CAB-4E4D-AF1E-9DC05EB6D395}"/>
    <cellStyle name="Comma 6 4 4 4 2" xfId="31483" xr:uid="{57483C50-4CCD-46DA-B4ED-7DA77974C084}"/>
    <cellStyle name="Comma 6 4 4 5" xfId="30186" xr:uid="{0DF4AB8B-4A39-4EF8-87FA-794D56695FDF}"/>
    <cellStyle name="Comma 6 5" xfId="2988" xr:uid="{673AC8EC-A85D-4872-96D1-1774B33FD67F}"/>
    <cellStyle name="Comma 6 5 2" xfId="5926" xr:uid="{077DCBDC-DDB8-47A2-9B86-C1EA8FF044BC}"/>
    <cellStyle name="Comma 6 5 2 2" xfId="6596" xr:uid="{6DB26DCC-F901-4F83-87E1-789401D78C1A}"/>
    <cellStyle name="Comma 6 5 2 2 2" xfId="10328" xr:uid="{BBBA1017-B3B9-40EF-A6BF-BD6D8FF3DA79}"/>
    <cellStyle name="Comma 6 5 2 2 2 2" xfId="19776" xr:uid="{F9951A60-D1A3-4B8A-99BA-9BE7DD78FF19}"/>
    <cellStyle name="Comma 6 5 2 2 2 2 2" xfId="32425" xr:uid="{33AEE7BB-244B-47F7-BF0D-708DEF2657B4}"/>
    <cellStyle name="Comma 6 5 2 2 2 3" xfId="31129" xr:uid="{F5043268-371B-47A3-8F4C-9AB417A79977}"/>
    <cellStyle name="Comma 6 5 2 2 3" xfId="16047" xr:uid="{2E860110-6E2A-42E9-B90A-8958DA46FEE5}"/>
    <cellStyle name="Comma 6 5 2 2 3 2" xfId="31777" xr:uid="{A20D5581-3AF5-4AEA-A3FB-371C60BABB27}"/>
    <cellStyle name="Comma 6 5 2 2 4" xfId="30480" xr:uid="{189BB845-8077-47D5-9938-EC4A9C55A353}"/>
    <cellStyle name="Comma 6 5 2 3" xfId="9658" xr:uid="{708AD049-8E1B-4AEC-ADFC-8CDEFDF8FBEC}"/>
    <cellStyle name="Comma 6 5 2 3 2" xfId="19106" xr:uid="{8376CA40-72AE-47A2-A51A-C5EFE84297D2}"/>
    <cellStyle name="Comma 6 5 2 3 2 2" xfId="32135" xr:uid="{AF7632DF-79FE-4485-8F4B-4D5E8142EF17}"/>
    <cellStyle name="Comma 6 5 2 3 3" xfId="30838" xr:uid="{F692ACAF-C60B-4B6C-A26E-F3F62A0A17F2}"/>
    <cellStyle name="Comma 6 5 2 4" xfId="15377" xr:uid="{96281E2F-3A28-4BD1-83A1-A72797EBBBE6}"/>
    <cellStyle name="Comma 6 5 2 4 2" xfId="31486" xr:uid="{A8C12594-074D-48A7-A4E9-8A9DF9DC5B11}"/>
    <cellStyle name="Comma 6 5 2 5" xfId="30189" xr:uid="{51FA59AE-7B94-4ABD-8832-61D8A21DFAD9}"/>
    <cellStyle name="Comma 6 6" xfId="4084" xr:uid="{C174EEEA-CDCB-4389-87CB-8CB51FE86067}"/>
    <cellStyle name="Comma 6 6 2" xfId="6045" xr:uid="{1E0C9728-B88B-4337-B917-8C1EC9CC6DBB}"/>
    <cellStyle name="Comma 6 6 2 2" xfId="6715" xr:uid="{0F5AC346-E11A-4600-A267-16DFC6068919}"/>
    <cellStyle name="Comma 6 6 2 2 2" xfId="10447" xr:uid="{31044EAB-8130-4CF7-B164-62F1C432EF3A}"/>
    <cellStyle name="Comma 6 6 2 2 2 2" xfId="19895" xr:uid="{D6DF6FBD-6048-4EB8-AAEC-93689FECC3D4}"/>
    <cellStyle name="Comma 6 6 2 2 2 2 2" xfId="32443" xr:uid="{B33741F1-737F-40D1-95F7-9246C4F3FBE9}"/>
    <cellStyle name="Comma 6 6 2 2 2 3" xfId="31147" xr:uid="{6960FD4D-75FB-4FA7-BB83-877C8502D7A9}"/>
    <cellStyle name="Comma 6 6 2 2 3" xfId="16166" xr:uid="{310F5E1C-0898-47F0-B0C7-C15ADCE685BA}"/>
    <cellStyle name="Comma 6 6 2 2 3 2" xfId="31795" xr:uid="{99DC2759-106D-4057-B49F-8D0E38B4DD62}"/>
    <cellStyle name="Comma 6 6 2 2 4" xfId="30498" xr:uid="{27B90E6B-6B53-455B-9DEC-494A8E7B9D04}"/>
    <cellStyle name="Comma 6 6 2 3" xfId="9777" xr:uid="{5F86391F-6340-4A3A-B7F8-DA32F6815283}"/>
    <cellStyle name="Comma 6 6 2 3 2" xfId="19225" xr:uid="{17F8DC5B-723D-4A57-A79F-E29AF7A44D74}"/>
    <cellStyle name="Comma 6 6 2 3 2 2" xfId="32153" xr:uid="{DBA2332B-9E44-418C-B38C-49BF1F7005E9}"/>
    <cellStyle name="Comma 6 6 2 3 3" xfId="30856" xr:uid="{33B1665A-9219-4AB7-9F65-5D700C31EE62}"/>
    <cellStyle name="Comma 6 6 2 4" xfId="15496" xr:uid="{97CAD563-30CF-469D-870D-DEF2E6C237BA}"/>
    <cellStyle name="Comma 6 6 2 4 2" xfId="31504" xr:uid="{C2162FCA-4600-444D-B6DA-F016F9BCD952}"/>
    <cellStyle name="Comma 6 6 2 5" xfId="30207" xr:uid="{65FBA64B-0144-49FB-B36B-B643760BC564}"/>
    <cellStyle name="Comma 6 7" xfId="2020" xr:uid="{053B5C82-E8DD-4EC1-A509-98953CC232E8}"/>
    <cellStyle name="Comma 6 7 2" xfId="4187" xr:uid="{7202B3F5-1FE5-4E62-B52E-100A97D27AC7}"/>
    <cellStyle name="Comma 6 7 2 2" xfId="6048" xr:uid="{0F31C60D-BF90-4F1D-B63B-96F0B0AAFBDF}"/>
    <cellStyle name="Comma 6 7 2 2 2" xfId="6718" xr:uid="{D6632744-7A3E-41DA-9F55-57BC55AE7703}"/>
    <cellStyle name="Comma 6 7 2 2 2 2" xfId="10450" xr:uid="{03A32B88-02F0-40DA-9BE8-1E79FD8C06D4}"/>
    <cellStyle name="Comma 6 7 2 2 2 2 2" xfId="19898" xr:uid="{8CEC5094-5E99-46A3-B572-C564D229643C}"/>
    <cellStyle name="Comma 6 7 2 2 2 2 2 2" xfId="32446" xr:uid="{D4F349AF-1711-4B30-85A0-20276D542735}"/>
    <cellStyle name="Comma 6 7 2 2 2 2 3" xfId="31150" xr:uid="{5EA1DFFA-665F-4367-B972-9B918EDB5D67}"/>
    <cellStyle name="Comma 6 7 2 2 2 3" xfId="16169" xr:uid="{8DAF7625-E389-49FF-806E-6523C4EA12D9}"/>
    <cellStyle name="Comma 6 7 2 2 2 3 2" xfId="31798" xr:uid="{12005DC8-0628-4EEE-A1A1-CE8D97CA1C20}"/>
    <cellStyle name="Comma 6 7 2 2 2 4" xfId="30501" xr:uid="{C43D97D4-20E5-4832-8645-03287F385C85}"/>
    <cellStyle name="Comma 6 7 2 2 3" xfId="9780" xr:uid="{AE32485A-91F9-4E04-8315-ABF4222D5EB4}"/>
    <cellStyle name="Comma 6 7 2 2 3 2" xfId="19228" xr:uid="{C8D2B753-A410-4CA6-BDB9-75A07FF94EA0}"/>
    <cellStyle name="Comma 6 7 2 2 3 2 2" xfId="32156" xr:uid="{7351A57F-70E7-4A92-9C93-AFCE16ECBC90}"/>
    <cellStyle name="Comma 6 7 2 2 3 3" xfId="30859" xr:uid="{3AD95287-27BF-48FA-A281-EE4B04144904}"/>
    <cellStyle name="Comma 6 7 2 2 4" xfId="15499" xr:uid="{DA25BA1B-FE56-4C90-9B0B-319E8F7716ED}"/>
    <cellStyle name="Comma 6 7 2 2 4 2" xfId="31507" xr:uid="{4E9DF60B-F90A-40E3-A21F-480B7704E344}"/>
    <cellStyle name="Comma 6 7 2 2 5" xfId="30210" xr:uid="{BECFF7CB-A119-4CA9-A916-C8170C72DE71}"/>
    <cellStyle name="Comma 6 7 2 3" xfId="6191" xr:uid="{ABDBB754-CC3B-428A-92F5-15596187DB9B}"/>
    <cellStyle name="Comma 6 7 2 3 2" xfId="9923" xr:uid="{0E648B7C-D318-4454-9D32-7AB34A4AD368}"/>
    <cellStyle name="Comma 6 7 2 3 2 2" xfId="19371" xr:uid="{C2C14E5F-649D-4FF2-A531-15F0BE0F8561}"/>
    <cellStyle name="Comma 6 7 2 3 2 2 2" xfId="32223" xr:uid="{F7444619-1D2B-4821-85AC-F05948757F73}"/>
    <cellStyle name="Comma 6 7 2 3 2 3" xfId="30926" xr:uid="{C0E903DA-D6A9-404D-8476-60A576A7BD39}"/>
    <cellStyle name="Comma 6 7 2 3 3" xfId="15642" xr:uid="{42B2218A-D8A1-43F8-9EC5-17426DCF8C74}"/>
    <cellStyle name="Comma 6 7 2 3 3 2" xfId="31574" xr:uid="{F9B46293-A2A1-4236-8BBF-70BB06DA5702}"/>
    <cellStyle name="Comma 6 7 2 3 4" xfId="30277" xr:uid="{C990258D-3F2C-40AC-A044-1A51F1FE0D6D}"/>
    <cellStyle name="Comma 6 7 2 4" xfId="8482" xr:uid="{FEA9011B-6509-4662-9147-EAA9330C296E}"/>
    <cellStyle name="Comma 6 7 2 4 2" xfId="11998" xr:uid="{7295E1AD-82BE-46EB-ABD8-EAFEF9FDE726}"/>
    <cellStyle name="Comma 6 7 2 4 2 2" xfId="21446" xr:uid="{93653124-FE7C-488F-9BED-99915D346662}"/>
    <cellStyle name="Comma 6 7 2 4 2 2 2" xfId="32524" xr:uid="{46336D42-213D-4A93-BA2C-14EF50BE74F2}"/>
    <cellStyle name="Comma 6 7 2 4 2 3" xfId="31228" xr:uid="{F59FCABB-3DDD-435B-8320-D9608B1B052F}"/>
    <cellStyle name="Comma 6 7 2 4 3" xfId="17930" xr:uid="{E110D341-E0AE-46A5-BCB4-DD2647AC8F65}"/>
    <cellStyle name="Comma 6 7 2 4 3 2" xfId="31876" xr:uid="{627F545D-CD43-4D41-821E-DFA048FA86B1}"/>
    <cellStyle name="Comma 6 7 2 4 4" xfId="30579" xr:uid="{FFA01AA5-1966-43B2-B5FD-EB157289A793}"/>
    <cellStyle name="Comma 6 7 2 5" xfId="9227" xr:uid="{13D0AFE7-EE9D-495D-BD7E-E2784747B17F}"/>
    <cellStyle name="Comma 6 7 2 5 2" xfId="12577" xr:uid="{E786FB43-B777-401A-B18C-6AE04F187F3E}"/>
    <cellStyle name="Comma 6 7 2 5 2 2" xfId="22025" xr:uid="{9ECFA007-E821-498D-8BBE-079450E352A1}"/>
    <cellStyle name="Comma 6 7 2 5 2 2 2" xfId="32554" xr:uid="{0A653C36-BA8B-406A-817C-1D142DE2457B}"/>
    <cellStyle name="Comma 6 7 2 5 2 3" xfId="31258" xr:uid="{19C0C83D-2AEE-4CC6-AADA-CE2390EA99F8}"/>
    <cellStyle name="Comma 6 7 2 5 3" xfId="18675" xr:uid="{ED8D3709-A0FD-4CC0-82F5-CDD5183BFA64}"/>
    <cellStyle name="Comma 6 7 2 5 3 2" xfId="31906" xr:uid="{A320BDF8-EBE3-4C34-9899-98D3FF6EBDC3}"/>
    <cellStyle name="Comma 6 7 2 5 4" xfId="30609" xr:uid="{BD18A9E5-DFA9-440D-AABB-DE77BAD8F9EE}"/>
    <cellStyle name="Comma 6 7 2 6" xfId="9254" xr:uid="{B19912D2-02BA-4C80-B38E-5D91889FF7AE}"/>
    <cellStyle name="Comma 6 7 2 6 2" xfId="18702" xr:uid="{68F6275D-BA10-4C1D-B79E-AB066A0AE935}"/>
    <cellStyle name="Comma 6 7 2 6 2 2" xfId="31933" xr:uid="{E683D606-5DA7-4F18-8332-A06C95CFBFF8}"/>
    <cellStyle name="Comma 6 7 2 6 3" xfId="30636" xr:uid="{8E1298E3-F304-4865-995D-F3C3C9DD289A}"/>
    <cellStyle name="Comma 6 7 2 7" xfId="14974" xr:uid="{035BD480-39F0-4009-9D48-6F20E43B7F5E}"/>
    <cellStyle name="Comma 6 7 2 7 2" xfId="31285" xr:uid="{6D7B5B59-95A9-49EC-94FC-6E08F14D2150}"/>
    <cellStyle name="Comma 6 7 2 8" xfId="29604" xr:uid="{A6D07BC3-FE97-419F-894C-3A181F810EEB}"/>
    <cellStyle name="Comma 6 7 3" xfId="5735" xr:uid="{EAF17808-47E0-4479-8A43-169EC29D8D4F}"/>
    <cellStyle name="Comma 6 7 3 2" xfId="6405" xr:uid="{5557787B-403F-4441-8920-6F381542FCAA}"/>
    <cellStyle name="Comma 6 7 3 2 2" xfId="10137" xr:uid="{DEF2D55E-84B8-4367-B7C8-A4E505227784}"/>
    <cellStyle name="Comma 6 7 3 2 2 2" xfId="19585" xr:uid="{096B7267-BB51-4C8C-8D54-EFB321AAFF43}"/>
    <cellStyle name="Comma 6 7 3 2 2 2 2" xfId="32246" xr:uid="{CDF5002E-279B-4A4A-B902-000D60D46752}"/>
    <cellStyle name="Comma 6 7 3 2 2 3" xfId="30950" xr:uid="{9F7B3113-4F35-48AC-9B85-D062B2C5F874}"/>
    <cellStyle name="Comma 6 7 3 2 3" xfId="15856" xr:uid="{45CB847A-43E7-486B-A0E9-916013B42C2B}"/>
    <cellStyle name="Comma 6 7 3 2 3 2" xfId="31598" xr:uid="{0080ABCD-8A58-4E7C-8F2B-3DE7DDBAD106}"/>
    <cellStyle name="Comma 6 7 3 2 4" xfId="30301" xr:uid="{08821E68-7862-4553-B26B-EA38A3B588F3}"/>
    <cellStyle name="Comma 6 7 3 3" xfId="9467" xr:uid="{B2C902BC-67E6-4159-AD54-9300812D7B90}"/>
    <cellStyle name="Comma 6 7 3 3 2" xfId="18915" xr:uid="{6467A264-700C-4275-8C2A-C74538333721}"/>
    <cellStyle name="Comma 6 7 3 3 2 2" xfId="31956" xr:uid="{93E9D266-AC1F-4392-923E-34218D48F823}"/>
    <cellStyle name="Comma 6 7 3 3 3" xfId="30659" xr:uid="{308AB15D-DE01-4AA3-B137-4008F94EBDC8}"/>
    <cellStyle name="Comma 6 7 3 4" xfId="15186" xr:uid="{0A5F7500-1DAC-4167-8E6C-BEAB8B61CBF0}"/>
    <cellStyle name="Comma 6 7 3 4 2" xfId="31307" xr:uid="{53BE659B-34C8-480F-A7B5-D37ACD10C424}"/>
    <cellStyle name="Comma 6 7 3 5" xfId="30010" xr:uid="{4C4A3C3A-5676-44E7-92E8-9FA8E6E93025}"/>
    <cellStyle name="Comma 6 7 4" xfId="6171" xr:uid="{4BB9213E-53F4-49C9-A136-66D86DC8D22F}"/>
    <cellStyle name="Comma 6 7 4 2" xfId="9903" xr:uid="{0EFB29A9-E48D-41C2-AEBD-A780C0F9F4A7}"/>
    <cellStyle name="Comma 6 7 4 2 2" xfId="19351" xr:uid="{496915A0-A419-4499-903F-562E3F32F842}"/>
    <cellStyle name="Comma 6 7 4 2 2 2" xfId="32203" xr:uid="{6F21EDDF-C426-4688-901D-140E971D9F3E}"/>
    <cellStyle name="Comma 6 7 4 2 3" xfId="30906" xr:uid="{E0F7CEA5-E344-4ED6-993D-794751DD2300}"/>
    <cellStyle name="Comma 6 7 4 3" xfId="15622" xr:uid="{C23640AA-99F2-4B9B-9231-A6681CB33FB0}"/>
    <cellStyle name="Comma 6 7 4 3 2" xfId="31554" xr:uid="{306A7505-DA84-4FA5-B61D-C1155250CF72}"/>
    <cellStyle name="Comma 6 7 4 4" xfId="30257" xr:uid="{A680E6FF-AF73-43C7-BE01-7E28207582C2}"/>
    <cellStyle name="Comma 6 7 5" xfId="7858" xr:uid="{C2C67421-F1D7-4EBA-A64B-3604D1494FC5}"/>
    <cellStyle name="Comma 6 7 5 2" xfId="11485" xr:uid="{95327FA4-0EE8-4936-88B0-B0373C0FADFE}"/>
    <cellStyle name="Comma 6 7 5 2 2" xfId="20933" xr:uid="{565D714D-0B46-43CE-8C24-E3484A45A185}"/>
    <cellStyle name="Comma 6 7 5 2 2 2" xfId="32501" xr:uid="{F0FA7091-2340-4B36-BAB9-1235B51EAAA2}"/>
    <cellStyle name="Comma 6 7 5 2 3" xfId="31205" xr:uid="{E5FD1E5B-D46B-41B6-83BF-5BC8B72CD641}"/>
    <cellStyle name="Comma 6 7 5 3" xfId="17306" xr:uid="{5A0EE152-F4CE-4100-BE19-32B001D61BF4}"/>
    <cellStyle name="Comma 6 7 5 3 2" xfId="31853" xr:uid="{2357ABA5-2E3E-417D-B40F-17B0546D7C70}"/>
    <cellStyle name="Comma 6 7 5 4" xfId="30556" xr:uid="{EE4FA5BF-6263-4936-9E30-3FF7F274AC23}"/>
    <cellStyle name="Comma 6 7 6" xfId="9206" xr:uid="{05C4B5E5-55FE-419A-97F7-476810A870C6}"/>
    <cellStyle name="Comma 6 7 6 2" xfId="12556" xr:uid="{E3BE472A-6372-4D8A-BC55-822CD8B3EA70}"/>
    <cellStyle name="Comma 6 7 6 2 2" xfId="22004" xr:uid="{00C78B58-7EBD-4652-80CD-892BF779D3AF}"/>
    <cellStyle name="Comma 6 7 6 2 2 2" xfId="32533" xr:uid="{F98A7134-5725-4783-9FC2-3D5217EAC748}"/>
    <cellStyle name="Comma 6 7 6 2 3" xfId="31237" xr:uid="{4DACE8B3-8DB5-4B96-BA90-EB15051BEE8A}"/>
    <cellStyle name="Comma 6 7 6 3" xfId="18654" xr:uid="{DDF28ED9-F5DB-4DD2-B9E5-28FD0F5AAB63}"/>
    <cellStyle name="Comma 6 7 6 3 2" xfId="31885" xr:uid="{AC860917-88A3-41CE-AD46-300785C26B78}"/>
    <cellStyle name="Comma 6 7 6 4" xfId="30588" xr:uid="{309A7357-D2C4-494E-A506-D97CC3D6DC6D}"/>
    <cellStyle name="Comma 6 7 7" xfId="9234" xr:uid="{DE587344-C229-4BD2-98D4-437846722459}"/>
    <cellStyle name="Comma 6 7 7 2" xfId="18682" xr:uid="{1BA27D2A-F729-46C5-A79E-DAD3BC053257}"/>
    <cellStyle name="Comma 6 7 7 2 2" xfId="31913" xr:uid="{C70711AD-2AFC-4542-85D0-9222E35AEFF7}"/>
    <cellStyle name="Comma 6 7 7 3" xfId="30616" xr:uid="{CED82F85-A8B9-41B7-A11D-0B18FD2694B1}"/>
    <cellStyle name="Comma 6 7 8" xfId="14954" xr:uid="{CDACA4FE-4357-4398-B37F-DCE41E0397C5}"/>
    <cellStyle name="Comma 6 7 8 2" xfId="31265" xr:uid="{ACDF1445-9CCC-4C48-9C7F-21AAFB6496B7}"/>
    <cellStyle name="Comma 6 7 9" xfId="29481" xr:uid="{44EC03C0-FE7B-4290-80C6-D7607A5DC455}"/>
    <cellStyle name="Comma 6 8" xfId="4126" xr:uid="{83D44002-29D0-4525-960F-FCD9ACC426BA}"/>
    <cellStyle name="Comma 6 8 2" xfId="6046" xr:uid="{287A4E48-8EAD-4F9D-879E-A2C78E3A16CA}"/>
    <cellStyle name="Comma 6 8 2 2" xfId="6716" xr:uid="{6F8F9474-890A-416E-9EF2-D0B194651556}"/>
    <cellStyle name="Comma 6 8 2 2 2" xfId="10448" xr:uid="{2B3C79DC-6B4C-41AB-803F-B58C94E14DF4}"/>
    <cellStyle name="Comma 6 8 2 2 2 2" xfId="19896" xr:uid="{EC92ECF3-CD15-4C94-92D9-0AEEB870CA3A}"/>
    <cellStyle name="Comma 6 8 2 2 2 2 2" xfId="32444" xr:uid="{7E8FB047-2FD3-454F-A87A-00F5EA1A9D9D}"/>
    <cellStyle name="Comma 6 8 2 2 2 3" xfId="31148" xr:uid="{2D497F9C-4116-4A7D-864A-1864EA233C97}"/>
    <cellStyle name="Comma 6 8 2 2 3" xfId="16167" xr:uid="{EF0A4F6D-CDB8-43F2-A856-E1F362A8F93B}"/>
    <cellStyle name="Comma 6 8 2 2 3 2" xfId="31796" xr:uid="{27225BF1-0305-48FD-B5C0-7612DEC9BEE5}"/>
    <cellStyle name="Comma 6 8 2 2 4" xfId="30499" xr:uid="{2018FD1D-7166-4A65-A677-E64506C63414}"/>
    <cellStyle name="Comma 6 8 2 3" xfId="9778" xr:uid="{C6BAC01D-9693-4831-8EDB-4C245D09E852}"/>
    <cellStyle name="Comma 6 8 2 3 2" xfId="19226" xr:uid="{2337BDF2-9377-4B77-8102-42B8658C89CA}"/>
    <cellStyle name="Comma 6 8 2 3 2 2" xfId="32154" xr:uid="{EA0BDC22-D3C0-45C8-9836-680D56F70583}"/>
    <cellStyle name="Comma 6 8 2 3 3" xfId="30857" xr:uid="{E69A0C0C-5428-427C-86EF-98C1B4000E0C}"/>
    <cellStyle name="Comma 6 8 2 4" xfId="15497" xr:uid="{E896697A-1729-47CB-9219-01C2480C59F5}"/>
    <cellStyle name="Comma 6 8 2 4 2" xfId="31505" xr:uid="{E07C0822-DCCB-4790-9D2E-B1C3598CDFED}"/>
    <cellStyle name="Comma 6 8 2 5" xfId="30208" xr:uid="{085DC31F-B090-4D09-8BF9-CA73CD5DC4B6}"/>
    <cellStyle name="Comma 6 8 3" xfId="6190" xr:uid="{A71A6B70-5BC7-4F16-BE4A-2CB45BCBCF7D}"/>
    <cellStyle name="Comma 6 8 3 2" xfId="9922" xr:uid="{687F4024-5E0B-4C9F-BB69-6C4FB68197F3}"/>
    <cellStyle name="Comma 6 8 3 2 2" xfId="19370" xr:uid="{CA4FFBAC-B93E-49C4-A60F-20A1495D3E07}"/>
    <cellStyle name="Comma 6 8 3 2 2 2" xfId="32222" xr:uid="{4953E17B-0D9C-47B3-97F0-51B7FF252542}"/>
    <cellStyle name="Comma 6 8 3 2 3" xfId="30925" xr:uid="{21B5E251-6FBA-4A47-AF15-1BC047531F32}"/>
    <cellStyle name="Comma 6 8 3 3" xfId="15641" xr:uid="{B2DA7DB1-C31F-455F-B82E-40E5BAEB1A8D}"/>
    <cellStyle name="Comma 6 8 3 3 2" xfId="31573" xr:uid="{F3D7E4EF-DD87-4032-BD5D-ADA06EC03AE2}"/>
    <cellStyle name="Comma 6 8 3 4" xfId="30276" xr:uid="{2EFB4332-1327-49EA-928C-E2EB0366683D}"/>
    <cellStyle name="Comma 6 8 4" xfId="8462" xr:uid="{439DA584-D57D-45B9-9DCC-5201F826F525}"/>
    <cellStyle name="Comma 6 8 4 2" xfId="11982" xr:uid="{66AF1ED6-B934-4C5D-BFA3-2C3F6E56E6B1}"/>
    <cellStyle name="Comma 6 8 4 2 2" xfId="21430" xr:uid="{9F71A300-21D4-409E-838F-68286C4C9BF7}"/>
    <cellStyle name="Comma 6 8 4 2 2 2" xfId="32523" xr:uid="{8A39BDC0-7EED-418E-8887-062B7617879D}"/>
    <cellStyle name="Comma 6 8 4 2 3" xfId="31227" xr:uid="{7C7152AB-E981-4130-B8CB-4E94D03055FD}"/>
    <cellStyle name="Comma 6 8 4 3" xfId="17910" xr:uid="{DC78EAC8-5D17-41CB-9934-B5EF1946957D}"/>
    <cellStyle name="Comma 6 8 4 3 2" xfId="31875" xr:uid="{C31003BB-D467-4383-9752-AAB2181981A6}"/>
    <cellStyle name="Comma 6 8 4 4" xfId="30578" xr:uid="{F892D8CA-CF47-4EAF-A13C-CB70F593BB6E}"/>
    <cellStyle name="Comma 6 8 5" xfId="9226" xr:uid="{F3AD1988-E713-4F7E-A227-12C4FEDAFA7C}"/>
    <cellStyle name="Comma 6 8 5 2" xfId="12576" xr:uid="{2C7C1B8D-7791-4E5B-B3A9-899D35BF52ED}"/>
    <cellStyle name="Comma 6 8 5 2 2" xfId="22024" xr:uid="{145F0527-595B-4C27-BC5A-A8C68B5927D7}"/>
    <cellStyle name="Comma 6 8 5 2 2 2" xfId="32553" xr:uid="{B7A8EFE9-D794-42DE-80E8-47BEBB7B685A}"/>
    <cellStyle name="Comma 6 8 5 2 3" xfId="31257" xr:uid="{A5844C40-2CAA-495C-B28C-8200BCBD6DAD}"/>
    <cellStyle name="Comma 6 8 5 3" xfId="18674" xr:uid="{6A7D267C-6A50-4F6E-8526-14911A8324E5}"/>
    <cellStyle name="Comma 6 8 5 3 2" xfId="31905" xr:uid="{332DCF8C-5384-422F-8ABB-17763E736574}"/>
    <cellStyle name="Comma 6 8 5 4" xfId="30608" xr:uid="{D7A260FF-B965-4342-B72C-373A0C1D5A91}"/>
    <cellStyle name="Comma 6 8 6" xfId="9253" xr:uid="{2DE8F38A-044E-4DBB-827B-A61DE1294451}"/>
    <cellStyle name="Comma 6 8 6 2" xfId="18701" xr:uid="{DB3AC8E3-E533-4490-A1C0-675FD437ADAC}"/>
    <cellStyle name="Comma 6 8 6 2 2" xfId="31932" xr:uid="{4681A963-B752-4E8A-BABA-0E16AE9768A2}"/>
    <cellStyle name="Comma 6 8 6 3" xfId="30635" xr:uid="{4987433E-97F9-4FBF-B32D-D8ADB34893EC}"/>
    <cellStyle name="Comma 6 8 7" xfId="14973" xr:uid="{98D93CD0-8A5B-4610-8142-16431694A145}"/>
    <cellStyle name="Comma 6 8 7 2" xfId="31284" xr:uid="{DC24475E-11E0-41CE-B32F-042B92B7A387}"/>
    <cellStyle name="Comma 6 8 8" xfId="29558" xr:uid="{E1488D2D-2526-4783-B01D-E260F3509E69}"/>
    <cellStyle name="Comma 6 9" xfId="4716" xr:uid="{852A7306-B264-4334-928E-CA93A8189162}"/>
    <cellStyle name="Comma 6 9 2" xfId="6090" xr:uid="{94E4C414-47B8-41F3-B5EF-0D387A7E16C0}"/>
    <cellStyle name="Comma 6 9 2 2" xfId="6760" xr:uid="{D3C301A0-670D-45C7-BC3C-C9D0E6A6987F}"/>
    <cellStyle name="Comma 6 9 2 2 2" xfId="10492" xr:uid="{41AAB638-0635-40FB-A9F2-089CB0D435D5}"/>
    <cellStyle name="Comma 6 9 2 2 2 2" xfId="19940" xr:uid="{AE8BB27E-589A-423C-AC01-F8E618F08DE2}"/>
    <cellStyle name="Comma 6 9 2 2 2 2 2" xfId="32480" xr:uid="{CE0D9470-F26E-4BB2-92B2-439DE259FBE1}"/>
    <cellStyle name="Comma 6 9 2 2 2 3" xfId="31184" xr:uid="{E1D2368F-40B6-4C45-90D6-3E18344CCA19}"/>
    <cellStyle name="Comma 6 9 2 2 3" xfId="16211" xr:uid="{40D63383-F6A2-4A56-9A28-8E1643FCC318}"/>
    <cellStyle name="Comma 6 9 2 2 3 2" xfId="31832" xr:uid="{F568AAF2-259A-4399-A202-5ABF00605A1B}"/>
    <cellStyle name="Comma 6 9 2 2 4" xfId="30535" xr:uid="{85E036C4-85A1-4F0E-9024-60171D69E57B}"/>
    <cellStyle name="Comma 6 9 2 3" xfId="9822" xr:uid="{4F73356B-F0B9-45A4-B8AA-4872146CAE05}"/>
    <cellStyle name="Comma 6 9 2 3 2" xfId="19270" xr:uid="{88D7B622-3C2A-4EF5-A6C3-E769845D1715}"/>
    <cellStyle name="Comma 6 9 2 3 2 2" xfId="32190" xr:uid="{D034ABE8-EEBB-446C-B8A2-C69AE6522541}"/>
    <cellStyle name="Comma 6 9 2 3 3" xfId="30893" xr:uid="{28CEA81B-6465-47C6-B15A-3351AFF323E7}"/>
    <cellStyle name="Comma 6 9 2 4" xfId="15541" xr:uid="{EC4092AC-8922-480F-B035-E4FB6BFE168E}"/>
    <cellStyle name="Comma 6 9 2 4 2" xfId="31541" xr:uid="{B3DD59BB-1F65-45F3-80B1-5D08D9D270F6}"/>
    <cellStyle name="Comma 6 9 2 5" xfId="30244" xr:uid="{17842536-280B-4BB1-BBE5-657063167464}"/>
    <cellStyle name="Comma 6 9 3" xfId="29830" xr:uid="{39CC8848-AFD6-4663-B0DB-DC884728FC16}"/>
    <cellStyle name="Comma 60" xfId="4717" xr:uid="{78C93D7F-6213-4C11-BEA5-6219590FE6DD}"/>
    <cellStyle name="Comma 60 2" xfId="6091" xr:uid="{DDE5382C-5F5C-4A11-8EBF-111B2325506E}"/>
    <cellStyle name="Comma 60 2 2" xfId="6761" xr:uid="{67F0D289-1BC2-47E9-8B0A-7F54B7243CD9}"/>
    <cellStyle name="Comma 60 2 2 2" xfId="10493" xr:uid="{B6B708D6-E786-40DE-BD6A-1C3DB450F25F}"/>
    <cellStyle name="Comma 60 2 2 2 2" xfId="19941" xr:uid="{B395DEC7-B6DE-4584-8E34-13F34E0DD081}"/>
    <cellStyle name="Comma 60 2 2 2 2 2" xfId="32481" xr:uid="{7DFB2285-2436-4FDD-9186-D4DA4C23E653}"/>
    <cellStyle name="Comma 60 2 2 2 3" xfId="31185" xr:uid="{61D184B7-F002-4369-A820-A1DDF3C8949E}"/>
    <cellStyle name="Comma 60 2 2 3" xfId="16212" xr:uid="{F6CA3A54-667B-420F-BA42-2AF6B3F80B1B}"/>
    <cellStyle name="Comma 60 2 2 3 2" xfId="31833" xr:uid="{8756B9C0-5CD1-4C6F-A3C0-25215270CDB8}"/>
    <cellStyle name="Comma 60 2 2 4" xfId="30536" xr:uid="{09159361-E4B3-4CFF-A3A7-955FB976C418}"/>
    <cellStyle name="Comma 60 2 3" xfId="9823" xr:uid="{7D54514A-7800-494E-A8AE-29D455407796}"/>
    <cellStyle name="Comma 60 2 3 2" xfId="19271" xr:uid="{02DACD12-ECA0-429F-9CAB-1D5D645EAAFF}"/>
    <cellStyle name="Comma 60 2 3 2 2" xfId="32191" xr:uid="{9CE69632-DBBE-47C4-B8BF-5348852A6D99}"/>
    <cellStyle name="Comma 60 2 3 3" xfId="30894" xr:uid="{59942ACF-5701-4E16-99F7-D8671B08C629}"/>
    <cellStyle name="Comma 60 2 4" xfId="15542" xr:uid="{F9295DFB-7B61-4E15-ACDD-16B94BA085B9}"/>
    <cellStyle name="Comma 60 2 4 2" xfId="31542" xr:uid="{99F6A721-182F-40A5-9270-57C72C76CA64}"/>
    <cellStyle name="Comma 60 2 5" xfId="30245" xr:uid="{715F9035-CB8B-400D-8580-19BA24A5C2B6}"/>
    <cellStyle name="Comma 60 3" xfId="29831" xr:uid="{030DC9E6-CCB2-4D78-8A0E-F23C574F9777}"/>
    <cellStyle name="Comma 61" xfId="4686" xr:uid="{AD70413E-2659-4F72-ABE6-FAC42D397A7D}"/>
    <cellStyle name="Comma 61 2" xfId="6061" xr:uid="{83BAAB39-F474-46D6-AD1C-B5AB06AF5A8A}"/>
    <cellStyle name="Comma 61 2 2" xfId="6731" xr:uid="{B3970B34-4C31-4685-B665-95BD3FBA1001}"/>
    <cellStyle name="Comma 61 2 2 2" xfId="10463" xr:uid="{623AE92E-8780-4720-9E1D-FEF0A856F99D}"/>
    <cellStyle name="Comma 61 2 2 2 2" xfId="19911" xr:uid="{E79ACB59-48BC-4072-B804-48F303B13AF5}"/>
    <cellStyle name="Comma 61 2 2 2 2 2" xfId="32451" xr:uid="{7C7F9FC4-B07A-4729-B23F-3612F6C545A2}"/>
    <cellStyle name="Comma 61 2 2 2 3" xfId="31155" xr:uid="{CBC73C4C-B349-4143-96D7-6C0297484221}"/>
    <cellStyle name="Comma 61 2 2 3" xfId="16182" xr:uid="{E96B9FDD-9EFB-4898-9D1D-23A10517389A}"/>
    <cellStyle name="Comma 61 2 2 3 2" xfId="31803" xr:uid="{B80C2D5A-2ECD-471E-B52D-014625A260F7}"/>
    <cellStyle name="Comma 61 2 2 4" xfId="30506" xr:uid="{338FFDB6-F37B-484F-AEAD-DD3BCB7F5791}"/>
    <cellStyle name="Comma 61 2 3" xfId="9793" xr:uid="{0D7C7D13-3B30-47FB-ADA6-E9D760FD5092}"/>
    <cellStyle name="Comma 61 2 3 2" xfId="19241" xr:uid="{76953553-F1FC-49DB-8131-1084C19AC711}"/>
    <cellStyle name="Comma 61 2 3 2 2" xfId="32161" xr:uid="{5B67B42A-0BE2-4AF2-8CD7-C9ED0A65E8DA}"/>
    <cellStyle name="Comma 61 2 3 3" xfId="30864" xr:uid="{BCADC14E-9B55-405E-8081-685C72B48B9E}"/>
    <cellStyle name="Comma 61 2 4" xfId="15512" xr:uid="{F378930B-DB4A-4044-A453-A296AA2894FC}"/>
    <cellStyle name="Comma 61 2 4 2" xfId="31512" xr:uid="{D01BF760-826D-4FC9-8194-12E5A6E9832B}"/>
    <cellStyle name="Comma 61 2 5" xfId="30215" xr:uid="{EF960C26-4606-4219-9F86-C0DEC8BEC71A}"/>
    <cellStyle name="Comma 62" xfId="5374" xr:uid="{29B965E0-1F74-42A3-8B21-1A029C7ED44A}"/>
    <cellStyle name="Comma 62 2" xfId="6161" xr:uid="{DDA9C293-4F51-4940-8ED5-8CD771443877}"/>
    <cellStyle name="Comma 62 2 2" xfId="6831" xr:uid="{6E4E36E8-1741-437C-B8D7-2C596A951DA4}"/>
    <cellStyle name="Comma 62 2 2 2" xfId="10563" xr:uid="{6A819E96-2297-4E04-8703-3A97EA81594A}"/>
    <cellStyle name="Comma 62 2 2 2 2" xfId="20011" xr:uid="{7B6E50AF-DE02-46C5-8E6F-F5977F5CDB7E}"/>
    <cellStyle name="Comma 62 2 2 2 2 2" xfId="32483" xr:uid="{C58CB68D-98BF-4FC0-A89F-83C0BA278B5A}"/>
    <cellStyle name="Comma 62 2 2 2 3" xfId="31187" xr:uid="{C301FC27-ED48-4FE1-A9DC-ED22A965B94F}"/>
    <cellStyle name="Comma 62 2 2 3" xfId="16282" xr:uid="{6F83E80F-594A-4073-B36E-4776784DF440}"/>
    <cellStyle name="Comma 62 2 2 3 2" xfId="31835" xr:uid="{D152AE68-D00D-4A5F-9618-FA3BB3F54B93}"/>
    <cellStyle name="Comma 62 2 2 4" xfId="30538" xr:uid="{C0275BD7-D376-433F-ACAC-AE230DBE5669}"/>
    <cellStyle name="Comma 62 2 3" xfId="9893" xr:uid="{837237EC-075F-44A6-BCEA-E911505E912E}"/>
    <cellStyle name="Comma 62 2 3 2" xfId="19341" xr:uid="{37DC9B27-50DA-498B-A74B-B066165E5DB7}"/>
    <cellStyle name="Comma 62 2 3 2 2" xfId="32193" xr:uid="{B4B5E2EF-74E3-40B2-A0BA-C950B9042E72}"/>
    <cellStyle name="Comma 62 2 3 3" xfId="30896" xr:uid="{770A1847-6C08-4BFB-977F-E08F25494826}"/>
    <cellStyle name="Comma 62 2 4" xfId="15612" xr:uid="{17339FD3-9A3B-4856-A717-CC9459F58587}"/>
    <cellStyle name="Comma 62 2 4 2" xfId="31544" xr:uid="{C0A751DB-6581-4286-8F4E-05C9052E889E}"/>
    <cellStyle name="Comma 62 2 5" xfId="30247" xr:uid="{2D015D00-7601-4DB9-855D-163D873FEA6F}"/>
    <cellStyle name="Comma 62 3" xfId="29930" xr:uid="{0894A77A-922B-431D-8D42-6E9F091D352B}"/>
    <cellStyle name="Comma 63" xfId="5376" xr:uid="{D07CD28C-8E81-42A6-AC2D-24578F46D3D9}"/>
    <cellStyle name="Comma 63 2" xfId="6162" xr:uid="{7C31B81E-1523-47A5-BE0F-B4A212884BA6}"/>
    <cellStyle name="Comma 63 2 2" xfId="6832" xr:uid="{42EFF8F2-DB71-447C-88A5-B7ADD8852CFA}"/>
    <cellStyle name="Comma 63 2 2 2" xfId="10564" xr:uid="{36E7F733-51FF-48E5-B1CC-39EE2096ADCF}"/>
    <cellStyle name="Comma 63 2 2 2 2" xfId="20012" xr:uid="{5068833E-FC27-4776-9924-CCD45127B1FD}"/>
    <cellStyle name="Comma 63 2 2 2 2 2" xfId="32484" xr:uid="{6CED5983-8F87-47DF-8A8D-4725EECA70D9}"/>
    <cellStyle name="Comma 63 2 2 2 3" xfId="31188" xr:uid="{CC0F8144-687D-4A75-B33A-63703B0F3F04}"/>
    <cellStyle name="Comma 63 2 2 3" xfId="16283" xr:uid="{CB53DCEE-3135-4C85-98EE-7BBE827761BF}"/>
    <cellStyle name="Comma 63 2 2 3 2" xfId="31836" xr:uid="{7F140005-ACBE-4C15-8FDC-ED1C3EB337D9}"/>
    <cellStyle name="Comma 63 2 2 4" xfId="30539" xr:uid="{DD05B473-B5D7-4209-B7FC-B3E00F76CAE6}"/>
    <cellStyle name="Comma 63 2 3" xfId="9894" xr:uid="{9AEA3D70-AD91-4D87-9C62-0E0D1CD23E7A}"/>
    <cellStyle name="Comma 63 2 3 2" xfId="19342" xr:uid="{1D81B282-9C8C-4BC6-8873-0518DFFE40FC}"/>
    <cellStyle name="Comma 63 2 3 2 2" xfId="32194" xr:uid="{9ADE683E-B0D9-4F7F-BD54-674942F8FA97}"/>
    <cellStyle name="Comma 63 2 3 3" xfId="30897" xr:uid="{0A714DBF-BC94-4FA9-9380-58E23FEC94BC}"/>
    <cellStyle name="Comma 63 2 4" xfId="15613" xr:uid="{AF6A0493-4D11-4EA9-AC8B-0AE8DA2A9492}"/>
    <cellStyle name="Comma 63 2 4 2" xfId="31545" xr:uid="{FA4C9FC6-FB88-4ACC-B3EC-D22009746596}"/>
    <cellStyle name="Comma 63 2 5" xfId="30248" xr:uid="{CBB3ADDD-3C8B-455A-B820-774644F166C7}"/>
    <cellStyle name="Comma 63 3" xfId="29932" xr:uid="{8747306E-A78E-48A7-B689-46C26DEE07A2}"/>
    <cellStyle name="Comma 64" xfId="2989" xr:uid="{FFC667B0-4172-4EC0-9001-7B132CB9E188}"/>
    <cellStyle name="Comma 64 2" xfId="5927" xr:uid="{9529B7A8-1354-4ED7-A353-C945FCBE73D4}"/>
    <cellStyle name="Comma 64 2 2" xfId="6597" xr:uid="{55DB34AA-FE02-414E-8DC5-60C2DD595773}"/>
    <cellStyle name="Comma 64 2 2 2" xfId="10329" xr:uid="{36DBC078-0B6B-41C5-AF2C-60D3471DEA3F}"/>
    <cellStyle name="Comma 64 2 2 2 2" xfId="19777" xr:uid="{D858D3E7-064A-4942-861F-E7F64624DF6F}"/>
    <cellStyle name="Comma 64 2 2 2 2 2" xfId="32426" xr:uid="{65E0462F-6843-4EBB-8102-D96619E1E414}"/>
    <cellStyle name="Comma 64 2 2 2 3" xfId="31130" xr:uid="{C8E79A9D-EF28-446B-B1B1-85AC6F16F699}"/>
    <cellStyle name="Comma 64 2 2 3" xfId="16048" xr:uid="{5316E575-EEAF-4DF1-A4F9-DBF14FEE9E83}"/>
    <cellStyle name="Comma 64 2 2 3 2" xfId="31778" xr:uid="{66456E79-17E9-4198-90FC-12320B434D45}"/>
    <cellStyle name="Comma 64 2 2 4" xfId="30481" xr:uid="{797448AF-337B-4BC7-86E1-612A5C559D8E}"/>
    <cellStyle name="Comma 64 2 3" xfId="9659" xr:uid="{47FAC98E-3856-4C44-A31C-1869471F2ED1}"/>
    <cellStyle name="Comma 64 2 3 2" xfId="19107" xr:uid="{0C8B1AE0-E39D-4E84-A85D-00E105AD2790}"/>
    <cellStyle name="Comma 64 2 3 2 2" xfId="32136" xr:uid="{2C754D83-3EB5-445F-82FC-E4C9C50EAB59}"/>
    <cellStyle name="Comma 64 2 3 3" xfId="30839" xr:uid="{4A6F3434-6B37-43BB-8F66-42821378D80C}"/>
    <cellStyle name="Comma 64 2 4" xfId="15378" xr:uid="{D6373012-4836-4B6A-A542-C74CF2305566}"/>
    <cellStyle name="Comma 64 2 4 2" xfId="31487" xr:uid="{9C463003-842A-4779-994F-31EEC718E5AA}"/>
    <cellStyle name="Comma 64 2 5" xfId="30190" xr:uid="{EFA4D7EE-C67D-41E4-B4F5-B9D38D7557E7}"/>
    <cellStyle name="Comma 64 3" xfId="6185" xr:uid="{8C0FE351-742B-444E-BF60-A6CD41E9A9FF}"/>
    <cellStyle name="Comma 64 3 2" xfId="9917" xr:uid="{E7FB0284-C825-4DA4-9531-6C3477A586FF}"/>
    <cellStyle name="Comma 64 3 2 2" xfId="19365" xr:uid="{687011A9-6EC5-4A93-814E-C3AB8217892F}"/>
    <cellStyle name="Comma 64 3 2 2 2" xfId="32217" xr:uid="{8CFDC80F-50E5-4194-9E06-646522CE59D4}"/>
    <cellStyle name="Comma 64 3 2 3" xfId="30920" xr:uid="{E2F216B0-96CA-4948-AE48-C7BB4C45EE06}"/>
    <cellStyle name="Comma 64 3 3" xfId="15636" xr:uid="{25A3EF59-CF88-4984-B997-BD4C0BD293CA}"/>
    <cellStyle name="Comma 64 3 3 2" xfId="31568" xr:uid="{319CDABA-9EA0-4DD7-87E6-D4D12AD55AAD}"/>
    <cellStyle name="Comma 64 3 4" xfId="30271" xr:uid="{E599EC11-3F8B-4020-A585-EDBBFCD96686}"/>
    <cellStyle name="Comma 64 4" xfId="8140" xr:uid="{91F58C88-5763-4365-95A9-A2B371321406}"/>
    <cellStyle name="Comma 64 4 2" xfId="11715" xr:uid="{28C750C1-7C00-4A93-A4D0-2F4C0968BD9B}"/>
    <cellStyle name="Comma 64 4 2 2" xfId="21163" xr:uid="{55AA1A42-4867-4D55-A534-F455989E0771}"/>
    <cellStyle name="Comma 64 4 2 2 2" xfId="32517" xr:uid="{74234E20-C573-4423-A01E-D231818354D8}"/>
    <cellStyle name="Comma 64 4 2 3" xfId="31221" xr:uid="{5D3A02AD-6C0C-416B-9A82-07345FF68B5F}"/>
    <cellStyle name="Comma 64 4 3" xfId="17588" xr:uid="{16B65C4E-1463-4CE6-9D25-B07BB4F3FC51}"/>
    <cellStyle name="Comma 64 4 3 2" xfId="31869" xr:uid="{AB4ED1F0-2034-434D-BE3C-BA9954169E1C}"/>
    <cellStyle name="Comma 64 4 4" xfId="30572" xr:uid="{DEC36972-AEEA-4CA8-AD94-2011A18F8C60}"/>
    <cellStyle name="Comma 64 5" xfId="9220" xr:uid="{87A6AA4A-610F-4596-824F-378865FCDE0E}"/>
    <cellStyle name="Comma 64 5 2" xfId="12570" xr:uid="{2AAFA412-8D6E-4AE8-8B21-CC4CA538AA67}"/>
    <cellStyle name="Comma 64 5 2 2" xfId="22018" xr:uid="{E7AFCFBC-E146-4C3F-956F-04D4C40386E6}"/>
    <cellStyle name="Comma 64 5 2 2 2" xfId="32547" xr:uid="{EF10C9DC-5C5A-441D-A0A1-B433E669EFDE}"/>
    <cellStyle name="Comma 64 5 2 3" xfId="31251" xr:uid="{804E71E9-F4D9-4AF4-AE6B-333D4A000B57}"/>
    <cellStyle name="Comma 64 5 3" xfId="18668" xr:uid="{EF038CEA-7BBF-4E6A-9718-B884E9242867}"/>
    <cellStyle name="Comma 64 5 3 2" xfId="31899" xr:uid="{6EE6AEC9-3637-4DF7-B0DC-ADDE82D100EC}"/>
    <cellStyle name="Comma 64 5 4" xfId="30602" xr:uid="{291FF852-5559-40B9-93ED-F09AC858CE81}"/>
    <cellStyle name="Comma 64 6" xfId="9248" xr:uid="{746009FB-D2EC-4759-B6B8-9D1FB53747C4}"/>
    <cellStyle name="Comma 64 6 2" xfId="18696" xr:uid="{F489D70A-2147-4627-A394-9B103782E0F2}"/>
    <cellStyle name="Comma 64 6 2 2" xfId="31927" xr:uid="{3B3F7DF1-8C06-4726-A42E-7D7BAC41BB01}"/>
    <cellStyle name="Comma 64 6 3" xfId="30630" xr:uid="{67340FA2-933D-49FA-9E4E-637BB702CEB6}"/>
    <cellStyle name="Comma 64 7" xfId="14968" xr:uid="{A0610A11-AEB7-44A7-8975-8B49A5E3680A}"/>
    <cellStyle name="Comma 64 7 2" xfId="31279" xr:uid="{339202AF-C484-4CBC-A3BB-BC45C5D76C9A}"/>
    <cellStyle name="Comma 64 8" xfId="29504" xr:uid="{4FFE9F81-E1F2-4B74-B2FC-89CE7ABAD569}"/>
    <cellStyle name="Comma 65" xfId="5378" xr:uid="{8DFA58CF-9988-4F50-A29B-BE94FCA76599}"/>
    <cellStyle name="Comma 65 2" xfId="6163" xr:uid="{0A9ABB07-EF15-4D0F-9EF8-570E6FC93D6A}"/>
    <cellStyle name="Comma 65 2 2" xfId="6833" xr:uid="{08974BA5-1590-43DE-80D5-4A6846D02617}"/>
    <cellStyle name="Comma 65 2 2 2" xfId="10565" xr:uid="{097DB7BD-F124-44BC-B7A2-4013AC00881C}"/>
    <cellStyle name="Comma 65 2 2 2 2" xfId="20013" xr:uid="{6D0EBDF9-441B-464B-B12C-380236B9B7DA}"/>
    <cellStyle name="Comma 65 2 2 2 2 2" xfId="32485" xr:uid="{990A47A4-81CF-4761-AAC9-5B83DAA54EA8}"/>
    <cellStyle name="Comma 65 2 2 2 3" xfId="31189" xr:uid="{55EF8DCB-9E7A-4AF9-BFC8-E9209D179BEA}"/>
    <cellStyle name="Comma 65 2 2 3" xfId="16284" xr:uid="{85FE40B4-D313-47A7-819C-83DF3F05770D}"/>
    <cellStyle name="Comma 65 2 2 3 2" xfId="31837" xr:uid="{689205ED-94E3-45FA-A9CB-077C73DEC9CC}"/>
    <cellStyle name="Comma 65 2 2 4" xfId="30540" xr:uid="{3D3601CE-6804-4CFF-9114-DD43E8686A8F}"/>
    <cellStyle name="Comma 65 2 3" xfId="9895" xr:uid="{88BCBF77-398B-46F6-8399-B331F41DD34D}"/>
    <cellStyle name="Comma 65 2 3 2" xfId="19343" xr:uid="{0D0227C0-BFCF-4DDB-B1BF-616491C247D3}"/>
    <cellStyle name="Comma 65 2 3 2 2" xfId="32195" xr:uid="{81F12D3A-DC0E-4915-B7D7-499966C73201}"/>
    <cellStyle name="Comma 65 2 3 3" xfId="30898" xr:uid="{B123FAAA-E239-4A6D-BA2F-A9EF4B4D68F6}"/>
    <cellStyle name="Comma 65 2 4" xfId="15614" xr:uid="{D815B711-9E25-4824-95B0-BBF4E8388DF8}"/>
    <cellStyle name="Comma 65 2 4 2" xfId="31546" xr:uid="{7EB776DD-6FD9-4C09-BB80-F60FC7A1CF55}"/>
    <cellStyle name="Comma 65 2 5" xfId="30249" xr:uid="{C044569F-365C-49F0-A269-0933B46FC406}"/>
    <cellStyle name="Comma 65 3" xfId="29934" xr:uid="{E0A72228-AEE5-4D7F-AFB2-3A4320D897FC}"/>
    <cellStyle name="Comma 66" xfId="5381" xr:uid="{DC3B5597-7A40-4C79-BB91-5D2E5CD6F774}"/>
    <cellStyle name="Comma 66 2" xfId="6164" xr:uid="{B7F5CB3D-ED16-48FA-8300-82451B1B70F1}"/>
    <cellStyle name="Comma 66 2 2" xfId="6834" xr:uid="{BD185B23-83DD-4EDB-BF36-13F46ECAD6EF}"/>
    <cellStyle name="Comma 66 2 2 2" xfId="10566" xr:uid="{6A6EF93A-E31D-4AEB-B2E0-7137D81C3992}"/>
    <cellStyle name="Comma 66 2 2 2 2" xfId="20014" xr:uid="{05CBECBA-AB67-4FC6-BE82-7382633313F7}"/>
    <cellStyle name="Comma 66 2 2 2 2 2" xfId="32486" xr:uid="{C2C191AA-CE6C-4F94-80E9-28F775209119}"/>
    <cellStyle name="Comma 66 2 2 2 3" xfId="31190" xr:uid="{6867FB20-232C-461E-A52D-83C2D800A8F2}"/>
    <cellStyle name="Comma 66 2 2 3" xfId="16285" xr:uid="{11400953-558F-4A20-87A9-BAB3F4FD10EE}"/>
    <cellStyle name="Comma 66 2 2 3 2" xfId="31838" xr:uid="{7DA35431-41DA-48D1-8956-F0E3F728D9E0}"/>
    <cellStyle name="Comma 66 2 2 4" xfId="30541" xr:uid="{CB04AC45-6DF6-4A22-A7BC-114598CF3035}"/>
    <cellStyle name="Comma 66 2 3" xfId="9896" xr:uid="{80A400CE-C250-4185-93F3-110600FF0FC2}"/>
    <cellStyle name="Comma 66 2 3 2" xfId="19344" xr:uid="{D4FC969C-0180-43BA-A8CF-AF7A2F8B7D41}"/>
    <cellStyle name="Comma 66 2 3 2 2" xfId="32196" xr:uid="{3762C1F1-5AF1-443A-9607-043A8FEDECE6}"/>
    <cellStyle name="Comma 66 2 3 3" xfId="30899" xr:uid="{0B91349D-84E2-4979-AA62-A9A468E4DBFC}"/>
    <cellStyle name="Comma 66 2 4" xfId="15615" xr:uid="{C40035A5-923C-42E5-BAE7-82266104F233}"/>
    <cellStyle name="Comma 66 2 4 2" xfId="31547" xr:uid="{76F30259-D71D-443E-B6DE-2D9472814B12}"/>
    <cellStyle name="Comma 66 2 5" xfId="30250" xr:uid="{D174AD98-767F-4203-AB5D-4D9FCCF43BB2}"/>
    <cellStyle name="Comma 66 3" xfId="29937" xr:uid="{34248D8C-5485-4560-947C-58BF0EC0CB23}"/>
    <cellStyle name="Comma 67" xfId="5469" xr:uid="{1FC045AA-6649-4E90-A0B8-A91DF17CBAEC}"/>
    <cellStyle name="Comma 67 2" xfId="6165" xr:uid="{9BF80174-F3F9-4275-9793-214691C4FF05}"/>
    <cellStyle name="Comma 67 2 2" xfId="6835" xr:uid="{1A6FC5DB-4571-469B-B6D0-64526095B914}"/>
    <cellStyle name="Comma 67 2 2 2" xfId="10567" xr:uid="{DF32BF8F-CEFD-45D3-BFAC-582F020C375F}"/>
    <cellStyle name="Comma 67 2 2 2 2" xfId="20015" xr:uid="{8B57FCC6-3089-4BAF-AAE7-01D8343E3A6D}"/>
    <cellStyle name="Comma 67 2 2 2 2 2" xfId="32487" xr:uid="{C66D5866-BE00-4479-A197-F4F16CC87862}"/>
    <cellStyle name="Comma 67 2 2 2 3" xfId="31191" xr:uid="{341D0FF5-21C4-4388-AB32-E4B4C82B3C8E}"/>
    <cellStyle name="Comma 67 2 2 3" xfId="16286" xr:uid="{CDBB415A-B6BB-4C3E-B51D-C693750ABF51}"/>
    <cellStyle name="Comma 67 2 2 3 2" xfId="31839" xr:uid="{C443E0DE-8F93-4C63-8101-F1521A6E51E2}"/>
    <cellStyle name="Comma 67 2 2 4" xfId="30542" xr:uid="{B68503C7-30A2-474C-A4B1-9244BD45ACAF}"/>
    <cellStyle name="Comma 67 2 3" xfId="9897" xr:uid="{BE32DD56-712F-45F9-B59F-552EA157C62B}"/>
    <cellStyle name="Comma 67 2 3 2" xfId="19345" xr:uid="{BB2257B2-A5D6-411C-9547-A0C6CE069F1B}"/>
    <cellStyle name="Comma 67 2 3 2 2" xfId="32197" xr:uid="{74F914AB-0FD1-4C64-96EA-76AD48AFC7C3}"/>
    <cellStyle name="Comma 67 2 3 3" xfId="30900" xr:uid="{CEC3A637-C8BC-4841-9ECD-A52F3E5C070C}"/>
    <cellStyle name="Comma 67 2 4" xfId="15616" xr:uid="{D04425B8-FEB0-425F-B839-D04B40A4BA57}"/>
    <cellStyle name="Comma 67 2 4 2" xfId="31548" xr:uid="{904BB50D-26BC-4E35-B2E2-C6F464D58DC6}"/>
    <cellStyle name="Comma 67 2 5" xfId="30251" xr:uid="{06387440-C13A-41FF-B16D-D3A1F4CF8355}"/>
    <cellStyle name="Comma 67 3" xfId="29968" xr:uid="{A6CE9726-250D-42B6-918A-E5F21B340835}"/>
    <cellStyle name="Comma 68" xfId="5470" xr:uid="{8745B4FC-B276-47A0-AD2A-8351B924EB50}"/>
    <cellStyle name="Comma 68 2" xfId="6166" xr:uid="{A87C486F-717B-43FF-B4B0-9BBED3E8A55A}"/>
    <cellStyle name="Comma 68 2 2" xfId="6836" xr:uid="{B774C457-EAEA-4CAE-A587-D65D0485BACC}"/>
    <cellStyle name="Comma 68 2 2 2" xfId="10568" xr:uid="{C47D945A-0BCC-4D7F-A876-7A9477B9A6DC}"/>
    <cellStyle name="Comma 68 2 2 2 2" xfId="20016" xr:uid="{F2F4B258-45B1-4E4D-AC45-451B26568235}"/>
    <cellStyle name="Comma 68 2 2 2 2 2" xfId="32488" xr:uid="{D822D03C-A1B2-4719-AED2-B130EB085109}"/>
    <cellStyle name="Comma 68 2 2 2 3" xfId="31192" xr:uid="{3433EB5E-DBB2-4800-AF6F-0C7EDAA564CD}"/>
    <cellStyle name="Comma 68 2 2 3" xfId="16287" xr:uid="{BA0AD074-C07B-4C8E-9E51-6A8EF5AD574F}"/>
    <cellStyle name="Comma 68 2 2 3 2" xfId="31840" xr:uid="{F56EA6A9-1B63-4AEB-A255-821B4A2F3635}"/>
    <cellStyle name="Comma 68 2 2 4" xfId="30543" xr:uid="{BC83B8A3-458B-465E-A20C-4E3880CB6E98}"/>
    <cellStyle name="Comma 68 2 3" xfId="9898" xr:uid="{619D47DD-035F-43E3-8FB6-BB1A74F2AC72}"/>
    <cellStyle name="Comma 68 2 3 2" xfId="19346" xr:uid="{4A19E0E7-F71A-4F6A-BB6C-2C97F08D71C0}"/>
    <cellStyle name="Comma 68 2 3 2 2" xfId="32198" xr:uid="{495D7D7E-71F5-4A64-88C5-6C8453D0BD3B}"/>
    <cellStyle name="Comma 68 2 3 3" xfId="30901" xr:uid="{18681E6A-83BD-4E63-95BC-B923356EC4F0}"/>
    <cellStyle name="Comma 68 2 4" xfId="15617" xr:uid="{B545A724-E030-4523-9A67-CB5D5EAB372F}"/>
    <cellStyle name="Comma 68 2 4 2" xfId="31549" xr:uid="{0B54186B-1D18-4D10-B5FB-A368047DBBD0}"/>
    <cellStyle name="Comma 68 2 5" xfId="30252" xr:uid="{A00689B5-1B37-4FF8-9D18-AE82CED48DE2}"/>
    <cellStyle name="Comma 69" xfId="5512" xr:uid="{A79DDB1B-BDAC-495F-AF0E-6B7D4C2CFB35}"/>
    <cellStyle name="Comma 7" xfId="2990" xr:uid="{A8BBD96D-CE37-4568-80AC-7060D3F15FA9}"/>
    <cellStyle name="Comma 7 2" xfId="2991" xr:uid="{CBAA3743-EAB6-44DB-952B-FE1B2F826684}"/>
    <cellStyle name="Comma 7 2 2" xfId="5928" xr:uid="{6D4892C5-DCFC-4902-BFBA-4756D5B7F4D4}"/>
    <cellStyle name="Comma 7 2 2 2" xfId="6598" xr:uid="{62300A14-6E47-4635-837B-5A75577826CC}"/>
    <cellStyle name="Comma 7 2 2 2 2" xfId="10330" xr:uid="{F6616822-1856-4006-ABF2-B901A00699BC}"/>
    <cellStyle name="Comma 7 2 2 2 2 2" xfId="19778" xr:uid="{43127A53-35A3-4522-8A4F-843D0CEE3BA2}"/>
    <cellStyle name="Comma 7 2 2 2 2 2 2" xfId="32427" xr:uid="{8877B07B-ECC7-4500-A2DB-8FF1F89CB907}"/>
    <cellStyle name="Comma 7 2 2 2 2 3" xfId="31131" xr:uid="{53225181-B357-4284-9072-96A1C106E26B}"/>
    <cellStyle name="Comma 7 2 2 2 3" xfId="16049" xr:uid="{FCF9F38B-EA75-4C69-AFC9-506663F9128E}"/>
    <cellStyle name="Comma 7 2 2 2 3 2" xfId="31779" xr:uid="{8CAB4E85-B393-44E2-8760-832A3D0D2F8E}"/>
    <cellStyle name="Comma 7 2 2 2 4" xfId="30482" xr:uid="{7200309D-EA6C-4488-BC5F-1D0181864BC6}"/>
    <cellStyle name="Comma 7 2 2 3" xfId="9660" xr:uid="{9B445FCD-6C25-4589-B142-151673DFB62E}"/>
    <cellStyle name="Comma 7 2 2 3 2" xfId="19108" xr:uid="{BCCD1FCD-0C3A-4E82-905F-A031364DC022}"/>
    <cellStyle name="Comma 7 2 2 3 2 2" xfId="32137" xr:uid="{D4EF326C-39CA-4B5C-ADED-DE8FE524F6BB}"/>
    <cellStyle name="Comma 7 2 2 3 3" xfId="30840" xr:uid="{108AD3C0-61C9-44FD-BDC7-23EF8A5B4A37}"/>
    <cellStyle name="Comma 7 2 2 4" xfId="15379" xr:uid="{853F4728-5D0D-44D7-B5E0-1D3A16CB2BF9}"/>
    <cellStyle name="Comma 7 2 2 4 2" xfId="31488" xr:uid="{D123CCE2-2A20-48AA-828C-DF3CA681ACCB}"/>
    <cellStyle name="Comma 7 2 2 5" xfId="30191" xr:uid="{07A3FD73-F640-4214-B491-7B41ADAE9B43}"/>
    <cellStyle name="Comma 7 3" xfId="2992" xr:uid="{4925C1DB-ABF8-4F91-86C8-46FF4BC38E99}"/>
    <cellStyle name="Comma 7 3 2" xfId="5929" xr:uid="{3EA6BDC1-86E0-45EF-BEB4-3C33619D9C5D}"/>
    <cellStyle name="Comma 7 3 2 2" xfId="6599" xr:uid="{B2682E29-29D3-43FB-8A69-F6AB0CAB341E}"/>
    <cellStyle name="Comma 7 3 2 2 2" xfId="10331" xr:uid="{7F504E91-FF99-49F1-BB0E-94CC133FB0A1}"/>
    <cellStyle name="Comma 7 3 2 2 2 2" xfId="19779" xr:uid="{8888E7D2-6ECE-41FC-9672-264929904271}"/>
    <cellStyle name="Comma 7 3 2 2 2 2 2" xfId="32428" xr:uid="{FC041F1F-DFA6-41DD-B64A-22C3BE2C922B}"/>
    <cellStyle name="Comma 7 3 2 2 2 3" xfId="31132" xr:uid="{28B4E23D-F747-402F-B9D7-4DD641F93FBA}"/>
    <cellStyle name="Comma 7 3 2 2 3" xfId="16050" xr:uid="{9E884CAF-DCB8-4C60-9141-C6EA0B1CEAA6}"/>
    <cellStyle name="Comma 7 3 2 2 3 2" xfId="31780" xr:uid="{E726783D-2C15-4403-A5BE-ED4E71B761F9}"/>
    <cellStyle name="Comma 7 3 2 2 4" xfId="30483" xr:uid="{B2E6EB50-C239-413B-BDD9-EBD4FAB31838}"/>
    <cellStyle name="Comma 7 3 2 3" xfId="9661" xr:uid="{92FEBDF3-0777-4671-9644-88D04CC6C9A0}"/>
    <cellStyle name="Comma 7 3 2 3 2" xfId="19109" xr:uid="{36DAB276-DFD1-4500-A82B-37BB48512EA3}"/>
    <cellStyle name="Comma 7 3 2 3 2 2" xfId="32138" xr:uid="{92A1D633-584B-4AE2-8EEE-6007CDB92803}"/>
    <cellStyle name="Comma 7 3 2 3 3" xfId="30841" xr:uid="{3BBD9D52-76A1-4349-B208-CBE20137C417}"/>
    <cellStyle name="Comma 7 3 2 4" xfId="15380" xr:uid="{7878CEFC-A503-43A2-95E6-0CAFA190BB77}"/>
    <cellStyle name="Comma 7 3 2 4 2" xfId="31489" xr:uid="{11080C06-4CB7-4E3D-BC10-9B4871080914}"/>
    <cellStyle name="Comma 7 3 2 5" xfId="30192" xr:uid="{AEA13CEC-28D2-40EA-8B07-5E775482E810}"/>
    <cellStyle name="Comma 7 4" xfId="4718" xr:uid="{E8295FA4-DE3B-4208-AF5C-22CCFF544AAC}"/>
    <cellStyle name="Comma 7 5" xfId="29302" xr:uid="{4DCDE8A7-E2D7-46C0-80CF-A9D0D0E7EA72}"/>
    <cellStyle name="Comma 7 5 2" xfId="32599" xr:uid="{33CF343B-D612-4773-B943-20B8952EF672}"/>
    <cellStyle name="Comma 70" xfId="5527" xr:uid="{0406BD6B-88B9-48AC-AB92-AE1C8E937A22}"/>
    <cellStyle name="Comma 70 2" xfId="6197" xr:uid="{5193B34C-8428-41B7-AAC2-BEBC2056EFEC}"/>
    <cellStyle name="Comma 70 2 2" xfId="9929" xr:uid="{276D4B12-D524-4B19-8432-7A758A17B0DF}"/>
    <cellStyle name="Comma 70 2 2 2" xfId="19377" xr:uid="{6E862FFF-5D00-4126-B968-0F27B3BA9179}"/>
    <cellStyle name="Comma 70 2 2 2 2" xfId="32228" xr:uid="{DD6BAD58-DE83-4B42-934B-D7D3F643B397}"/>
    <cellStyle name="Comma 70 2 2 3" xfId="30932" xr:uid="{252746FE-4675-4714-B3AC-49F83E91712C}"/>
    <cellStyle name="Comma 70 2 3" xfId="15648" xr:uid="{740CEE44-B7C0-4C8E-8BAA-D9092FC20377}"/>
    <cellStyle name="Comma 70 2 3 2" xfId="31580" xr:uid="{36FC1603-5981-4C4C-BF2E-AB8812CDC317}"/>
    <cellStyle name="Comma 70 2 4" xfId="30283" xr:uid="{CAF10962-B861-4CE8-AA3D-BF6B4AEAF986}"/>
    <cellStyle name="Comma 70 3" xfId="9259" xr:uid="{FD35D605-A075-47C5-A45D-7755A2FDE768}"/>
    <cellStyle name="Comma 70 3 2" xfId="18707" xr:uid="{12C134C1-DE36-4AF4-BF30-185F6B5744C7}"/>
    <cellStyle name="Comma 70 3 2 2" xfId="31938" xr:uid="{F9D50E5D-0E07-47E7-ADB8-C9717ED11EC9}"/>
    <cellStyle name="Comma 70 3 3" xfId="30641" xr:uid="{A275DF79-2A2E-4FA4-8326-C3464BB2E828}"/>
    <cellStyle name="Comma 70 4" xfId="14978" xr:uid="{58695EDD-83A8-4913-93EF-81B1E59CD0E4}"/>
    <cellStyle name="Comma 70 4 2" xfId="31289" xr:uid="{A58B7A59-DC22-4B0C-A0B3-378F24DB669B}"/>
    <cellStyle name="Comma 70 5" xfId="29992" xr:uid="{3827125C-AE7E-4B2B-86DA-B02840CD29E1}"/>
    <cellStyle name="Comma 71" xfId="6167" xr:uid="{2AB5C420-B29D-4E86-97CD-D0D9D4FAACEC}"/>
    <cellStyle name="Comma 71 2" xfId="9899" xr:uid="{24DD0828-E922-44A6-9995-9E2A155934DE}"/>
    <cellStyle name="Comma 71 2 2" xfId="19347" xr:uid="{CC0E10C7-1FB1-4BCA-B16E-2B3E8FC03FAD}"/>
    <cellStyle name="Comma 71 2 2 2" xfId="32199" xr:uid="{29E83750-FE47-4F52-94EC-40500B7A8ED7}"/>
    <cellStyle name="Comma 71 2 3" xfId="30902" xr:uid="{54332D17-D76D-4976-BA8E-9D8902B02435}"/>
    <cellStyle name="Comma 71 3" xfId="15618" xr:uid="{C28952B5-9D8C-41B3-B017-09BE8E386061}"/>
    <cellStyle name="Comma 71 3 2" xfId="31550" xr:uid="{E825FDC6-2CE7-4384-A499-066E748FA199}"/>
    <cellStyle name="Comma 71 4" xfId="30253" xr:uid="{B52C6D47-7AE2-4CF7-B09D-AE7B0FCF1FD9}"/>
    <cellStyle name="Comma 72" xfId="6837" xr:uid="{7DBA4F97-55E4-42DF-92C4-9DE118A88549}"/>
    <cellStyle name="Comma 72 2" xfId="10569" xr:uid="{393BAFAD-91B9-4E4A-AAD8-684FC3DEA536}"/>
    <cellStyle name="Comma 72 2 2" xfId="20017" xr:uid="{2D90442D-2040-4A3B-A626-EF2A87EA710B}"/>
    <cellStyle name="Comma 72 2 2 2" xfId="32489" xr:uid="{0B7CD892-8406-401C-92B6-2F578D2C4B2E}"/>
    <cellStyle name="Comma 72 2 3" xfId="31193" xr:uid="{788AC0F8-BFAA-43AC-A2C5-037A1B6E7F7E}"/>
    <cellStyle name="Comma 72 3" xfId="16288" xr:uid="{08B70658-2B11-4682-B1E2-9D9B48AAEEA2}"/>
    <cellStyle name="Comma 72 3 2" xfId="31841" xr:uid="{D76C2276-8228-486E-847C-D70BADFC26D1}"/>
    <cellStyle name="Comma 72 4" xfId="30544" xr:uid="{F07C6300-1AE4-428F-8A51-4D86E4328CEB}"/>
    <cellStyle name="Comma 73" xfId="7223" xr:uid="{2EE3EBD3-A55A-414B-ABB7-AFB0B036CA63}"/>
    <cellStyle name="Comma 73 2" xfId="10952" xr:uid="{C058A28D-AED5-4906-BD5F-ADDA2690CC25}"/>
    <cellStyle name="Comma 73 2 2" xfId="20400" xr:uid="{46F04EA3-C241-4CE7-A0AE-9D0ED78C2673}"/>
    <cellStyle name="Comma 73 2 2 2" xfId="32493" xr:uid="{99C90529-215B-4D1B-AB24-9CCCCF610DD8}"/>
    <cellStyle name="Comma 73 2 3" xfId="31197" xr:uid="{FBEC466C-C1FD-41F0-B366-D7B15DBDA12C}"/>
    <cellStyle name="Comma 73 3" xfId="16671" xr:uid="{12C3C3B3-7BEC-42F8-9E23-EED384E793E0}"/>
    <cellStyle name="Comma 73 3 2" xfId="31845" xr:uid="{5A6AA8C9-AABA-4BF8-A4CC-CFF3248C14B5}"/>
    <cellStyle name="Comma 73 4" xfId="30548" xr:uid="{2498DF13-EF57-4D84-B8E1-1C5210505D56}"/>
    <cellStyle name="Comma 74" xfId="7224" xr:uid="{7BA39164-B089-4D68-9697-EC9BAEAF4990}"/>
    <cellStyle name="Comma 74 2" xfId="10953" xr:uid="{F4E70724-B029-46BB-82BC-131447076B1A}"/>
    <cellStyle name="Comma 74 2 2" xfId="20401" xr:uid="{05AF2D3B-7E4D-4926-BCE0-D2EAE194B668}"/>
    <cellStyle name="Comma 74 2 2 2" xfId="32494" xr:uid="{3E52951B-909B-4084-B9E3-71366A049460}"/>
    <cellStyle name="Comma 74 2 3" xfId="31198" xr:uid="{54CCE99F-21EE-41AE-85E8-95EB49627A10}"/>
    <cellStyle name="Comma 74 3" xfId="16672" xr:uid="{06D58C8B-9D6E-4848-AD11-0A06B2AA5253}"/>
    <cellStyle name="Comma 74 3 2" xfId="31846" xr:uid="{E2DECBB1-E103-4E36-8F0F-72343505FCB4}"/>
    <cellStyle name="Comma 74 4" xfId="30549" xr:uid="{EF24AAF9-4625-47D3-9872-7F11D7017BB4}"/>
    <cellStyle name="Comma 75" xfId="7226" xr:uid="{20339E85-0965-43C3-B6E3-5163464C6E42}"/>
    <cellStyle name="Comma 75 2" xfId="10955" xr:uid="{DE28ABBF-5DD5-4AE0-870F-AAC6D90C5BED}"/>
    <cellStyle name="Comma 75 2 2" xfId="20403" xr:uid="{AB249606-22EE-4A11-9670-35D190EFE102}"/>
    <cellStyle name="Comma 75 2 2 2" xfId="32495" xr:uid="{155715E9-808C-411A-9916-F7547993FF7F}"/>
    <cellStyle name="Comma 75 2 3" xfId="31199" xr:uid="{787122FA-D231-4940-8E7F-35DE3D7BD528}"/>
    <cellStyle name="Comma 75 3" xfId="16674" xr:uid="{FAE33CB5-3B3A-4FF3-B1AE-D8B23A0A87DE}"/>
    <cellStyle name="Comma 75 3 2" xfId="31847" xr:uid="{B4E556E7-8739-4A43-A76C-18C698ED2894}"/>
    <cellStyle name="Comma 75 4" xfId="30550" xr:uid="{D39AB8E6-CF27-43E4-B0BA-7A2420A83871}"/>
    <cellStyle name="Comma 76" xfId="7743" xr:uid="{4503B27F-1F80-4A8E-BB4C-08BFC3F5EA42}"/>
    <cellStyle name="Comma 76 2" xfId="11387" xr:uid="{B868DD7F-DE9B-4149-979D-51DE16AB1B01}"/>
    <cellStyle name="Comma 76 2 2" xfId="20835" xr:uid="{CB69EC90-86CA-40F2-A465-48AF3D4AF105}"/>
    <cellStyle name="Comma 76 2 2 2" xfId="32499" xr:uid="{B31AD556-3B39-4C10-9BC7-2F680B11746A}"/>
    <cellStyle name="Comma 76 2 3" xfId="31203" xr:uid="{6E04D1E8-1585-4B17-87F5-F436D57F5FE8}"/>
    <cellStyle name="Comma 76 3" xfId="17191" xr:uid="{959601C9-8BAE-4E8E-BED9-17B2508B9BC3}"/>
    <cellStyle name="Comma 76 3 2" xfId="31851" xr:uid="{E6F66228-60C4-4527-84C4-19B2B0753CF3}"/>
    <cellStyle name="Comma 76 4" xfId="30554" xr:uid="{291E5836-1AC0-40EF-8B19-CE586328585D}"/>
    <cellStyle name="Comma 77" xfId="8239" xr:uid="{50153B21-F6B1-41D3-8797-EBE26ADA2065}"/>
    <cellStyle name="Comma 77 2" xfId="11793" xr:uid="{9AAA6A4F-407C-46A3-A103-E0A30F933FB2}"/>
    <cellStyle name="Comma 77 2 2" xfId="21241" xr:uid="{EEC77255-B3A0-4033-BDFE-ACF09E0F03EB}"/>
    <cellStyle name="Comma 77 2 2 2" xfId="32522" xr:uid="{9BF7FA72-0315-4AC1-A851-14A77C438C92}"/>
    <cellStyle name="Comma 77 2 3" xfId="31226" xr:uid="{854F0140-91C1-40DB-8409-9025761532E4}"/>
    <cellStyle name="Comma 77 3" xfId="17687" xr:uid="{E21F9A0B-21E0-4BB3-A68D-A621E249CAC8}"/>
    <cellStyle name="Comma 77 3 2" xfId="31874" xr:uid="{C4FFB7A6-D731-4C97-B1C8-9AFB2DD0EEDB}"/>
    <cellStyle name="Comma 77 4" xfId="30577" xr:uid="{5EEE5086-C630-4CE7-BEFD-1C64C15395E8}"/>
    <cellStyle name="Comma 78" xfId="8044" xr:uid="{CA18AD8C-4941-43D3-AF60-E400C7B53AA2}"/>
    <cellStyle name="Comma 78 2" xfId="11642" xr:uid="{DFE5809B-79B6-44FE-8BF9-3B332A481C03}"/>
    <cellStyle name="Comma 78 2 2" xfId="21090" xr:uid="{8B7E344E-648E-4889-B067-B089A5AB660E}"/>
    <cellStyle name="Comma 78 2 2 2" xfId="32503" xr:uid="{936A2603-2782-4636-AFAF-5BDE4E3267AF}"/>
    <cellStyle name="Comma 78 2 3" xfId="31207" xr:uid="{966EDB11-98A5-46E5-B08C-BFFB330DB08F}"/>
    <cellStyle name="Comma 78 3" xfId="17492" xr:uid="{AE1122D1-4644-44EA-9677-8351F5996F47}"/>
    <cellStyle name="Comma 78 3 2" xfId="31855" xr:uid="{40C8C253-6600-498E-9371-D9C3DD207348}"/>
    <cellStyle name="Comma 78 4" xfId="30558" xr:uid="{58D6541F-C4CF-417C-8F42-E1F50E538284}"/>
    <cellStyle name="Comma 79" xfId="8826" xr:uid="{4F08A27C-7959-4D00-8A7B-465D2ACAA79D}"/>
    <cellStyle name="Comma 79 2" xfId="12299" xr:uid="{314D5816-19C5-44CE-ADB5-7E0D143683B1}"/>
    <cellStyle name="Comma 79 2 2" xfId="21747" xr:uid="{C5C84A6E-2647-4935-B5B3-F42656E52C78}"/>
    <cellStyle name="Comma 79 2 2 2" xfId="32525" xr:uid="{3B573CC0-0E8C-4D57-8688-4E62799ECAF2}"/>
    <cellStyle name="Comma 79 2 3" xfId="31229" xr:uid="{0F933A4B-52E0-4EC3-BB7D-316F93EE0334}"/>
    <cellStyle name="Comma 79 3" xfId="18274" xr:uid="{CB4D3FEC-86D7-442E-9A29-4746C56490BA}"/>
    <cellStyle name="Comma 79 3 2" xfId="31877" xr:uid="{B2243FF4-1217-4313-83AD-03E9793FBCBA}"/>
    <cellStyle name="Comma 79 4" xfId="30580" xr:uid="{AF505929-89BD-4773-8009-FAFE7BB42787}"/>
    <cellStyle name="Comma 8" xfId="2782" xr:uid="{F0664667-31B1-447C-9EA6-57235A063963}"/>
    <cellStyle name="Comma 8 2" xfId="2993" xr:uid="{D5218D75-CF2B-40B0-9BD0-6EEFA91FDAE9}"/>
    <cellStyle name="Comma 8 2 2" xfId="5930" xr:uid="{9A3830F3-7173-4775-AE72-8D8DBDFDE425}"/>
    <cellStyle name="Comma 8 2 2 2" xfId="6600" xr:uid="{BD004B00-E5F3-4F13-9E89-AC4EE0888F80}"/>
    <cellStyle name="Comma 8 2 2 2 2" xfId="10332" xr:uid="{32FB8ABC-8601-4406-B1EC-94BA84E2E5FB}"/>
    <cellStyle name="Comma 8 2 2 2 2 2" xfId="19780" xr:uid="{3F86D26C-4347-4287-AC4C-443F9390E36B}"/>
    <cellStyle name="Comma 8 2 2 2 2 2 2" xfId="32429" xr:uid="{C23484F3-6E09-4461-A1C1-46B372AAB464}"/>
    <cellStyle name="Comma 8 2 2 2 2 3" xfId="31133" xr:uid="{DCD78976-50A5-4309-B57D-6C00D912E903}"/>
    <cellStyle name="Comma 8 2 2 2 3" xfId="16051" xr:uid="{3BB0256B-3BE3-4014-BEF0-D365C5A52823}"/>
    <cellStyle name="Comma 8 2 2 2 3 2" xfId="31781" xr:uid="{82520255-472F-4786-832E-F2DD0B247FBE}"/>
    <cellStyle name="Comma 8 2 2 2 4" xfId="30484" xr:uid="{376F9DA2-EA78-46CA-BD9A-840030904079}"/>
    <cellStyle name="Comma 8 2 2 3" xfId="9662" xr:uid="{F0143BD7-AD39-4683-ACD2-CA569C126152}"/>
    <cellStyle name="Comma 8 2 2 3 2" xfId="19110" xr:uid="{47D0E944-D974-4C22-B4AA-B43D6AC98252}"/>
    <cellStyle name="Comma 8 2 2 3 2 2" xfId="32139" xr:uid="{5D55DDFE-9857-4979-9573-A86D609B6060}"/>
    <cellStyle name="Comma 8 2 2 3 3" xfId="30842" xr:uid="{1799C3B9-F9BC-46FD-8CCB-F414FCD7CA29}"/>
    <cellStyle name="Comma 8 2 2 4" xfId="15381" xr:uid="{9CD02046-8952-4D29-A95F-B44BDE3F7893}"/>
    <cellStyle name="Comma 8 2 2 4 2" xfId="31490" xr:uid="{C953E61C-FF03-468D-8354-F163C61F533C}"/>
    <cellStyle name="Comma 8 2 2 5" xfId="30193" xr:uid="{E3FCB5CE-757B-4E4F-9278-5355DBD8F2F5}"/>
    <cellStyle name="Comma 8 3" xfId="2994" xr:uid="{95E349AA-DEE4-43BB-BDB5-6332F4B2ECE1}"/>
    <cellStyle name="Comma 8 3 10" xfId="29505" xr:uid="{EA36E976-3683-4272-973A-F7BF7FCDFC47}"/>
    <cellStyle name="Comma 8 3 2" xfId="2995" xr:uid="{A336BCEA-7FF0-41AE-9B47-C7D36B1ACBA7}"/>
    <cellStyle name="Comma 8 3 2 2" xfId="5932" xr:uid="{3A45FD33-66E7-40CD-B3CB-C69BE2D1807E}"/>
    <cellStyle name="Comma 8 3 2 2 2" xfId="6602" xr:uid="{0E71AC32-731F-4B25-87FF-2CF1B201DB6C}"/>
    <cellStyle name="Comma 8 3 2 2 2 2" xfId="10334" xr:uid="{B9E77180-9456-4ECF-8B19-176B05871281}"/>
    <cellStyle name="Comma 8 3 2 2 2 2 2" xfId="19782" xr:uid="{C79E8003-815E-4F8D-A3E9-FFB4E9D36A93}"/>
    <cellStyle name="Comma 8 3 2 2 2 2 2 2" xfId="32431" xr:uid="{AC86FCFD-1F3C-4E90-BC72-43E6404C0AC4}"/>
    <cellStyle name="Comma 8 3 2 2 2 2 3" xfId="31135" xr:uid="{6C0280B3-D6D4-4623-9E1B-0E14888EFF2A}"/>
    <cellStyle name="Comma 8 3 2 2 2 3" xfId="16053" xr:uid="{77EF206A-6D62-42C9-A510-3B14A1BD4451}"/>
    <cellStyle name="Comma 8 3 2 2 2 3 2" xfId="31783" xr:uid="{A41D91CE-B7F7-4350-900F-2A6AE831898A}"/>
    <cellStyle name="Comma 8 3 2 2 2 4" xfId="30486" xr:uid="{ADC3631C-42F2-40C0-8DB9-3F383144AE49}"/>
    <cellStyle name="Comma 8 3 2 2 3" xfId="9664" xr:uid="{3F0D14F1-0C4A-48A2-829B-1849AADF9814}"/>
    <cellStyle name="Comma 8 3 2 2 3 2" xfId="19112" xr:uid="{46411877-C06E-4813-806F-530848A0F9C7}"/>
    <cellStyle name="Comma 8 3 2 2 3 2 2" xfId="32141" xr:uid="{569F2478-14E5-4D5B-AC30-939516F4F23B}"/>
    <cellStyle name="Comma 8 3 2 2 3 3" xfId="30844" xr:uid="{DBA7AE41-8E69-4A88-83D7-092FAB04FFDC}"/>
    <cellStyle name="Comma 8 3 2 2 4" xfId="15383" xr:uid="{16780A59-9A67-41F6-A1E6-E79CFCD030A1}"/>
    <cellStyle name="Comma 8 3 2 2 4 2" xfId="31492" xr:uid="{280F1878-E094-4FD6-BD4D-914C0FA2E9CD}"/>
    <cellStyle name="Comma 8 3 2 2 5" xfId="30195" xr:uid="{FF7C2A6C-48AA-4693-9482-F24487A604C6}"/>
    <cellStyle name="Comma 8 3 2 3" xfId="6187" xr:uid="{334F3501-8BD7-4D90-A308-4E097FA6277A}"/>
    <cellStyle name="Comma 8 3 2 3 2" xfId="9919" xr:uid="{1AABA876-6144-4B41-A5AE-2DC8CF0E1E41}"/>
    <cellStyle name="Comma 8 3 2 3 2 2" xfId="19367" xr:uid="{31877BFD-B05D-4D71-A1FC-81C303587896}"/>
    <cellStyle name="Comma 8 3 2 3 2 2 2" xfId="32219" xr:uid="{22B181AD-0514-4E71-89C4-EB45E528DE2A}"/>
    <cellStyle name="Comma 8 3 2 3 2 3" xfId="30922" xr:uid="{32308956-5C00-4301-83E5-0D3C72A5345B}"/>
    <cellStyle name="Comma 8 3 2 3 3" xfId="15638" xr:uid="{1296082B-5825-4C3E-9ECA-B99DC4D59E18}"/>
    <cellStyle name="Comma 8 3 2 3 3 2" xfId="31570" xr:uid="{8975E64F-4094-46ED-91FD-435FD08AC961}"/>
    <cellStyle name="Comma 8 3 2 3 4" xfId="30273" xr:uid="{3DDAFD59-D09D-4185-B61E-1F01AFB384F7}"/>
    <cellStyle name="Comma 8 3 2 4" xfId="8142" xr:uid="{D6EA9319-E14A-4149-85D2-C1E26F41EB54}"/>
    <cellStyle name="Comma 8 3 2 4 2" xfId="11717" xr:uid="{34D41886-6E37-4079-85EA-9F3F85ADEAB9}"/>
    <cellStyle name="Comma 8 3 2 4 2 2" xfId="21165" xr:uid="{C9CF47EF-5558-4792-AED0-355C677AE6D3}"/>
    <cellStyle name="Comma 8 3 2 4 2 2 2" xfId="32519" xr:uid="{CE6F4696-F580-4E85-B9E8-934A7CD01589}"/>
    <cellStyle name="Comma 8 3 2 4 2 3" xfId="31223" xr:uid="{F76A28E9-E425-4D8C-80B8-2F674C33E773}"/>
    <cellStyle name="Comma 8 3 2 4 3" xfId="17590" xr:uid="{FC7487A9-50EE-4A3A-854C-4BC7E3327ACB}"/>
    <cellStyle name="Comma 8 3 2 4 3 2" xfId="31871" xr:uid="{4BF6B5A3-E7E0-4ACF-9D15-00F51F1BF8FA}"/>
    <cellStyle name="Comma 8 3 2 4 4" xfId="30574" xr:uid="{94346A5C-7F12-4851-BC92-AFC048F06AB9}"/>
    <cellStyle name="Comma 8 3 2 5" xfId="9222" xr:uid="{5DC94733-B755-4F82-A35A-BFF4E4A26AFC}"/>
    <cellStyle name="Comma 8 3 2 5 2" xfId="12572" xr:uid="{B7FE14E8-2446-4245-AFB3-97AB0CB32F8A}"/>
    <cellStyle name="Comma 8 3 2 5 2 2" xfId="22020" xr:uid="{92230301-E2E4-4FB1-A756-A9762D07B0D7}"/>
    <cellStyle name="Comma 8 3 2 5 2 2 2" xfId="32549" xr:uid="{B0E224CC-295F-45FE-9478-1515CEA17BA9}"/>
    <cellStyle name="Comma 8 3 2 5 2 3" xfId="31253" xr:uid="{E27F5AC6-D040-4146-B3DB-91DB72A5DC6A}"/>
    <cellStyle name="Comma 8 3 2 5 3" xfId="18670" xr:uid="{26D8E5CF-96D4-4E32-833E-1DAC849A30D3}"/>
    <cellStyle name="Comma 8 3 2 5 3 2" xfId="31901" xr:uid="{032A1516-5B8F-487E-B6C8-BA8B36033FEC}"/>
    <cellStyle name="Comma 8 3 2 5 4" xfId="30604" xr:uid="{3346EE2B-9C80-4E98-BE6A-56928DE7D503}"/>
    <cellStyle name="Comma 8 3 2 6" xfId="9250" xr:uid="{9B35E064-F7E0-4D9C-B9D4-C3941EF4D15E}"/>
    <cellStyle name="Comma 8 3 2 6 2" xfId="18698" xr:uid="{E270220E-8A46-43B8-8AED-F957B7DF59CB}"/>
    <cellStyle name="Comma 8 3 2 6 2 2" xfId="31929" xr:uid="{3356249C-6A7E-48AE-863A-4E1E99D529C4}"/>
    <cellStyle name="Comma 8 3 2 6 3" xfId="30632" xr:uid="{3C79258F-C039-4267-AADE-B3F3F76F9090}"/>
    <cellStyle name="Comma 8 3 2 7" xfId="14970" xr:uid="{4702A165-7E71-48AE-843C-5F8CAC7326A3}"/>
    <cellStyle name="Comma 8 3 2 7 2" xfId="31281" xr:uid="{E33D2CCB-4C2D-42FE-BB51-BC213AD30100}"/>
    <cellStyle name="Comma 8 3 2 8" xfId="29506" xr:uid="{405A46F1-2BE0-4E79-B967-11CE975FD6D4}"/>
    <cellStyle name="Comma 8 3 3" xfId="2996" xr:uid="{CEEF0A90-876C-4B21-9821-705AA1E8AE32}"/>
    <cellStyle name="Comma 8 3 3 2" xfId="5933" xr:uid="{9C811646-B8EF-4C18-AC61-BCCCD45A9A49}"/>
    <cellStyle name="Comma 8 3 3 2 2" xfId="6603" xr:uid="{1AC17BAE-38CE-4510-81FE-8DDB37D257F6}"/>
    <cellStyle name="Comma 8 3 3 2 2 2" xfId="10335" xr:uid="{A2FB5751-C78F-4EA0-A7C2-4CE17709F7CC}"/>
    <cellStyle name="Comma 8 3 3 2 2 2 2" xfId="19783" xr:uid="{7209E118-2A3B-4E18-AE14-C5D15DA442EF}"/>
    <cellStyle name="Comma 8 3 3 2 2 2 2 2" xfId="32432" xr:uid="{25FB23BF-007F-46A5-94C8-0C99F30FAD9B}"/>
    <cellStyle name="Comma 8 3 3 2 2 2 3" xfId="31136" xr:uid="{62F12661-C077-4923-97C3-602AF27BF5A3}"/>
    <cellStyle name="Comma 8 3 3 2 2 3" xfId="16054" xr:uid="{3B868C13-4C2B-46B7-A058-BE1346C50DB0}"/>
    <cellStyle name="Comma 8 3 3 2 2 3 2" xfId="31784" xr:uid="{68BE771C-C62C-4C48-B1F9-8333C6D1EBC2}"/>
    <cellStyle name="Comma 8 3 3 2 2 4" xfId="30487" xr:uid="{5775CD86-B536-4166-9349-CC310367397B}"/>
    <cellStyle name="Comma 8 3 3 2 3" xfId="9665" xr:uid="{62B1E08F-0AC1-4107-8B55-A54E61A83C65}"/>
    <cellStyle name="Comma 8 3 3 2 3 2" xfId="19113" xr:uid="{8B6082C9-E9BA-4D14-9DBA-D2A98A7DC745}"/>
    <cellStyle name="Comma 8 3 3 2 3 2 2" xfId="32142" xr:uid="{63FE967C-77CC-4832-83F4-C6BF86BBCAA1}"/>
    <cellStyle name="Comma 8 3 3 2 3 3" xfId="30845" xr:uid="{1CC233F2-6CB1-4F3E-8711-D6FAA3B85342}"/>
    <cellStyle name="Comma 8 3 3 2 4" xfId="15384" xr:uid="{627C1950-7255-4340-84E1-6D06F4F8D532}"/>
    <cellStyle name="Comma 8 3 3 2 4 2" xfId="31493" xr:uid="{0E6840D5-2A0F-4E58-A85E-BEBC84D32A4E}"/>
    <cellStyle name="Comma 8 3 3 2 5" xfId="30196" xr:uid="{6C3DC575-D258-4799-BEA2-91C44A1DCAA8}"/>
    <cellStyle name="Comma 8 3 3 3" xfId="6188" xr:uid="{80CAEBC0-2A90-4A68-B8D3-4AC979C6EA86}"/>
    <cellStyle name="Comma 8 3 3 3 2" xfId="9920" xr:uid="{5D1F8B6D-DE28-4D49-B4D7-C05DDE5FF03A}"/>
    <cellStyle name="Comma 8 3 3 3 2 2" xfId="19368" xr:uid="{FBBF9659-5555-404E-BA53-7ED276926A97}"/>
    <cellStyle name="Comma 8 3 3 3 2 2 2" xfId="32220" xr:uid="{2F140AFC-944E-44AE-96D9-1BD5C95E49F2}"/>
    <cellStyle name="Comma 8 3 3 3 2 3" xfId="30923" xr:uid="{E2851787-0F30-4903-B93B-4AD411DDC591}"/>
    <cellStyle name="Comma 8 3 3 3 3" xfId="15639" xr:uid="{2FD5DBD6-69BB-4E1A-BD35-58B05A2792BD}"/>
    <cellStyle name="Comma 8 3 3 3 3 2" xfId="31571" xr:uid="{DA5CAF7D-A163-403C-BEF3-33EE32B9B8D2}"/>
    <cellStyle name="Comma 8 3 3 3 4" xfId="30274" xr:uid="{3C54A5FA-0489-4169-B67A-25F9C3A32A04}"/>
    <cellStyle name="Comma 8 3 3 4" xfId="8143" xr:uid="{54C41614-1B69-4637-B891-5F680B1D77E9}"/>
    <cellStyle name="Comma 8 3 3 4 2" xfId="11718" xr:uid="{5A4AF277-951D-4000-93EF-58D64FFCD773}"/>
    <cellStyle name="Comma 8 3 3 4 2 2" xfId="21166" xr:uid="{65B73687-1DC9-48AD-9F39-B52B9CB8F9D6}"/>
    <cellStyle name="Comma 8 3 3 4 2 2 2" xfId="32520" xr:uid="{A64AA678-E809-427C-B035-8DE87B7FF89A}"/>
    <cellStyle name="Comma 8 3 3 4 2 3" xfId="31224" xr:uid="{AE1A01DF-359C-4E5F-935D-DEDD0A752682}"/>
    <cellStyle name="Comma 8 3 3 4 3" xfId="17591" xr:uid="{F4BB604E-DEB9-4F90-A884-BD469DFD6733}"/>
    <cellStyle name="Comma 8 3 3 4 3 2" xfId="31872" xr:uid="{14A0FD6A-220A-4DF1-9BC7-06381BD64C97}"/>
    <cellStyle name="Comma 8 3 3 4 4" xfId="30575" xr:uid="{B9E8CB1B-BBB0-4F32-BB16-17E37DAA312F}"/>
    <cellStyle name="Comma 8 3 3 5" xfId="9223" xr:uid="{B5C79049-978D-4A5E-BFCF-A11C5C9B19F6}"/>
    <cellStyle name="Comma 8 3 3 5 2" xfId="12573" xr:uid="{E180E0CD-E46D-4F51-9CA4-DE321144F073}"/>
    <cellStyle name="Comma 8 3 3 5 2 2" xfId="22021" xr:uid="{FC1718D3-8A07-4D30-AC84-7F1C310FBC35}"/>
    <cellStyle name="Comma 8 3 3 5 2 2 2" xfId="32550" xr:uid="{07800DE3-120B-4B40-B6D5-7A5B468DED8D}"/>
    <cellStyle name="Comma 8 3 3 5 2 3" xfId="31254" xr:uid="{F1ABE350-6E75-4719-BE75-F85AF40F592D}"/>
    <cellStyle name="Comma 8 3 3 5 3" xfId="18671" xr:uid="{2E73384B-CF3C-4FB7-A070-AEE23315D502}"/>
    <cellStyle name="Comma 8 3 3 5 3 2" xfId="31902" xr:uid="{DE594184-4173-4F52-8019-D83C27E83286}"/>
    <cellStyle name="Comma 8 3 3 5 4" xfId="30605" xr:uid="{1A520CDE-6683-4FF9-A177-85C27C231BE2}"/>
    <cellStyle name="Comma 8 3 3 6" xfId="9251" xr:uid="{10396E16-B6CC-4565-A862-207608A1303D}"/>
    <cellStyle name="Comma 8 3 3 6 2" xfId="18699" xr:uid="{C7A3FA1E-8FA7-463E-BA49-50126053321A}"/>
    <cellStyle name="Comma 8 3 3 6 2 2" xfId="31930" xr:uid="{89278BF7-9A07-4DEB-8C3E-97FA0E75BC86}"/>
    <cellStyle name="Comma 8 3 3 6 3" xfId="30633" xr:uid="{EC123BED-4C62-43B7-9F5A-26EC862529F6}"/>
    <cellStyle name="Comma 8 3 3 7" xfId="14971" xr:uid="{F99BBDDD-D36D-4E42-835C-5C28B17CBA80}"/>
    <cellStyle name="Comma 8 3 3 7 2" xfId="31282" xr:uid="{9AEF8FCF-D93F-42E0-9569-71C5A0B4C1A1}"/>
    <cellStyle name="Comma 8 3 3 8" xfId="29507" xr:uid="{EF2CE02C-14B9-4099-A812-A4754278A0A0}"/>
    <cellStyle name="Comma 8 3 4" xfId="5931" xr:uid="{B7E6EF9D-03D2-43D1-9916-24EC09600692}"/>
    <cellStyle name="Comma 8 3 4 2" xfId="6601" xr:uid="{B09EC4BB-74E3-4983-8DA7-01FE4A7273E0}"/>
    <cellStyle name="Comma 8 3 4 2 2" xfId="10333" xr:uid="{AF475249-9152-4EB2-A7FE-F00CF062CF39}"/>
    <cellStyle name="Comma 8 3 4 2 2 2" xfId="19781" xr:uid="{E7917CA5-1235-4DED-87F4-C14EAE5624E0}"/>
    <cellStyle name="Comma 8 3 4 2 2 2 2" xfId="32430" xr:uid="{0EA1B7B1-F48A-449B-8A78-AD071738D9CC}"/>
    <cellStyle name="Comma 8 3 4 2 2 3" xfId="31134" xr:uid="{D81E0143-286C-4D7B-A326-4A710EE13D02}"/>
    <cellStyle name="Comma 8 3 4 2 3" xfId="16052" xr:uid="{9095401E-04DE-42FE-94B2-D3ACC696104F}"/>
    <cellStyle name="Comma 8 3 4 2 3 2" xfId="31782" xr:uid="{FE1D4474-D094-417B-9268-1C7CA854035C}"/>
    <cellStyle name="Comma 8 3 4 2 4" xfId="30485" xr:uid="{8E4C2FE4-6AB3-46AB-A13F-8F187C1E6895}"/>
    <cellStyle name="Comma 8 3 4 3" xfId="9663" xr:uid="{4BBBECB9-2436-4309-812F-C797320AD8A3}"/>
    <cellStyle name="Comma 8 3 4 3 2" xfId="19111" xr:uid="{81574E5F-0076-45F1-8A6B-2861CC1A52B0}"/>
    <cellStyle name="Comma 8 3 4 3 2 2" xfId="32140" xr:uid="{914B1E49-B90F-4353-B865-D76D29342497}"/>
    <cellStyle name="Comma 8 3 4 3 3" xfId="30843" xr:uid="{4472B0C3-4FE6-477B-A3B1-8D5EE8D9E3F8}"/>
    <cellStyle name="Comma 8 3 4 4" xfId="15382" xr:uid="{456C4C78-FDF7-4E84-ADBA-0C2C705CEA91}"/>
    <cellStyle name="Comma 8 3 4 4 2" xfId="31491" xr:uid="{0AE4765F-DA58-4108-BB1B-5C7028FF178C}"/>
    <cellStyle name="Comma 8 3 4 5" xfId="30194" xr:uid="{CC653FDB-131A-4CD0-B798-241838808A87}"/>
    <cellStyle name="Comma 8 3 5" xfId="6186" xr:uid="{5D7624E5-B2DD-4E75-8D42-5E1CF0FE2A23}"/>
    <cellStyle name="Comma 8 3 5 2" xfId="9918" xr:uid="{0A295FF4-4D9D-45FB-8518-3CCE33ECAA47}"/>
    <cellStyle name="Comma 8 3 5 2 2" xfId="19366" xr:uid="{9D12A26A-1E91-4271-A84A-5606E1ADF888}"/>
    <cellStyle name="Comma 8 3 5 2 2 2" xfId="32218" xr:uid="{86A0A8E3-002E-4F6D-9EBA-1781797F7CEF}"/>
    <cellStyle name="Comma 8 3 5 2 3" xfId="30921" xr:uid="{BF7B4CE2-83F1-4D38-ADF4-2D6810D82DE1}"/>
    <cellStyle name="Comma 8 3 5 3" xfId="15637" xr:uid="{4BD96E01-2823-4164-94F1-94899D4777A7}"/>
    <cellStyle name="Comma 8 3 5 3 2" xfId="31569" xr:uid="{180FFCF8-F778-4CA2-9526-48C6FDA4C152}"/>
    <cellStyle name="Comma 8 3 5 4" xfId="30272" xr:uid="{5E36CCEF-6FB4-4899-8F4C-F42B51656AF1}"/>
    <cellStyle name="Comma 8 3 6" xfId="8141" xr:uid="{5F109BC7-DD16-4A46-AE3F-561E75FB233F}"/>
    <cellStyle name="Comma 8 3 6 2" xfId="11716" xr:uid="{F13A66A3-4C78-4AA2-B248-A540877F39A2}"/>
    <cellStyle name="Comma 8 3 6 2 2" xfId="21164" xr:uid="{B82BC005-F01E-4FA6-9971-FA402E85D895}"/>
    <cellStyle name="Comma 8 3 6 2 2 2" xfId="32518" xr:uid="{97F5B1CF-996F-4127-A5AB-FB1A3C4749E2}"/>
    <cellStyle name="Comma 8 3 6 2 3" xfId="31222" xr:uid="{70618960-5EAE-46D5-8BA0-2E54C4A402D0}"/>
    <cellStyle name="Comma 8 3 6 3" xfId="17589" xr:uid="{9C00AB54-2EB4-4E06-AA0A-7629479119BF}"/>
    <cellStyle name="Comma 8 3 6 3 2" xfId="31870" xr:uid="{D2DF2629-C6C5-47D7-A46F-3D0E7EAF016A}"/>
    <cellStyle name="Comma 8 3 6 4" xfId="30573" xr:uid="{4457EEDD-B862-4849-8FA0-A98DABEB41A7}"/>
    <cellStyle name="Comma 8 3 7" xfId="9221" xr:uid="{BD8D517C-A11E-4773-A732-7A362FD01B1C}"/>
    <cellStyle name="Comma 8 3 7 2" xfId="12571" xr:uid="{A1B526E2-7967-486D-BD27-7533B6C57981}"/>
    <cellStyle name="Comma 8 3 7 2 2" xfId="22019" xr:uid="{71D3A526-8746-4F5F-93B5-8B19D5F142DC}"/>
    <cellStyle name="Comma 8 3 7 2 2 2" xfId="32548" xr:uid="{5BDA875F-49AB-4254-B463-68F07E625387}"/>
    <cellStyle name="Comma 8 3 7 2 3" xfId="31252" xr:uid="{FA4EC95A-9498-48F6-BFCF-4DDFDB10D80E}"/>
    <cellStyle name="Comma 8 3 7 3" xfId="18669" xr:uid="{945B201B-C1C0-435C-B613-B1C5A0DEEFA3}"/>
    <cellStyle name="Comma 8 3 7 3 2" xfId="31900" xr:uid="{7B660E43-28DE-483D-AD15-4DA70B332860}"/>
    <cellStyle name="Comma 8 3 7 4" xfId="30603" xr:uid="{0DEA118F-CE26-474E-AF78-3611DAC25878}"/>
    <cellStyle name="Comma 8 3 8" xfId="9249" xr:uid="{289997FA-426E-4866-8203-DDC223A7FCAE}"/>
    <cellStyle name="Comma 8 3 8 2" xfId="18697" xr:uid="{EF7DB5C9-E5DA-40ED-9AD5-05479423E55F}"/>
    <cellStyle name="Comma 8 3 8 2 2" xfId="31928" xr:uid="{606E7531-20AA-4767-B682-CE197C58663E}"/>
    <cellStyle name="Comma 8 3 8 3" xfId="30631" xr:uid="{34356478-6154-4B59-A243-CC529AD783A5}"/>
    <cellStyle name="Comma 8 3 9" xfId="14969" xr:uid="{D5BE4C3F-2C1B-4BCB-ACAA-B15D1C1D5473}"/>
    <cellStyle name="Comma 8 3 9 2" xfId="31280" xr:uid="{63ABDECA-AE09-4E57-88CD-3E8164589C4E}"/>
    <cellStyle name="Comma 8 4" xfId="2997" xr:uid="{614C7EA4-ECBC-46D1-833B-5F1D95ED55C0}"/>
    <cellStyle name="Comma 8 4 2" xfId="5934" xr:uid="{11CE0C6E-44C0-4F5C-AB87-B91D2EB1F9F0}"/>
    <cellStyle name="Comma 8 4 2 2" xfId="6604" xr:uid="{438DE1A5-B970-4DDC-97EE-F5309B4AE835}"/>
    <cellStyle name="Comma 8 4 2 2 2" xfId="10336" xr:uid="{36061E6C-7E97-4013-A3AE-41EC4CE2B696}"/>
    <cellStyle name="Comma 8 4 2 2 2 2" xfId="19784" xr:uid="{083E50F7-E123-49FA-AB5A-D13C9B2A1C24}"/>
    <cellStyle name="Comma 8 4 2 2 2 2 2" xfId="32433" xr:uid="{989CDD6F-263C-4B15-9DC8-775406249FEE}"/>
    <cellStyle name="Comma 8 4 2 2 2 3" xfId="31137" xr:uid="{68E905E2-3FCB-4511-9014-BE6A84CE0C29}"/>
    <cellStyle name="Comma 8 4 2 2 3" xfId="16055" xr:uid="{3B38A223-A99E-461A-9AEB-CF57E268797F}"/>
    <cellStyle name="Comma 8 4 2 2 3 2" xfId="31785" xr:uid="{16D3D560-10AE-45E5-8A57-268D70EB6F8F}"/>
    <cellStyle name="Comma 8 4 2 2 4" xfId="30488" xr:uid="{4DF4699D-D96B-45EF-A7A6-E98209F078AB}"/>
    <cellStyle name="Comma 8 4 2 3" xfId="9666" xr:uid="{1B73FD0A-EA0D-403C-8347-B6699040AD4E}"/>
    <cellStyle name="Comma 8 4 2 3 2" xfId="19114" xr:uid="{FC4BECFB-029B-4AF4-95B3-F739123BC070}"/>
    <cellStyle name="Comma 8 4 2 3 2 2" xfId="32143" xr:uid="{DBFB4FD7-89D9-41D1-85B3-F7C4425A8B66}"/>
    <cellStyle name="Comma 8 4 2 3 3" xfId="30846" xr:uid="{F344D6FC-A45D-425D-AA50-5575F3872087}"/>
    <cellStyle name="Comma 8 4 2 4" xfId="15385" xr:uid="{33C7E8F9-68D6-4A85-BC74-A3AB7C99F545}"/>
    <cellStyle name="Comma 8 4 2 4 2" xfId="31494" xr:uid="{B00B9F48-8AA5-4921-9F5B-90C767C790F0}"/>
    <cellStyle name="Comma 8 4 2 5" xfId="30197" xr:uid="{1494BA95-755B-42BB-B1D6-DD6B3EEDFC21}"/>
    <cellStyle name="Comma 8 5" xfId="2998" xr:uid="{06D6907E-EDE3-45A4-ABC3-E616FD471F30}"/>
    <cellStyle name="Comma 8 5 2" xfId="5935" xr:uid="{86F53D3A-BCFE-4B51-8BB4-E310E2ECA232}"/>
    <cellStyle name="Comma 8 5 2 2" xfId="6605" xr:uid="{3C1A236F-6B79-4433-9630-101BC5D2309C}"/>
    <cellStyle name="Comma 8 5 2 2 2" xfId="10337" xr:uid="{960BFB21-2718-45AC-A1D8-BA0CF2AA8004}"/>
    <cellStyle name="Comma 8 5 2 2 2 2" xfId="19785" xr:uid="{B3BDA342-5636-4626-9BC6-281FC7597530}"/>
    <cellStyle name="Comma 8 5 2 2 2 2 2" xfId="32434" xr:uid="{3D926BF4-9FC0-4011-A0A0-5BFB90B446C1}"/>
    <cellStyle name="Comma 8 5 2 2 2 3" xfId="31138" xr:uid="{29D96E85-58E7-48E4-B7B7-7AF61D9E5576}"/>
    <cellStyle name="Comma 8 5 2 2 3" xfId="16056" xr:uid="{90D2179E-016E-451C-9609-A526A51714A7}"/>
    <cellStyle name="Comma 8 5 2 2 3 2" xfId="31786" xr:uid="{C902B339-AC2C-4353-95E8-672FD4F9996F}"/>
    <cellStyle name="Comma 8 5 2 2 4" xfId="30489" xr:uid="{6E1811F9-3E4C-4A6C-9499-900C36914718}"/>
    <cellStyle name="Comma 8 5 2 3" xfId="9667" xr:uid="{17E49BDB-4204-4C79-A31F-E7A3BCC41B93}"/>
    <cellStyle name="Comma 8 5 2 3 2" xfId="19115" xr:uid="{75072937-D50A-4165-91FA-8DBE39AFC045}"/>
    <cellStyle name="Comma 8 5 2 3 2 2" xfId="32144" xr:uid="{CF90727F-6D90-4FD1-AA0E-C17028103714}"/>
    <cellStyle name="Comma 8 5 2 3 3" xfId="30847" xr:uid="{FE70C18F-8572-4D69-AF42-6498EF4D5EDC}"/>
    <cellStyle name="Comma 8 5 2 4" xfId="15386" xr:uid="{7EEFE6F4-59DE-4429-9079-45BBDC35E94F}"/>
    <cellStyle name="Comma 8 5 2 4 2" xfId="31495" xr:uid="{E2F3CDC4-CBD0-4D25-AC04-343440C9196E}"/>
    <cellStyle name="Comma 8 5 2 5" xfId="30198" xr:uid="{70E43810-97EB-453D-BF65-2BA93201CA6B}"/>
    <cellStyle name="Comma 8 6" xfId="2999" xr:uid="{151A1660-53B6-4CA3-97CE-9E6744117261}"/>
    <cellStyle name="Comma 8 6 2" xfId="5936" xr:uid="{1B6C9969-A428-4603-A672-7B5A141C9F0C}"/>
    <cellStyle name="Comma 8 6 2 2" xfId="6606" xr:uid="{6E9DA6BE-65DE-4CB4-930E-D26308932B4A}"/>
    <cellStyle name="Comma 8 6 2 2 2" xfId="10338" xr:uid="{DBC0C6DE-CC21-4704-9437-EEE9E37825D3}"/>
    <cellStyle name="Comma 8 6 2 2 2 2" xfId="19786" xr:uid="{589B8018-0942-43EC-ABED-7F78D21A0494}"/>
    <cellStyle name="Comma 8 6 2 2 2 2 2" xfId="32435" xr:uid="{97C69980-5445-45BF-917A-7183B39B1781}"/>
    <cellStyle name="Comma 8 6 2 2 2 3" xfId="31139" xr:uid="{E9F18F6E-4E3D-4D7E-8B88-FDF53577BC03}"/>
    <cellStyle name="Comma 8 6 2 2 3" xfId="16057" xr:uid="{D82A5D37-7CEE-49A5-8005-49F8899AF264}"/>
    <cellStyle name="Comma 8 6 2 2 3 2" xfId="31787" xr:uid="{403C9BA7-5AEA-4D7C-A410-4053594F20B4}"/>
    <cellStyle name="Comma 8 6 2 2 4" xfId="30490" xr:uid="{D780D8E2-ED04-4A8F-9709-FF23C3C0FCE1}"/>
    <cellStyle name="Comma 8 6 2 3" xfId="9668" xr:uid="{AB871B91-48D2-4BA6-938A-1C1858170EDA}"/>
    <cellStyle name="Comma 8 6 2 3 2" xfId="19116" xr:uid="{666925D2-FB5B-4D08-84A4-28490BFFBFD2}"/>
    <cellStyle name="Comma 8 6 2 3 2 2" xfId="32145" xr:uid="{09CEC26E-1AD6-481F-B02B-7138DE872264}"/>
    <cellStyle name="Comma 8 6 2 3 3" xfId="30848" xr:uid="{0963A7C0-7374-4CBD-ACB6-C0FA36BCE74A}"/>
    <cellStyle name="Comma 8 6 2 4" xfId="15387" xr:uid="{79FEC498-7AE5-4E5A-A56D-F62AFE110DEA}"/>
    <cellStyle name="Comma 8 6 2 4 2" xfId="31496" xr:uid="{58C092BC-8B2D-4208-81FC-C13D7BCE740F}"/>
    <cellStyle name="Comma 8 6 2 5" xfId="30199" xr:uid="{CEDC6E11-E8D8-442A-B3C5-A44CD01E2647}"/>
    <cellStyle name="Comma 8 7" xfId="4146" xr:uid="{3CD3D6C5-3A36-42B5-B9D9-391CA943A8B8}"/>
    <cellStyle name="Comma 8 7 2" xfId="4257" xr:uid="{421CE5D4-C6E1-4837-B4C7-82DA55C12AB3}"/>
    <cellStyle name="Comma 8 7 2 2" xfId="6051" xr:uid="{E8120EF3-F011-4030-AFD3-14318AD08828}"/>
    <cellStyle name="Comma 8 7 2 2 2" xfId="6721" xr:uid="{265A4758-4353-45FE-814B-9362DC0DAF23}"/>
    <cellStyle name="Comma 8 7 2 2 2 2" xfId="10453" xr:uid="{9077BB66-AB82-4B49-A2B2-B179DAA12363}"/>
    <cellStyle name="Comma 8 7 2 2 2 2 2" xfId="19901" xr:uid="{40BC1E15-67D5-443A-BD1B-9BE6BE5E7C04}"/>
    <cellStyle name="Comma 8 7 2 2 2 2 2 2" xfId="32448" xr:uid="{C21CA331-87F7-49F1-ABF5-09CE64716C5D}"/>
    <cellStyle name="Comma 8 7 2 2 2 2 3" xfId="31152" xr:uid="{6F35A43E-C6C0-48B3-9AAF-3D920C00939B}"/>
    <cellStyle name="Comma 8 7 2 2 2 3" xfId="16172" xr:uid="{1142993B-33BE-4C96-9C10-BCBC6E730246}"/>
    <cellStyle name="Comma 8 7 2 2 2 3 2" xfId="31800" xr:uid="{3707E141-DFCB-45C8-9EB3-0566497FAEF5}"/>
    <cellStyle name="Comma 8 7 2 2 2 4" xfId="30503" xr:uid="{CB1AB3F7-11AA-454A-9E66-D5B55F1C8F5F}"/>
    <cellStyle name="Comma 8 7 2 2 3" xfId="9783" xr:uid="{F370CB67-24CB-43FA-8C2C-995BF0DCC8ED}"/>
    <cellStyle name="Comma 8 7 2 2 3 2" xfId="19231" xr:uid="{961517DF-FD73-4F3A-A01F-86837E17368D}"/>
    <cellStyle name="Comma 8 7 2 2 3 2 2" xfId="32158" xr:uid="{0FF21F9E-4DE2-4221-8BC5-52882C57B222}"/>
    <cellStyle name="Comma 8 7 2 2 3 3" xfId="30861" xr:uid="{13F9B249-242C-40B2-9A43-79E23C2D7759}"/>
    <cellStyle name="Comma 8 7 2 2 4" xfId="15502" xr:uid="{71668D1A-87C2-42C6-82F2-61E804831B02}"/>
    <cellStyle name="Comma 8 7 2 2 4 2" xfId="31509" xr:uid="{77A0979C-A2F7-4480-9816-4899758EFE4E}"/>
    <cellStyle name="Comma 8 7 2 2 5" xfId="30212" xr:uid="{FBBA935B-9EBD-482F-9C12-0CDF1347617F}"/>
    <cellStyle name="Comma 8 7 2 3" xfId="29670" xr:uid="{2E152D85-5950-4381-B999-EB73ABDC59EC}"/>
    <cellStyle name="Comma 8 7 3" xfId="6047" xr:uid="{51C90897-4566-4FA7-B4A7-6100230B45F9}"/>
    <cellStyle name="Comma 8 7 3 2" xfId="6717" xr:uid="{5D5F3336-1A00-4C6B-9293-57B6C074581C}"/>
    <cellStyle name="Comma 8 7 3 2 2" xfId="10449" xr:uid="{D261B312-AD62-4F01-9412-129897BBA8F3}"/>
    <cellStyle name="Comma 8 7 3 2 2 2" xfId="19897" xr:uid="{C4E222A9-C453-4B63-B6FE-89D6FA6BAA80}"/>
    <cellStyle name="Comma 8 7 3 2 2 2 2" xfId="32445" xr:uid="{ACE35C92-61A2-448A-975A-A16D702D97A4}"/>
    <cellStyle name="Comma 8 7 3 2 2 3" xfId="31149" xr:uid="{911877B4-DEEA-4C92-B18A-E507609BD513}"/>
    <cellStyle name="Comma 8 7 3 2 3" xfId="16168" xr:uid="{F41047DF-2BD8-484A-BF39-6F47CFACD34F}"/>
    <cellStyle name="Comma 8 7 3 2 3 2" xfId="31797" xr:uid="{52F1E6A4-25CD-4B0C-BA5D-A6006DF2EDAE}"/>
    <cellStyle name="Comma 8 7 3 2 4" xfId="30500" xr:uid="{EAF1EDB7-6079-49FF-A0D8-ECC6AC7135C5}"/>
    <cellStyle name="Comma 8 7 3 3" xfId="9779" xr:uid="{648A2A1E-940F-4EDD-9BFC-113C5DBC67DB}"/>
    <cellStyle name="Comma 8 7 3 3 2" xfId="19227" xr:uid="{0D07FC3D-DF18-41D8-8E1F-4CE0E399FC3D}"/>
    <cellStyle name="Comma 8 7 3 3 2 2" xfId="32155" xr:uid="{CB36C19D-01E6-48CC-B556-BE37BDCE6A6D}"/>
    <cellStyle name="Comma 8 7 3 3 3" xfId="30858" xr:uid="{8816E9DD-8B61-4309-B3E9-98C9A5495147}"/>
    <cellStyle name="Comma 8 7 3 4" xfId="15498" xr:uid="{9924AF8B-0D4F-42AA-BA95-6A80AECD8165}"/>
    <cellStyle name="Comma 8 7 3 4 2" xfId="31506" xr:uid="{8DB9D7A1-860D-4EBD-87B2-4100071F7A82}"/>
    <cellStyle name="Comma 8 7 3 5" xfId="30209" xr:uid="{FDAA0CD6-4406-4349-AFBE-278C89A4093D}"/>
    <cellStyle name="Comma 8 7 4" xfId="29570" xr:uid="{2F9AEE1C-3BCD-40A7-9CEA-57CBA3892577}"/>
    <cellStyle name="Comma 8 8" xfId="4719" xr:uid="{3F9FB1E2-E3EE-4387-A342-0062C2A69565}"/>
    <cellStyle name="Comma 8 8 2" xfId="6092" xr:uid="{7336431F-BE79-4920-BB9D-C0CD6A5C05C5}"/>
    <cellStyle name="Comma 8 8 2 2" xfId="6762" xr:uid="{063C1CE4-F94E-4502-B280-F3B40550950D}"/>
    <cellStyle name="Comma 8 8 2 2 2" xfId="10494" xr:uid="{2D6D6731-F689-4925-8068-BF9383FC1BFC}"/>
    <cellStyle name="Comma 8 8 2 2 2 2" xfId="19942" xr:uid="{0F75A40A-C10F-481C-9E13-2BDEAB583268}"/>
    <cellStyle name="Comma 8 8 2 2 2 2 2" xfId="32482" xr:uid="{AE804AD1-1DC0-4130-A490-6E544322E966}"/>
    <cellStyle name="Comma 8 8 2 2 2 3" xfId="31186" xr:uid="{38B401FA-11A7-41DF-AB1D-0A0E5F3F9E78}"/>
    <cellStyle name="Comma 8 8 2 2 3" xfId="16213" xr:uid="{82676C3B-AD5D-4C0B-B956-BE1E1CBE821C}"/>
    <cellStyle name="Comma 8 8 2 2 3 2" xfId="31834" xr:uid="{566AE3F0-7D8C-412D-B2E8-400DE4FDEFBA}"/>
    <cellStyle name="Comma 8 8 2 2 4" xfId="30537" xr:uid="{D3A62DE6-348F-465B-8B8C-F85CAC433F12}"/>
    <cellStyle name="Comma 8 8 2 3" xfId="9824" xr:uid="{A4C943E5-2998-429E-ACA2-903CC559A1F6}"/>
    <cellStyle name="Comma 8 8 2 3 2" xfId="19272" xr:uid="{26846FBD-BFE5-4773-AF50-DFC70A3C9F33}"/>
    <cellStyle name="Comma 8 8 2 3 2 2" xfId="32192" xr:uid="{7CE9B8FC-1FEF-4681-98A4-9DBF58316754}"/>
    <cellStyle name="Comma 8 8 2 3 3" xfId="30895" xr:uid="{51E302DD-8C39-4814-BE1B-14881E1F3DF1}"/>
    <cellStyle name="Comma 8 8 2 4" xfId="15543" xr:uid="{304852E1-9E63-47DA-A584-40C3F51B1390}"/>
    <cellStyle name="Comma 8 8 2 4 2" xfId="31543" xr:uid="{1098F5C1-24DC-43CC-97F7-6154FDA4E3BD}"/>
    <cellStyle name="Comma 8 8 2 5" xfId="30246" xr:uid="{EC35C849-B475-4F8A-8C31-74269EFF922D}"/>
    <cellStyle name="Comma 8 8 3" xfId="29832" xr:uid="{FB70B85C-38B3-4D8E-8F1E-7C315E863B6E}"/>
    <cellStyle name="Comma 8 9" xfId="5749" xr:uid="{62401E97-72CD-427D-80C1-061EDD9A7BAE}"/>
    <cellStyle name="Comma 8 9 2" xfId="6419" xr:uid="{BA5CC5FF-C5BF-4D27-9194-9F529E374658}"/>
    <cellStyle name="Comma 8 9 2 2" xfId="10151" xr:uid="{CF224B78-357E-407C-AA8F-8A80F3576A33}"/>
    <cellStyle name="Comma 8 9 2 2 2" xfId="19599" xr:uid="{FDDA7C0E-70B1-4E71-922A-EFBD93891AC6}"/>
    <cellStyle name="Comma 8 9 2 2 2 2" xfId="32248" xr:uid="{B6F64631-78F2-45A0-A6A8-C7390A003E55}"/>
    <cellStyle name="Comma 8 9 2 2 3" xfId="30952" xr:uid="{16AD6248-2EC3-4712-8398-41EEB0D536C8}"/>
    <cellStyle name="Comma 8 9 2 3" xfId="15870" xr:uid="{C68B1526-29C5-4627-8ABD-A6546A65108C}"/>
    <cellStyle name="Comma 8 9 2 3 2" xfId="31600" xr:uid="{793D3958-AFC5-42ED-AAC8-CE53754B3579}"/>
    <cellStyle name="Comma 8 9 2 4" xfId="30303" xr:uid="{B403BFB4-2D88-485A-AB67-306D88B81E15}"/>
    <cellStyle name="Comma 8 9 3" xfId="9481" xr:uid="{2FAA0A40-7012-45C8-B1B7-10882CE86217}"/>
    <cellStyle name="Comma 8 9 3 2" xfId="18929" xr:uid="{C8E517C1-028B-48AD-BE8E-CE5DFFB7560D}"/>
    <cellStyle name="Comma 8 9 3 2 2" xfId="31958" xr:uid="{A17020AA-EC35-425A-A702-EC2EBEE7163C}"/>
    <cellStyle name="Comma 8 9 3 3" xfId="30661" xr:uid="{6F2BB500-B0CF-4313-9207-705ADC50272A}"/>
    <cellStyle name="Comma 8 9 4" xfId="15200" xr:uid="{A7CB0483-0E8E-4862-A50A-7DC50344BEE5}"/>
    <cellStyle name="Comma 8 9 4 2" xfId="31309" xr:uid="{AAC76C90-7DC4-4237-A71B-3C668BB585A0}"/>
    <cellStyle name="Comma 8 9 5" xfId="30012" xr:uid="{CC815F7E-60E3-4066-B73D-87996DC2B762}"/>
    <cellStyle name="Comma 80" xfId="7278" xr:uid="{815C3DC4-F133-440C-AA58-64244AE164B9}"/>
    <cellStyle name="Comma 80 2" xfId="10999" xr:uid="{BAD8CBD6-7905-41A5-96B2-1CF295DCC34E}"/>
    <cellStyle name="Comma 80 2 2" xfId="20447" xr:uid="{4F19D853-17BA-41DA-AB47-E52284EEF0E0}"/>
    <cellStyle name="Comma 80 2 2 2" xfId="32497" xr:uid="{1AB4A06D-B6F3-4D13-BFAA-176D44A72A06}"/>
    <cellStyle name="Comma 80 2 3" xfId="31201" xr:uid="{111142F9-8DCE-4582-84DE-92BEA3D1501E}"/>
    <cellStyle name="Comma 80 3" xfId="16726" xr:uid="{5914BA9A-AB4C-4BC1-97FC-EC3006636EED}"/>
    <cellStyle name="Comma 80 3 2" xfId="31849" xr:uid="{F32564EA-51DF-4578-8B4B-896EAA9389AC}"/>
    <cellStyle name="Comma 80 4" xfId="30552" xr:uid="{641BAEAD-0B29-4B79-96B4-16F3A880B85C}"/>
    <cellStyle name="Comma 81" xfId="9150" xr:uid="{B01DB6D5-AB79-4F9A-AF83-665D66E2BB6E}"/>
    <cellStyle name="Comma 81 2" xfId="12549" xr:uid="{A5954BD4-21A6-4D59-8EC1-47F413D7544C}"/>
    <cellStyle name="Comma 81 2 2" xfId="21997" xr:uid="{5A35552D-E990-4E7D-8A09-AE0DC569F325}"/>
    <cellStyle name="Comma 81 2 2 2" xfId="32527" xr:uid="{B1CDFE82-F5E4-4C38-8339-C2AE7DAE8EE4}"/>
    <cellStyle name="Comma 81 2 3" xfId="31231" xr:uid="{E6EF6B1F-979A-4AE2-AC8D-951934BD0D8A}"/>
    <cellStyle name="Comma 81 3" xfId="18598" xr:uid="{78205F29-3438-4BD4-AB76-96F24B8F04D5}"/>
    <cellStyle name="Comma 81 3 2" xfId="31879" xr:uid="{A531090A-2DB5-4C37-AA00-17312475E470}"/>
    <cellStyle name="Comma 81 4" xfId="30582" xr:uid="{B86062F7-FBC1-4BE4-875B-65596FB85709}"/>
    <cellStyle name="Comma 82" xfId="8092" xr:uid="{76DEBE94-FCFC-4B22-8BEF-1BAE830FD831}"/>
    <cellStyle name="Comma 82 2" xfId="11674" xr:uid="{1F6FBE52-44A4-4C6B-BB51-606DD424144B}"/>
    <cellStyle name="Comma 82 2 2" xfId="21122" xr:uid="{7531BD9E-0D43-4A2F-BF0B-DC1439079078}"/>
    <cellStyle name="Comma 82 2 2 2" xfId="32504" xr:uid="{107BACDF-7D3B-4028-9FE3-5D01A4FD9B23}"/>
    <cellStyle name="Comma 82 2 3" xfId="31208" xr:uid="{F02D5549-339A-49C4-8FEC-0CED8C80234E}"/>
    <cellStyle name="Comma 82 3" xfId="17540" xr:uid="{39AC91F5-7342-4D84-A9BF-2624175D6F77}"/>
    <cellStyle name="Comma 82 3 2" xfId="31856" xr:uid="{4DC8C7F6-E360-4296-B07B-D9FCF0D00BEF}"/>
    <cellStyle name="Comma 82 4" xfId="30559" xr:uid="{A9426EB4-498F-48C5-9BE9-BAA449BF80C7}"/>
    <cellStyle name="Comma 83" xfId="9201" xr:uid="{86790523-A632-45C5-B20C-3781B0E3CB68}"/>
    <cellStyle name="Comma 83 2" xfId="12551" xr:uid="{C4123881-11AC-4984-962E-6CBB0F1EC882}"/>
    <cellStyle name="Comma 83 2 2" xfId="21999" xr:uid="{7D3A3F0F-517A-4A13-AA95-1B77E152F747}"/>
    <cellStyle name="Comma 83 2 2 2" xfId="32528" xr:uid="{9715AD7E-E366-4EB7-8E15-DF280E178EE4}"/>
    <cellStyle name="Comma 83 2 3" xfId="31232" xr:uid="{B1C75C0B-2EDE-4FD3-8A1E-E7C3106C65D7}"/>
    <cellStyle name="Comma 83 3" xfId="18649" xr:uid="{7E117C2A-3CD5-4178-8F27-EC81E89617DC}"/>
    <cellStyle name="Comma 83 3 2" xfId="31880" xr:uid="{83268379-C529-4735-8617-3E349D500BE1}"/>
    <cellStyle name="Comma 83 4" xfId="30583" xr:uid="{D92FDDA7-8163-498D-A031-E4C34E0A5409}"/>
    <cellStyle name="Comma 84" xfId="9204" xr:uid="{A4531DDD-55B5-4DB8-96E8-F3B24E3BE3EF}"/>
    <cellStyle name="Comma 84 2" xfId="12554" xr:uid="{ACA3116F-1CC5-4B03-BC68-6079979CAC5D}"/>
    <cellStyle name="Comma 84 2 2" xfId="22002" xr:uid="{63DD307F-01A4-4C7F-884C-F117841E8069}"/>
    <cellStyle name="Comma 84 2 2 2" xfId="32531" xr:uid="{D42C62AE-E6B4-4813-A5DA-3536618E44E0}"/>
    <cellStyle name="Comma 84 2 3" xfId="31235" xr:uid="{ACDC0842-D402-4ED8-B176-C7A397E22674}"/>
    <cellStyle name="Comma 84 3" xfId="18652" xr:uid="{A5D81708-D8A1-4A27-93B1-03453DA77DE0}"/>
    <cellStyle name="Comma 84 3 2" xfId="31883" xr:uid="{E3ADA697-F00F-4FDF-9AF4-9E26B0864704}"/>
    <cellStyle name="Comma 84 4" xfId="30586" xr:uid="{264107DD-AE9F-421A-841A-3D08BCCB3EBF}"/>
    <cellStyle name="Comma 85" xfId="9225" xr:uid="{A533FA37-616C-4344-B850-0AAACF66E2E1}"/>
    <cellStyle name="Comma 85 2" xfId="12575" xr:uid="{CCDB73F9-A163-44E2-8602-44433F7DC7B5}"/>
    <cellStyle name="Comma 85 2 2" xfId="22023" xr:uid="{71595082-138B-4FFA-83F1-7D9FDC4030D4}"/>
    <cellStyle name="Comma 85 2 2 2" xfId="32552" xr:uid="{3324D058-C9D6-4BD0-A65C-3A4645BE9523}"/>
    <cellStyle name="Comma 85 2 3" xfId="31256" xr:uid="{A763CE08-F2C7-4ACC-8968-D9886A818175}"/>
    <cellStyle name="Comma 85 3" xfId="18673" xr:uid="{D247BF70-A440-4B7B-B211-CBB208C56A07}"/>
    <cellStyle name="Comma 85 3 2" xfId="31904" xr:uid="{35130B3D-00F4-44C3-997A-14196DDFD34A}"/>
    <cellStyle name="Comma 85 4" xfId="30607" xr:uid="{599816C5-2766-4E67-94B5-F66A0FECF0A0}"/>
    <cellStyle name="Comma 86" xfId="9229" xr:uid="{791DC0A1-347A-481D-9A8E-C8BFE251DF33}"/>
    <cellStyle name="Comma 86 2" xfId="18677" xr:uid="{9D711574-EB04-42D0-82AE-58A8D72DA76C}"/>
    <cellStyle name="Comma 86 2 2" xfId="31908" xr:uid="{018BC8F8-F2AF-4A22-AF0B-F8EC610052B5}"/>
    <cellStyle name="Comma 86 3" xfId="30611" xr:uid="{E4235FFF-A47F-4F46-B3F2-8D22ACDA85EE}"/>
    <cellStyle name="Comma 87" xfId="9232" xr:uid="{98A2C220-F2D8-47EE-B697-08EBE2F422E3}"/>
    <cellStyle name="Comma 87 2" xfId="18680" xr:uid="{C1ABE3A0-F4F6-4A26-A1D1-F04F3DCBBCB9}"/>
    <cellStyle name="Comma 87 2 2" xfId="31911" xr:uid="{3E0C83E3-AAD0-4586-913B-208C37C2225F}"/>
    <cellStyle name="Comma 87 3" xfId="30614" xr:uid="{60B876A8-4C90-4FE7-83A2-0D568EDD4ED5}"/>
    <cellStyle name="Comma 88" xfId="9255" xr:uid="{9EBFA347-0C34-4211-B93C-1F5E0DAFD49F}"/>
    <cellStyle name="Comma 88 2" xfId="18703" xr:uid="{E40BE187-045A-4838-90F9-1E9FF7BC6729}"/>
    <cellStyle name="Comma 88 2 2" xfId="31934" xr:uid="{D950C7D2-DF69-4913-B22E-723FB559890B}"/>
    <cellStyle name="Comma 88 3" xfId="30637" xr:uid="{6384640E-E421-4313-8B0B-49EF4C24B44B}"/>
    <cellStyle name="Comma 89" xfId="14949" xr:uid="{45DE42C6-4973-493E-960A-D28C5988B8D3}"/>
    <cellStyle name="Comma 89 2" xfId="31260" xr:uid="{2FB0CC76-E885-4BF7-B1A4-771D230AC741}"/>
    <cellStyle name="Comma 9" xfId="3000" xr:uid="{FE577175-CA8D-4E36-BF95-796287939FBE}"/>
    <cellStyle name="Comma 9 2" xfId="3001" xr:uid="{B15F6990-DDDD-4FD5-A8B7-F373A7FE561C}"/>
    <cellStyle name="Comma 9 2 2" xfId="5938" xr:uid="{43919FF4-E2D8-4AEF-9F60-3F6432EEF5A1}"/>
    <cellStyle name="Comma 9 2 2 2" xfId="6608" xr:uid="{1A91FD71-AE0F-4570-9CE6-AA4ACB6A6AEB}"/>
    <cellStyle name="Comma 9 2 2 2 2" xfId="10340" xr:uid="{7C8DE335-7E03-4BB0-B6AD-B7FBFF4EDF2B}"/>
    <cellStyle name="Comma 9 2 2 2 2 2" xfId="19788" xr:uid="{DFA2C925-5CAA-427B-A00A-786A87DE7E5E}"/>
    <cellStyle name="Comma 9 2 2 2 2 2 2" xfId="32437" xr:uid="{B2ED4259-0444-410A-B812-E331F3816B54}"/>
    <cellStyle name="Comma 9 2 2 2 2 3" xfId="31141" xr:uid="{2CE1D5F8-B2BB-4CC5-8672-3BAECA54D897}"/>
    <cellStyle name="Comma 9 2 2 2 3" xfId="16059" xr:uid="{AC5E2404-2997-4CD9-A6B4-15BB90A741EC}"/>
    <cellStyle name="Comma 9 2 2 2 3 2" xfId="31789" xr:uid="{8B0778DA-128C-4F2D-9C04-3482396C77F7}"/>
    <cellStyle name="Comma 9 2 2 2 4" xfId="30492" xr:uid="{0A98A97E-1DB0-48C1-B106-D56C411E21C5}"/>
    <cellStyle name="Comma 9 2 2 3" xfId="9670" xr:uid="{F52AAF42-CB1B-4242-A7C7-74ACA1B81970}"/>
    <cellStyle name="Comma 9 2 2 3 2" xfId="19118" xr:uid="{55AAB47E-A910-44C2-87D8-4637FDA54AC6}"/>
    <cellStyle name="Comma 9 2 2 3 2 2" xfId="32147" xr:uid="{D887F897-1F8D-4085-8A98-171A3BF21D7E}"/>
    <cellStyle name="Comma 9 2 2 3 3" xfId="30850" xr:uid="{0CCBCF6D-401B-45E4-B4C3-0D457D6BC8EA}"/>
    <cellStyle name="Comma 9 2 2 4" xfId="15389" xr:uid="{89B2FE61-B828-44B9-B3A1-84FE4913519A}"/>
    <cellStyle name="Comma 9 2 2 4 2" xfId="31498" xr:uid="{225E0D95-58CF-4983-A5A7-10445B8C6072}"/>
    <cellStyle name="Comma 9 2 2 5" xfId="30201" xr:uid="{F03E91AE-534F-4D38-9943-9C54C974EF4A}"/>
    <cellStyle name="Comma 9 3" xfId="3002" xr:uid="{5684CF5A-B350-4D45-877C-15511C380FB5}"/>
    <cellStyle name="Comma 9 3 2" xfId="5939" xr:uid="{AB1A53B8-F2A0-470D-9F20-03ABA544CE89}"/>
    <cellStyle name="Comma 9 3 2 2" xfId="6609" xr:uid="{04DBBEA5-72E0-4CBC-8D63-AE078AF04DD4}"/>
    <cellStyle name="Comma 9 3 2 2 2" xfId="10341" xr:uid="{2C9B4A28-06C0-411D-B91D-7028E9CFA485}"/>
    <cellStyle name="Comma 9 3 2 2 2 2" xfId="19789" xr:uid="{987F6681-46AF-4703-9B44-5CCD53905BA2}"/>
    <cellStyle name="Comma 9 3 2 2 2 2 2" xfId="32438" xr:uid="{E2F73D34-A5EB-483B-A773-788369EBC3FD}"/>
    <cellStyle name="Comma 9 3 2 2 2 3" xfId="31142" xr:uid="{4BAC8223-82FE-45F1-92BA-CC86B85E5FDA}"/>
    <cellStyle name="Comma 9 3 2 2 3" xfId="16060" xr:uid="{7319EA88-8423-4E0B-8912-A3D44A5E8745}"/>
    <cellStyle name="Comma 9 3 2 2 3 2" xfId="31790" xr:uid="{7062B347-4508-4B73-8E28-281873A7F24B}"/>
    <cellStyle name="Comma 9 3 2 2 4" xfId="30493" xr:uid="{B9F5477E-7022-4362-95B1-CEB8AAF08607}"/>
    <cellStyle name="Comma 9 3 2 3" xfId="9671" xr:uid="{D966B792-3B54-443E-A42D-301FB2470F93}"/>
    <cellStyle name="Comma 9 3 2 3 2" xfId="19119" xr:uid="{1B1EDDDD-47F6-4787-BAF6-F7DC333CF294}"/>
    <cellStyle name="Comma 9 3 2 3 2 2" xfId="32148" xr:uid="{CFD77B9C-3216-4F89-AE56-1A2A2C4CA476}"/>
    <cellStyle name="Comma 9 3 2 3 3" xfId="30851" xr:uid="{9BE821CA-4A52-48F0-8361-053C520ACC35}"/>
    <cellStyle name="Comma 9 3 2 4" xfId="15390" xr:uid="{27E8B4A7-4A4D-4596-957E-441B645D29AC}"/>
    <cellStyle name="Comma 9 3 2 4 2" xfId="31499" xr:uid="{6D0797D9-0DDB-4D10-AC58-D600B7570287}"/>
    <cellStyle name="Comma 9 3 2 5" xfId="30202" xr:uid="{7FC5CA19-A93B-41C5-973C-EAC044E6C58D}"/>
    <cellStyle name="Comma 9 4" xfId="3003" xr:uid="{D32137A0-5C48-4348-B157-45087BAA5872}"/>
    <cellStyle name="Comma 9 4 2" xfId="5940" xr:uid="{817FF4ED-E2FC-4FB6-A441-04DBCD7408E2}"/>
    <cellStyle name="Comma 9 4 2 2" xfId="6610" xr:uid="{CE6C2B95-305E-469D-BBEF-7082983F2233}"/>
    <cellStyle name="Comma 9 4 2 2 2" xfId="10342" xr:uid="{7B5C91A4-5D89-423C-85A7-E4FEF037C2BF}"/>
    <cellStyle name="Comma 9 4 2 2 2 2" xfId="19790" xr:uid="{A4494B0D-CD4E-4D44-82CD-CE623CF7E4F8}"/>
    <cellStyle name="Comma 9 4 2 2 2 2 2" xfId="32439" xr:uid="{151DD1E2-0214-4008-B036-AA02D1BC4FBD}"/>
    <cellStyle name="Comma 9 4 2 2 2 3" xfId="31143" xr:uid="{CEA44169-8439-4299-986E-BCCDF899231A}"/>
    <cellStyle name="Comma 9 4 2 2 3" xfId="16061" xr:uid="{5CB48003-DD2E-4EA0-8AA4-8F1855F1D443}"/>
    <cellStyle name="Comma 9 4 2 2 3 2" xfId="31791" xr:uid="{77895A1A-5154-46BD-8F72-1554891EAE81}"/>
    <cellStyle name="Comma 9 4 2 2 4" xfId="30494" xr:uid="{99F97FD1-63FA-451C-AEFC-233F1162C731}"/>
    <cellStyle name="Comma 9 4 2 3" xfId="9672" xr:uid="{41104F9D-084B-4165-9018-C157EFA36FA7}"/>
    <cellStyle name="Comma 9 4 2 3 2" xfId="19120" xr:uid="{75401DF0-DBE7-4218-90E0-4EA2A7550141}"/>
    <cellStyle name="Comma 9 4 2 3 2 2" xfId="32149" xr:uid="{94615DE8-2E9D-4EF8-809E-C526E873C981}"/>
    <cellStyle name="Comma 9 4 2 3 3" xfId="30852" xr:uid="{607C766A-3453-47A1-B6F9-58DB2CAF3CBB}"/>
    <cellStyle name="Comma 9 4 2 4" xfId="15391" xr:uid="{F02E872F-109A-4493-B0D7-F6035C0832F1}"/>
    <cellStyle name="Comma 9 4 2 4 2" xfId="31500" xr:uid="{48881D03-0850-43E1-A011-59940A91FB7E}"/>
    <cellStyle name="Comma 9 4 2 5" xfId="30203" xr:uid="{41BF74FE-6A5F-47C5-8A73-9AB83A441300}"/>
    <cellStyle name="Comma 9 5" xfId="3004" xr:uid="{C844E4A9-1736-4D11-B7F3-03CA7A30926E}"/>
    <cellStyle name="Comma 9 5 2" xfId="5941" xr:uid="{A634499A-75A0-46B2-8CAF-0E75A6305A7A}"/>
    <cellStyle name="Comma 9 5 2 2" xfId="6611" xr:uid="{365BD0E3-5B2F-4889-BB58-CA54F1C74087}"/>
    <cellStyle name="Comma 9 5 2 2 2" xfId="10343" xr:uid="{54924CFC-43AA-47D7-9D1B-14C503A03EDA}"/>
    <cellStyle name="Comma 9 5 2 2 2 2" xfId="19791" xr:uid="{15E139E7-0727-4AFF-AC54-487B97B6E3C9}"/>
    <cellStyle name="Comma 9 5 2 2 2 2 2" xfId="32440" xr:uid="{69BEAA99-393D-4590-BF98-30D6646AC056}"/>
    <cellStyle name="Comma 9 5 2 2 2 3" xfId="31144" xr:uid="{1DA1B8CF-0A79-4CF8-8FF3-5B93E0A903EC}"/>
    <cellStyle name="Comma 9 5 2 2 3" xfId="16062" xr:uid="{53A5775C-03ED-4EDE-A276-ECEF774941D9}"/>
    <cellStyle name="Comma 9 5 2 2 3 2" xfId="31792" xr:uid="{19864E78-4069-4123-84FE-373BAFBD475F}"/>
    <cellStyle name="Comma 9 5 2 2 4" xfId="30495" xr:uid="{805CC330-A745-4479-9AB5-F5A6EC92A3C7}"/>
    <cellStyle name="Comma 9 5 2 3" xfId="9673" xr:uid="{637B2EC5-E4E6-4D6A-A7B4-62B79DCEFDA1}"/>
    <cellStyle name="Comma 9 5 2 3 2" xfId="19121" xr:uid="{98780104-F73C-415A-98C1-1F35CC437043}"/>
    <cellStyle name="Comma 9 5 2 3 2 2" xfId="32150" xr:uid="{33656850-F605-4202-ACF0-F6CEB9C37464}"/>
    <cellStyle name="Comma 9 5 2 3 3" xfId="30853" xr:uid="{0EAE7257-F283-4544-9E65-52AD33E4167E}"/>
    <cellStyle name="Comma 9 5 2 4" xfId="15392" xr:uid="{AAF22744-17C0-4482-BF51-DEF5BACBC240}"/>
    <cellStyle name="Comma 9 5 2 4 2" xfId="31501" xr:uid="{053FDDD2-07FF-4547-B5FF-59FA739BB718}"/>
    <cellStyle name="Comma 9 5 2 5" xfId="30204" xr:uid="{B9913EB7-816D-4DEA-8298-A64AF449E594}"/>
    <cellStyle name="Comma 9 6" xfId="5937" xr:uid="{274A6AA9-1621-4F62-9B6B-EFCB764F93E9}"/>
    <cellStyle name="Comma 9 6 2" xfId="6607" xr:uid="{F7B90A1B-AD94-4159-840D-E6D2C35EC976}"/>
    <cellStyle name="Comma 9 6 2 2" xfId="10339" xr:uid="{FB1076CA-84DC-4953-9E91-408B4E73096E}"/>
    <cellStyle name="Comma 9 6 2 2 2" xfId="19787" xr:uid="{FFEF42B2-07A8-4C63-B03A-48FE19DBE582}"/>
    <cellStyle name="Comma 9 6 2 2 2 2" xfId="32436" xr:uid="{A6905759-3A71-4D17-A133-EFF89316B089}"/>
    <cellStyle name="Comma 9 6 2 2 3" xfId="31140" xr:uid="{02D04E61-28C3-4FC6-9C0E-CCF6795B47D9}"/>
    <cellStyle name="Comma 9 6 2 3" xfId="16058" xr:uid="{3648D921-9B3A-4FE5-A89F-59301E6C1A34}"/>
    <cellStyle name="Comma 9 6 2 3 2" xfId="31788" xr:uid="{8BAAA8F7-7F40-4DE6-9A2A-D2EC79063454}"/>
    <cellStyle name="Comma 9 6 2 4" xfId="30491" xr:uid="{BFFB1DED-CB78-49FA-89BC-FA7B9912BC7E}"/>
    <cellStyle name="Comma 9 6 3" xfId="9669" xr:uid="{A79A29F7-1333-4078-B31D-A79C1856A4F2}"/>
    <cellStyle name="Comma 9 6 3 2" xfId="19117" xr:uid="{C8A6DE17-9041-4D90-977F-6339F02429EF}"/>
    <cellStyle name="Comma 9 6 3 2 2" xfId="32146" xr:uid="{003B5135-891B-4DC4-8B76-73529FD2C49F}"/>
    <cellStyle name="Comma 9 6 3 3" xfId="30849" xr:uid="{5BA78634-CA79-48C2-BC86-5E6F4C769E9D}"/>
    <cellStyle name="Comma 9 6 4" xfId="15388" xr:uid="{9EF24B98-265D-4D04-A315-387AD42EA38E}"/>
    <cellStyle name="Comma 9 6 4 2" xfId="31497" xr:uid="{ED9CA524-22CD-4EE9-A24E-77AFFAAB540C}"/>
    <cellStyle name="Comma 9 6 5" xfId="30200" xr:uid="{6A049E4A-113C-47C3-9215-3F819482D675}"/>
    <cellStyle name="Comma 9 7" xfId="29332" xr:uid="{DA5731C4-ADC3-4F03-97B4-5593C728999D}"/>
    <cellStyle name="Comma 9 7 2" xfId="32611" xr:uid="{0E93D0B4-FBBA-4C3F-A1A1-09C9A2141F69}"/>
    <cellStyle name="Comma 90" xfId="14952" xr:uid="{CBE8673F-8CD0-441A-A8E0-5007D214BCE3}"/>
    <cellStyle name="Comma 90 2" xfId="29303" xr:uid="{FF148839-73F6-4382-AEBA-255C59261A76}"/>
    <cellStyle name="Comma 90 2 2" xfId="32600" xr:uid="{7C2933B3-6345-43D3-9B10-73DE14A8E767}"/>
    <cellStyle name="Comma 90 3" xfId="31263" xr:uid="{FB07B7BA-DD1F-4806-9985-5989BE7FAFAE}"/>
    <cellStyle name="Comma 91" xfId="3896" xr:uid="{5F79A96C-36A3-4A5B-915D-2FE7F935FCB5}"/>
    <cellStyle name="Comma 91 2" xfId="29538" xr:uid="{A74CAB1D-991A-4663-A906-DD11E258BAF7}"/>
    <cellStyle name="Comma 92" xfId="23" xr:uid="{7CA59F69-2B05-446C-9C0F-404C1702607F}"/>
    <cellStyle name="Comma 92 2" xfId="29463" xr:uid="{8DD0E827-66FD-44CC-9492-F7E9A480BCC3}"/>
    <cellStyle name="Comma 93" xfId="32643" xr:uid="{F4238C39-7896-45A0-9A13-FC914CEC452C}"/>
    <cellStyle name="Comma 94" xfId="32648" xr:uid="{D6C509AE-2693-4FD6-A607-778B6B09DCCB}"/>
    <cellStyle name="Comma 96" xfId="32650" xr:uid="{0C6C5474-83A2-4A45-BD7A-836CC6D2E022}"/>
    <cellStyle name="Comma 97" xfId="32652" xr:uid="{29BF2648-1FEC-4AA5-AC8B-DFD03A1FFCDB}"/>
    <cellStyle name="Comma 98" xfId="32655" xr:uid="{DB56FD30-9582-45B1-ACFA-BBEA31EC06A3}"/>
    <cellStyle name="Comma 99" xfId="32658" xr:uid="{3D69E821-2C44-4CCD-B317-D1D6933C376E}"/>
    <cellStyle name="Currency [0]b" xfId="1102" xr:uid="{1C73CB5F-93B9-4C04-BD6B-45B3A93C4BCF}"/>
    <cellStyle name="Currency [0]b 2" xfId="1103" xr:uid="{6C2E91CF-BC9B-4122-8548-942DCC4FFE8B}"/>
    <cellStyle name="Currency [0]b 3" xfId="1104" xr:uid="{6E3F58F2-2E03-40AB-A720-F271491E1D89}"/>
    <cellStyle name="Currency [0]b 4" xfId="1105" xr:uid="{9B544E66-5963-491A-B414-0009B6949618}"/>
    <cellStyle name="Currency [0]b 5" xfId="1106" xr:uid="{5DFECECD-26DE-4F4E-B236-71A2F2E1D508}"/>
    <cellStyle name="Currency [0]b 6" xfId="1107" xr:uid="{4426827B-776A-44A1-9764-E11FBDFF449F}"/>
    <cellStyle name="Currency 26" xfId="3005" xr:uid="{2ED8FD93-B26D-47DB-9656-B54C257BC8BC}"/>
    <cellStyle name="Currency 26 2" xfId="5942" xr:uid="{C2497FF7-EFFD-42E7-AB02-1A8E5BEBF415}"/>
    <cellStyle name="Currency 26 2 2" xfId="6612" xr:uid="{7141B9E2-D861-42EB-9DCA-515757364F0C}"/>
    <cellStyle name="Currency 26 2 2 2" xfId="10344" xr:uid="{F0597634-1890-4122-AC2B-E1D69A2C04C0}"/>
    <cellStyle name="Currency 26 2 2 2 2" xfId="19792" xr:uid="{174EBEDB-EFB0-47B8-BD6C-D970AA1166B2}"/>
    <cellStyle name="Currency 26 2 2 2 2 2" xfId="32441" xr:uid="{BCD13206-2D5B-401A-81D2-BE47F8F25393}"/>
    <cellStyle name="Currency 26 2 2 2 3" xfId="31145" xr:uid="{2A2D49CA-724C-4147-B1F9-FE9B8CC7C31F}"/>
    <cellStyle name="Currency 26 2 2 3" xfId="16063" xr:uid="{B0ABDA26-7C66-4C37-A49B-8CEC4414A71E}"/>
    <cellStyle name="Currency 26 2 2 3 2" xfId="31793" xr:uid="{0772BECD-E3F5-4BAA-BDC6-43773B0A6AA3}"/>
    <cellStyle name="Currency 26 2 2 4" xfId="30496" xr:uid="{813A6DC9-085F-414A-8732-6581DFC001CB}"/>
    <cellStyle name="Currency 26 2 3" xfId="9674" xr:uid="{EF1EAEE9-582E-4479-8C7A-5317A5CA9398}"/>
    <cellStyle name="Currency 26 2 3 2" xfId="19122" xr:uid="{EBB3394B-8BE0-4E9B-BEC3-77CC8436A297}"/>
    <cellStyle name="Currency 26 2 3 2 2" xfId="32151" xr:uid="{64EE1177-1DDB-4B7B-BC77-2C0F64B63893}"/>
    <cellStyle name="Currency 26 2 3 3" xfId="30854" xr:uid="{C8CAEF6F-35D2-4882-B68D-A1B600386A21}"/>
    <cellStyle name="Currency 26 2 4" xfId="15393" xr:uid="{C08051FD-7923-48B1-B025-F73A187FC684}"/>
    <cellStyle name="Currency 26 2 4 2" xfId="31502" xr:uid="{E60E28CC-5777-464C-AAE7-F9AFBFB644EF}"/>
    <cellStyle name="Currency 26 2 5" xfId="30205" xr:uid="{9C1AB4F1-9D08-4085-A8B1-FF3CD6D39CDB}"/>
    <cellStyle name="Currency 26 3" xfId="6189" xr:uid="{B41D57EE-9520-4C86-A64A-F9D97B630414}"/>
    <cellStyle name="Currency 26 3 2" xfId="9921" xr:uid="{0877B0EA-F217-447D-A44D-7E757E810173}"/>
    <cellStyle name="Currency 26 3 2 2" xfId="19369" xr:uid="{53A6A45D-FAA1-45ED-82C0-7E6EC2A966A0}"/>
    <cellStyle name="Currency 26 3 2 2 2" xfId="32221" xr:uid="{03437A72-79F5-4B24-9BD2-D20BD4210D42}"/>
    <cellStyle name="Currency 26 3 2 3" xfId="30924" xr:uid="{1EBE8854-0BC2-49FF-BF9E-51EB1AA89B1C}"/>
    <cellStyle name="Currency 26 3 3" xfId="15640" xr:uid="{04752D51-A53C-4E81-9827-1D7CC1BD3C63}"/>
    <cellStyle name="Currency 26 3 3 2" xfId="31572" xr:uid="{9F219EBE-F89B-4470-A40E-6FDC38F1FC79}"/>
    <cellStyle name="Currency 26 3 4" xfId="30275" xr:uid="{7AD97742-C68D-403E-8098-F9990A9EA909}"/>
    <cellStyle name="Currency 26 4" xfId="8144" xr:uid="{5B8C5605-784D-4B22-A49B-BAA9BC6803CC}"/>
    <cellStyle name="Currency 26 4 2" xfId="11719" xr:uid="{D9B37E17-E0D9-45F3-8FDA-6EEC978ABFFE}"/>
    <cellStyle name="Currency 26 4 2 2" xfId="21167" xr:uid="{05EB04B7-20C8-4D19-B43F-BE4C54CF7552}"/>
    <cellStyle name="Currency 26 4 2 2 2" xfId="32521" xr:uid="{0C99130D-1913-44C9-A695-01EB94D9C316}"/>
    <cellStyle name="Currency 26 4 2 3" xfId="31225" xr:uid="{09F61A64-FD8D-40D4-95EF-86D096BCDF01}"/>
    <cellStyle name="Currency 26 4 3" xfId="17592" xr:uid="{541925F6-DC26-4FF9-98CC-A69116611B96}"/>
    <cellStyle name="Currency 26 4 3 2" xfId="31873" xr:uid="{E7F5BCBA-BECF-4136-90AA-EE7A899EA338}"/>
    <cellStyle name="Currency 26 4 4" xfId="30576" xr:uid="{F9BC80FE-8BE8-4E14-B2AB-AF1E157CA7DD}"/>
    <cellStyle name="Currency 26 5" xfId="9224" xr:uid="{24F1DFEC-118F-4BD2-A998-96742FCA42EC}"/>
    <cellStyle name="Currency 26 5 2" xfId="12574" xr:uid="{BD647ED8-CBFE-4785-B097-3C897B8090B4}"/>
    <cellStyle name="Currency 26 5 2 2" xfId="22022" xr:uid="{C655971B-EE85-46FB-B615-4CCCB54DD4D9}"/>
    <cellStyle name="Currency 26 5 2 2 2" xfId="32551" xr:uid="{2D26B455-D1E7-4D15-9AE9-355665037921}"/>
    <cellStyle name="Currency 26 5 2 3" xfId="31255" xr:uid="{17948CF3-F25D-475D-ADD5-DE795B5F9978}"/>
    <cellStyle name="Currency 26 5 3" xfId="18672" xr:uid="{D860BAE4-A782-472D-8051-6463BD4132DB}"/>
    <cellStyle name="Currency 26 5 3 2" xfId="31903" xr:uid="{AE8E5710-1C76-4821-834F-7FB6C5999824}"/>
    <cellStyle name="Currency 26 5 4" xfId="30606" xr:uid="{5A1F730B-EE7C-4A6B-8F18-9773674B8E84}"/>
    <cellStyle name="Currency 26 6" xfId="9252" xr:uid="{10EEF852-9C6E-418F-9100-760093D9F7A1}"/>
    <cellStyle name="Currency 26 6 2" xfId="18700" xr:uid="{78864955-566D-46FC-8496-6AACEFD341D8}"/>
    <cellStyle name="Currency 26 6 2 2" xfId="31931" xr:uid="{3DE320D6-D816-42AB-9DAF-EC9CFDDC7871}"/>
    <cellStyle name="Currency 26 6 3" xfId="30634" xr:uid="{A7586DD5-0DBD-4C80-952A-7750D2A0D076}"/>
    <cellStyle name="Currency 26 7" xfId="14972" xr:uid="{FDFD0EDC-D094-4DFA-B930-0616EC534EB1}"/>
    <cellStyle name="Currency 26 7 2" xfId="31283" xr:uid="{8809136F-322D-4586-B6D8-8E16EE6FD214}"/>
    <cellStyle name="Currency 26 8" xfId="29508" xr:uid="{F700B691-5A09-4700-9A40-D7AA29D811AA}"/>
    <cellStyle name="currency(2)" xfId="1108" xr:uid="{531BEE41-DEC4-463E-8F69-2CE4D1CE3C55}"/>
    <cellStyle name="currency(2) 10" xfId="3007" xr:uid="{13AC792A-7C41-4447-B623-0F42869F2A3C}"/>
    <cellStyle name="currency(2) 10 2" xfId="4721" xr:uid="{FB2A830A-C847-46D5-BD03-33F5538CE9FF}"/>
    <cellStyle name="currency(2) 11" xfId="3008" xr:uid="{63E36E38-C956-4953-9AC6-98C66CC97E7E}"/>
    <cellStyle name="currency(2) 11 2" xfId="4722" xr:uid="{CEB4745A-7C30-42FD-AC73-F1BC72CC318C}"/>
    <cellStyle name="currency(2) 12" xfId="3009" xr:uid="{7620C12C-C401-473C-BF1D-D913F1C6528A}"/>
    <cellStyle name="currency(2) 12 2" xfId="4723" xr:uid="{D9FAF213-BD10-4B10-807E-08FF98ECDFEC}"/>
    <cellStyle name="currency(2) 13" xfId="3010" xr:uid="{53854A08-F72C-42E1-9A12-D3398FEF1784}"/>
    <cellStyle name="currency(2) 13 2" xfId="4724" xr:uid="{24168DF9-DF84-4F78-8BB9-B9B0658C5C31}"/>
    <cellStyle name="currency(2) 14" xfId="3011" xr:uid="{7B868860-0956-4C37-A070-6D1D74BEBD53}"/>
    <cellStyle name="currency(2) 14 2" xfId="3012" xr:uid="{940B7E71-89F5-428B-BC4E-2AD1576AF462}"/>
    <cellStyle name="currency(2) 14 2 2" xfId="4726" xr:uid="{D7385E5E-E0C0-4325-9EDD-0FE954BC4222}"/>
    <cellStyle name="currency(2) 14 3" xfId="3013" xr:uid="{F5BF8629-5037-4A16-A3E9-704BA901F34C}"/>
    <cellStyle name="currency(2) 14 3 2" xfId="4727" xr:uid="{58CDFF64-6406-44D6-B251-CE20144D11CD}"/>
    <cellStyle name="currency(2) 14 4" xfId="4725" xr:uid="{E3405330-DE81-4905-9E3D-3FA2A4423B30}"/>
    <cellStyle name="currency(2) 14_BOA LIFE 2011 FINAL" xfId="3014" xr:uid="{3B7D5959-882C-4E3C-976E-9810659080E0}"/>
    <cellStyle name="currency(2) 15" xfId="3015" xr:uid="{71023F83-D5FE-4C17-B159-D105C29190B4}"/>
    <cellStyle name="currency(2) 15 2" xfId="3016" xr:uid="{58BAFA0D-2D32-4002-A222-DC26B088ACDF}"/>
    <cellStyle name="currency(2) 15 3" xfId="3017" xr:uid="{3300EC08-21D1-42B9-B727-26D85D2DDB3E}"/>
    <cellStyle name="currency(2) 15 4" xfId="3018" xr:uid="{A5C49E24-9482-45B1-8159-D4B1BA2DB655}"/>
    <cellStyle name="currency(2) 15 5" xfId="3019" xr:uid="{AFB3C9E7-BC60-4B3F-9A65-E7E292332E38}"/>
    <cellStyle name="currency(2) 15 6" xfId="3020" xr:uid="{7A2FE63E-3E70-4499-9988-D30A606FEBA2}"/>
    <cellStyle name="currency(2) 15 7" xfId="4728" xr:uid="{B6D21945-F686-4951-90CF-F77135EB90DC}"/>
    <cellStyle name="currency(2) 15_PAYMENTS 04'11 FINAL" xfId="3021" xr:uid="{87F864DE-DE5D-47CF-B579-69D2FC98B4B7}"/>
    <cellStyle name="currency(2) 16" xfId="3022" xr:uid="{5782C87A-44E8-470C-9DF3-B71127773A7C}"/>
    <cellStyle name="currency(2) 16 2" xfId="4729" xr:uid="{B34B8DFE-3BB4-4A39-962A-F66876EEEB02}"/>
    <cellStyle name="currency(2) 17" xfId="3023" xr:uid="{C4484099-4EF0-4474-84F2-C1F0FD2EEC48}"/>
    <cellStyle name="currency(2) 17 2" xfId="4730" xr:uid="{C845AFF7-0258-4F4B-9961-6E8BA639F090}"/>
    <cellStyle name="currency(2) 18" xfId="3024" xr:uid="{0DBE6E07-9A10-4C7D-9057-5917A46B9D71}"/>
    <cellStyle name="currency(2) 18 2" xfId="4731" xr:uid="{5F5BF612-168D-4D06-B3BB-90D67D022CCA}"/>
    <cellStyle name="currency(2) 19" xfId="3025" xr:uid="{F33350B4-2FF0-41C9-904C-FF946E4EC30C}"/>
    <cellStyle name="currency(2) 19 2" xfId="3026" xr:uid="{77AB8FEF-12E0-4B85-B63C-99C27EC2F5DC}"/>
    <cellStyle name="currency(2) 19 3" xfId="4732" xr:uid="{F453BC0C-6398-479E-B48C-B89569455080}"/>
    <cellStyle name="currency(2) 19_PAYMENTS 04'11 FINAL" xfId="3027" xr:uid="{BF2769D3-2580-49A1-A49D-C8E84AC014E9}"/>
    <cellStyle name="currency(2) 2" xfId="3028" xr:uid="{A44FD0B9-C7E4-482E-90E2-F5DD6DA2F6BD}"/>
    <cellStyle name="currency(2) 2 10" xfId="3029" xr:uid="{44C49180-EB1E-45F4-8EDF-D4BB2FD7E110}"/>
    <cellStyle name="currency(2) 2 10 2" xfId="4734" xr:uid="{90C0A48D-1D0E-43F5-8BE1-49D13897DEC5}"/>
    <cellStyle name="currency(2) 2 11" xfId="3030" xr:uid="{C77BDDD5-2863-48A5-BB46-4D0ED3755229}"/>
    <cellStyle name="currency(2) 2 11 2" xfId="4735" xr:uid="{FBA00272-F401-48D3-91D6-29EC94754A18}"/>
    <cellStyle name="currency(2) 2 12" xfId="3031" xr:uid="{91DB6D56-E207-4123-B216-1EED452E942D}"/>
    <cellStyle name="currency(2) 2 12 2" xfId="4736" xr:uid="{87470CFD-57D3-4AF7-8BFE-142D7EEE7014}"/>
    <cellStyle name="currency(2) 2 13" xfId="3032" xr:uid="{7678C3E4-964D-4326-B843-8AFB29BF3FE6}"/>
    <cellStyle name="currency(2) 2 13 2" xfId="4737" xr:uid="{122C7D0E-A59B-4C05-8E52-ACE61A71796F}"/>
    <cellStyle name="currency(2) 2 14" xfId="3033" xr:uid="{825A3937-C489-4C4A-A1E8-DF13F8D41D28}"/>
    <cellStyle name="currency(2) 2 14 2" xfId="4738" xr:uid="{E814E316-7938-42B6-AC9E-AD8F9A4D3B91}"/>
    <cellStyle name="currency(2) 2 15" xfId="3034" xr:uid="{BE7A9F79-0A0D-4DB9-9872-E2563BAC6655}"/>
    <cellStyle name="currency(2) 2 15 2" xfId="4739" xr:uid="{95B3694C-4EB6-4EF7-B27E-B6B0A650BBC5}"/>
    <cellStyle name="currency(2) 2 16" xfId="3035" xr:uid="{C857EEDF-EC39-4A4B-A7FD-401F254ABE7F}"/>
    <cellStyle name="currency(2) 2 16 2" xfId="4740" xr:uid="{59EE29DF-AE5D-4CAA-BE6E-D2F2E2C6ACC6}"/>
    <cellStyle name="currency(2) 2 17" xfId="3036" xr:uid="{86889815-6BCA-4A16-B62E-63700CD7BBED}"/>
    <cellStyle name="currency(2) 2 17 2" xfId="4741" xr:uid="{A4D7E914-2FE5-43AF-AC0C-706D4FB92EF8}"/>
    <cellStyle name="currency(2) 2 18" xfId="3037" xr:uid="{F49C6622-B0E6-42A9-820A-A5C8823B94D1}"/>
    <cellStyle name="currency(2) 2 18 2" xfId="4742" xr:uid="{21E7A9B5-8992-4BEB-A126-D6192A0DB086}"/>
    <cellStyle name="currency(2) 2 19" xfId="3038" xr:uid="{F27FF7BA-8C52-44EC-97A5-2CEB18BF1FB1}"/>
    <cellStyle name="currency(2) 2 19 2" xfId="4743" xr:uid="{AC21359E-AC42-4215-8AF6-517A4265F333}"/>
    <cellStyle name="currency(2) 2 2" xfId="3039" xr:uid="{819F49A4-694B-4520-B718-8E9757F8F9E5}"/>
    <cellStyle name="currency(2) 2 2 2" xfId="4744" xr:uid="{13DBAF0D-C2B1-4189-935E-2BE1971B659F}"/>
    <cellStyle name="currency(2) 2 20" xfId="3040" xr:uid="{DC421D9D-826B-4F0E-BCB1-A6C194576F19}"/>
    <cellStyle name="currency(2) 2 20 2" xfId="4745" xr:uid="{88653738-A455-4F84-AAC8-1C9C158B5FD2}"/>
    <cellStyle name="currency(2) 2 21" xfId="3041" xr:uid="{45CFDE08-341A-466A-96D3-A91DF584159A}"/>
    <cellStyle name="currency(2) 2 22" xfId="4733" xr:uid="{9B818093-B2EF-436D-983B-CE98D0D1F6D7}"/>
    <cellStyle name="currency(2) 2 3" xfId="3042" xr:uid="{A7240ADC-F507-4111-BF68-2A60AB260DCF}"/>
    <cellStyle name="currency(2) 2 3 2" xfId="4746" xr:uid="{FCE391CD-0D0A-4846-832E-93C48D4CC6FA}"/>
    <cellStyle name="currency(2) 2 4" xfId="3043" xr:uid="{5E737CD0-5B88-48F9-86A8-E79C225B8ABE}"/>
    <cellStyle name="currency(2) 2 4 2" xfId="4747" xr:uid="{B6FE25BE-B635-4683-A423-D307C6A47440}"/>
    <cellStyle name="currency(2) 2 5" xfId="3044" xr:uid="{084F80C2-FC6C-4976-BC32-97B1042D24A6}"/>
    <cellStyle name="currency(2) 2 5 2" xfId="4748" xr:uid="{B4BA3405-B54E-42CD-95AF-51E72A093B80}"/>
    <cellStyle name="currency(2) 2 6" xfId="3045" xr:uid="{11E34E10-32DB-49C4-A2B2-18CBCCB60868}"/>
    <cellStyle name="currency(2) 2 6 2" xfId="4749" xr:uid="{A74C82B1-E6FB-4FC2-93EF-A81701EF5D86}"/>
    <cellStyle name="currency(2) 2 7" xfId="3046" xr:uid="{53D2F44B-21AC-4F70-890F-3BF3E365BBB1}"/>
    <cellStyle name="currency(2) 2 7 2" xfId="4750" xr:uid="{8F36BB32-2973-4624-AF3C-96A7891A5486}"/>
    <cellStyle name="currency(2) 2 8" xfId="3047" xr:uid="{814D4818-E79B-4753-8941-FF701B3BD316}"/>
    <cellStyle name="currency(2) 2 8 2" xfId="4751" xr:uid="{04E69E29-B8F5-4933-8FE9-5ABB3C514AE5}"/>
    <cellStyle name="currency(2) 2 9" xfId="3048" xr:uid="{9C3C30EF-8EE0-49BA-8A8B-BD33F59DC021}"/>
    <cellStyle name="currency(2) 2 9 2" xfId="4752" xr:uid="{6AB4EAB1-D123-4832-99D4-BE9EBFD34FA8}"/>
    <cellStyle name="currency(2) 2_09'10 Final 30.09.2010 updated 30.10.10" xfId="3049" xr:uid="{FB5362F9-3EB8-499B-A9EF-95EA8A166248}"/>
    <cellStyle name="currency(2) 20" xfId="3050" xr:uid="{51F1C691-6B87-48E8-9520-C77B2E7A6637}"/>
    <cellStyle name="currency(2) 20 2" xfId="4753" xr:uid="{526112CE-CB91-4E66-B7B8-3FD8CD30FBE3}"/>
    <cellStyle name="currency(2) 21" xfId="3051" xr:uid="{AD789A32-52DE-43E3-960F-D4E5611E657E}"/>
    <cellStyle name="currency(2) 21 2" xfId="4754" xr:uid="{9363F765-50B0-4EEA-87E4-93F8618D3AFB}"/>
    <cellStyle name="currency(2) 22" xfId="3052" xr:uid="{412041E0-4314-4193-A108-B607ADA9876C}"/>
    <cellStyle name="currency(2) 22 2" xfId="4755" xr:uid="{B25013F4-FD00-46D8-8377-D70A62340919}"/>
    <cellStyle name="currency(2) 23" xfId="3053" xr:uid="{86FD6576-FD4E-40A5-83E0-12449730B325}"/>
    <cellStyle name="currency(2) 23 2" xfId="4756" xr:uid="{0A82A184-B436-4BFF-A5EF-1040D1C9C975}"/>
    <cellStyle name="currency(2) 24" xfId="3054" xr:uid="{29F81BC3-889A-44FC-A4C2-A277FC354519}"/>
    <cellStyle name="currency(2) 24 2" xfId="4757" xr:uid="{31E98D73-0718-42FC-98EC-5F136AF618D0}"/>
    <cellStyle name="currency(2) 25" xfId="3055" xr:uid="{2195F7C0-BFC4-4B13-A296-47BB9F9DCE54}"/>
    <cellStyle name="currency(2) 26" xfId="3056" xr:uid="{218279B8-A935-4F64-83DF-22E15D982B7E}"/>
    <cellStyle name="currency(2) 27" xfId="3006" xr:uid="{7C5AF1A9-C856-4446-951D-44C2DA877C8A}"/>
    <cellStyle name="currency(2) 27 2" xfId="4195" xr:uid="{4B0C8D85-EF72-46EA-9254-92F67B2E1170}"/>
    <cellStyle name="currency(2) 28" xfId="4720" xr:uid="{E93AA258-0340-4DBD-9C78-92BC38118737}"/>
    <cellStyle name="currency(2) 3" xfId="3057" xr:uid="{70E7915C-3D30-4592-8332-14A2E485691B}"/>
    <cellStyle name="currency(2) 3 2" xfId="4758" xr:uid="{17070F37-53CD-4234-87DB-714FE6022C62}"/>
    <cellStyle name="currency(2) 4" xfId="3058" xr:uid="{A9445667-5814-4FFA-BADA-DD38D0826B83}"/>
    <cellStyle name="currency(2) 4 2" xfId="4759" xr:uid="{76BAB130-FFA6-458B-8E3D-F6903B22A8E9}"/>
    <cellStyle name="currency(2) 5" xfId="3059" xr:uid="{955347F1-3311-4D23-80EE-0F5CBBCFEEB3}"/>
    <cellStyle name="currency(2) 5 2" xfId="4760" xr:uid="{935EE860-F4B3-4024-8E21-E11DCE3817D3}"/>
    <cellStyle name="currency(2) 6" xfId="3060" xr:uid="{D45E8144-A652-4C6D-A37C-5C289DB70BB2}"/>
    <cellStyle name="currency(2) 6 2" xfId="4761" xr:uid="{B031A56F-C225-4048-BADF-1670DE6991E3}"/>
    <cellStyle name="currency(2) 7" xfId="3061" xr:uid="{E5B13A58-412E-4B19-8E1B-37B1C4BDCBE4}"/>
    <cellStyle name="currency(2) 7 2" xfId="4762" xr:uid="{502D53C8-9476-4BA9-AEAC-92F1C88BCCB0}"/>
    <cellStyle name="currency(2) 8" xfId="3062" xr:uid="{7285A453-4A76-494C-A573-E289A1D59A5B}"/>
    <cellStyle name="currency(2) 8 2" xfId="4763" xr:uid="{8260F641-16EF-4648-AF62-49E849FFE75D}"/>
    <cellStyle name="currency(2) 9" xfId="3063" xr:uid="{5BAEC3B3-70C8-4EB1-91BA-FEF06D7A8AEF}"/>
    <cellStyle name="currency(2) 9 2" xfId="4764" xr:uid="{16ECFEE1-30ED-44DC-A2DF-E2F82287944F}"/>
    <cellStyle name="Explanatory Text 10" xfId="1110" xr:uid="{D5404CF7-E0EE-408A-9562-6374AE780E61}"/>
    <cellStyle name="Explanatory Text 10 2" xfId="3064" xr:uid="{AA74F43E-0C7C-4FDC-8219-F8BD4CDA80D2}"/>
    <cellStyle name="Explanatory Text 11" xfId="1111" xr:uid="{268CC675-6B79-4B73-96CC-7433BEA41C8F}"/>
    <cellStyle name="Explanatory Text 11 2" xfId="3065" xr:uid="{B9688DF1-CC23-444A-A9D6-BDDF5285DE7E}"/>
    <cellStyle name="Explanatory Text 12" xfId="1112" xr:uid="{81A2E208-2BD9-4CFB-8298-3D2948FEB933}"/>
    <cellStyle name="Explanatory Text 12 2" xfId="3066" xr:uid="{A0864D71-F46A-4285-BE40-B80D226BC17A}"/>
    <cellStyle name="Explanatory Text 13" xfId="1113" xr:uid="{F2F0F6D0-BAD7-413A-935B-ADC83F571A16}"/>
    <cellStyle name="Explanatory Text 13 2" xfId="3067" xr:uid="{E3C4439A-8CF4-45DF-8F8B-659F900707AB}"/>
    <cellStyle name="Explanatory Text 14" xfId="1114" xr:uid="{8FAF53A1-A587-4949-802F-CB929948A349}"/>
    <cellStyle name="Explanatory Text 14 2" xfId="3068" xr:uid="{443F9260-8ACE-4DE8-A7DF-845E707D9D71}"/>
    <cellStyle name="Explanatory Text 15" xfId="1115" xr:uid="{150E4DB1-30E6-4B72-A4B0-7A21D9218131}"/>
    <cellStyle name="Explanatory Text 15 2" xfId="3069" xr:uid="{DE5CAB38-07AE-4BE7-95C2-4B6EA9E9491F}"/>
    <cellStyle name="Explanatory Text 16" xfId="1116" xr:uid="{BDEFDD9D-B15A-4FF4-BA9E-41B2A6797E63}"/>
    <cellStyle name="Explanatory Text 16 2" xfId="3070" xr:uid="{AFF0DCFF-E099-4757-8A99-32013817572F}"/>
    <cellStyle name="Explanatory Text 17" xfId="1117" xr:uid="{781DD887-8594-4BEA-91BC-30C1F85162FC}"/>
    <cellStyle name="Explanatory Text 17 2" xfId="3071" xr:uid="{C45F247F-3B1C-40E8-BC13-B29215386117}"/>
    <cellStyle name="Explanatory Text 18" xfId="1118" xr:uid="{CEEFD246-B8F2-4440-A5C4-4100B5D5D676}"/>
    <cellStyle name="Explanatory Text 18 2" xfId="3072" xr:uid="{67469D2F-DE51-410A-8A6F-AF09C9425C58}"/>
    <cellStyle name="Explanatory Text 19" xfId="3073" xr:uid="{BAF3239C-D305-411B-B7D4-F21D9A284D63}"/>
    <cellStyle name="Explanatory Text 2" xfId="1119" xr:uid="{C6BDB16C-C30C-495D-A52D-FB2535E3FD01}"/>
    <cellStyle name="Explanatory Text 2 10" xfId="1120" xr:uid="{472D85BD-9DF1-48C9-A8D8-3EF0D06F2FCF}"/>
    <cellStyle name="Explanatory Text 2 11" xfId="1121" xr:uid="{6B5EC16F-6676-4648-9796-33B2ED3A7EAD}"/>
    <cellStyle name="Explanatory Text 2 12" xfId="4127" xr:uid="{05516E1E-BB68-4A2A-840F-C310DC8159CE}"/>
    <cellStyle name="Explanatory Text 2 13" xfId="4766" xr:uid="{E92355DF-9F42-4FCF-98BF-9EFC5490EB72}"/>
    <cellStyle name="Explanatory Text 2 14" xfId="29378" xr:uid="{0678CAAB-C641-489B-974A-D69DA89A0AA9}"/>
    <cellStyle name="Explanatory Text 2 2" xfId="1122" xr:uid="{2BBEEF16-3359-412E-9B9E-B21FF4912464}"/>
    <cellStyle name="Explanatory Text 2 2 2" xfId="4767" xr:uid="{4EF58105-9398-4597-AB2A-A945EF19E0DD}"/>
    <cellStyle name="Explanatory Text 2 3" xfId="1123" xr:uid="{AFA7A0AA-5B6A-4AD3-85A9-49589DCF8E0B}"/>
    <cellStyle name="Explanatory Text 2 3 2" xfId="4768" xr:uid="{8942BE0E-7DF4-4636-8F6D-8C1C6BDB9437}"/>
    <cellStyle name="Explanatory Text 2 4" xfId="1124" xr:uid="{551C53E8-B716-40D1-8B3A-0DE61DE9A439}"/>
    <cellStyle name="Explanatory Text 2 4 2" xfId="3075" xr:uid="{55EE3FA6-8262-4CF4-A3EE-8A760F71307A}"/>
    <cellStyle name="Explanatory Text 2 4 3" xfId="3074" xr:uid="{C7946388-2541-42B5-BB9F-CAF14426B2A2}"/>
    <cellStyle name="Explanatory Text 2 4 4" xfId="4769" xr:uid="{14811307-5268-4952-AAAE-09D25FFF8BD0}"/>
    <cellStyle name="Explanatory Text 2 5" xfId="1125" xr:uid="{9998D6F8-B1E2-412E-8426-A69378112270}"/>
    <cellStyle name="Explanatory Text 2 5 2" xfId="4770" xr:uid="{05E8132F-19F4-46E0-9DEF-FBB23777C805}"/>
    <cellStyle name="Explanatory Text 2 6" xfId="1126" xr:uid="{4DA48697-6791-49DF-8A22-59872FAF782A}"/>
    <cellStyle name="Explanatory Text 2 6 2" xfId="4771" xr:uid="{591654A5-C0D1-40BE-B8EE-9D1F282DC392}"/>
    <cellStyle name="Explanatory Text 2 7" xfId="1127" xr:uid="{10C18BB8-CC33-4A4B-A2D9-F70BFE8243CF}"/>
    <cellStyle name="Explanatory Text 2 7 2" xfId="4772" xr:uid="{C00F5718-3DBC-4FAF-A2C7-275DC8074DCA}"/>
    <cellStyle name="Explanatory Text 2 8" xfId="1128" xr:uid="{8C569120-77C3-4417-A11A-62AD1681FE41}"/>
    <cellStyle name="Explanatory Text 2 9" xfId="1129" xr:uid="{ED7BF903-45A3-4E81-A2D8-178E430BE0B2}"/>
    <cellStyle name="Explanatory Text 20" xfId="3076" xr:uid="{B7C7582B-6DA0-4C3E-87E0-BF7A1264466C}"/>
    <cellStyle name="Explanatory Text 21" xfId="3077" xr:uid="{602C5698-1DD2-4C25-A72E-A79253F4C8D5}"/>
    <cellStyle name="Explanatory Text 22" xfId="3078" xr:uid="{7896D876-CCB1-4299-916E-8A3C62532C24}"/>
    <cellStyle name="Explanatory Text 23" xfId="3079" xr:uid="{8B4CB2C8-E3DF-400F-B7DC-03D71355B764}"/>
    <cellStyle name="Explanatory Text 24" xfId="3080" xr:uid="{AF6D0823-87FA-4232-A18C-E481A973C6DA}"/>
    <cellStyle name="Explanatory Text 25" xfId="3081" xr:uid="{9EB2BD7A-0D41-48D5-AA74-E909F3EAB178}"/>
    <cellStyle name="Explanatory Text 26" xfId="3082" xr:uid="{DC252FA9-8633-43D3-B42F-0078050C0AC4}"/>
    <cellStyle name="Explanatory Text 27" xfId="4765" xr:uid="{F04D94F7-FADA-471B-8553-59460E6125FE}"/>
    <cellStyle name="Explanatory Text 28" xfId="5398" xr:uid="{9BDCF101-6727-4EA2-A822-62F0F2D59901}"/>
    <cellStyle name="Explanatory Text 29" xfId="5441" xr:uid="{1C276A11-E981-417E-B4CB-09B8C2E1BF24}"/>
    <cellStyle name="Explanatory Text 3" xfId="1130" xr:uid="{8F789AE1-110C-41B2-B329-62D635F08F50}"/>
    <cellStyle name="Explanatory Text 3 10" xfId="1131" xr:uid="{F573F0F3-7C7C-478E-981C-5647CED6B508}"/>
    <cellStyle name="Explanatory Text 3 11" xfId="1132" xr:uid="{38BCD08D-0E59-4B36-841A-1801B57034E7}"/>
    <cellStyle name="Explanatory Text 3 12" xfId="3083" xr:uid="{68A5425C-613F-4898-9BC2-9CA55B1241C7}"/>
    <cellStyle name="Explanatory Text 3 13" xfId="4773" xr:uid="{6229395C-DB3A-4D6E-B395-5E008759B28D}"/>
    <cellStyle name="Explanatory Text 3 14" xfId="29418" xr:uid="{706D83EF-CF16-4412-B80C-8F6DFDDD7A7B}"/>
    <cellStyle name="Explanatory Text 3 2" xfId="1133" xr:uid="{4D5E11E4-BC98-4DD9-AA32-2547CF8FBD37}"/>
    <cellStyle name="Explanatory Text 3 3" xfId="1134" xr:uid="{5672333E-3AD0-45FA-8842-219A7BD706AF}"/>
    <cellStyle name="Explanatory Text 3 4" xfId="1135" xr:uid="{2DF7DEAC-9E4F-433B-A9FD-8B539D31536A}"/>
    <cellStyle name="Explanatory Text 3 5" xfId="1136" xr:uid="{DA8C51C0-22A5-4FF0-BE8C-AB238A7693EA}"/>
    <cellStyle name="Explanatory Text 3 6" xfId="1137" xr:uid="{A3BB43E1-A9C7-40A9-AE3A-D8E87452991A}"/>
    <cellStyle name="Explanatory Text 3 7" xfId="1138" xr:uid="{8731EFF4-9611-4676-84CE-79DBFC7E6536}"/>
    <cellStyle name="Explanatory Text 3 8" xfId="1139" xr:uid="{707AA201-5E75-4BF0-B017-D858D5944F4E}"/>
    <cellStyle name="Explanatory Text 3 9" xfId="1140" xr:uid="{E0960DE4-9ED3-4F04-AE13-9C75E54D2D9C}"/>
    <cellStyle name="Explanatory Text 30" xfId="1109" xr:uid="{256928B2-9B79-4AF7-805E-B2C5530C99A4}"/>
    <cellStyle name="Explanatory Text 31" xfId="5484" xr:uid="{F9DFF113-33BB-4F8A-9789-26D9153EF845}"/>
    <cellStyle name="Explanatory Text 32" xfId="29240" xr:uid="{AC176909-2DB5-4A05-9E7B-1C3CE5E5743E}"/>
    <cellStyle name="Explanatory Text 4" xfId="1141" xr:uid="{F3019FA3-1506-4270-9A3E-008D9218559A}"/>
    <cellStyle name="Explanatory Text 4 2" xfId="3085" xr:uid="{057C5AA4-0A7A-4372-BAF4-FDD424A46610}"/>
    <cellStyle name="Explanatory Text 4 3" xfId="3084" xr:uid="{74DF7CBC-03ED-4F66-9629-F9AEED4EDE6C}"/>
    <cellStyle name="Explanatory Text 5" xfId="1142" xr:uid="{1DD33115-E118-4180-9325-42527085F1E7}"/>
    <cellStyle name="Explanatory Text 5 2" xfId="3087" xr:uid="{CDBB797B-2E71-434C-A727-8B719A6407F9}"/>
    <cellStyle name="Explanatory Text 5 3" xfId="3086" xr:uid="{3862D390-FF1D-4427-990F-D811793ABB04}"/>
    <cellStyle name="Explanatory Text 6" xfId="1143" xr:uid="{88D1050E-9DC4-4464-BFB0-5FB4D9F6DD59}"/>
    <cellStyle name="Explanatory Text 6 2" xfId="3089" xr:uid="{1AED92B0-BD3F-493E-BCF2-214F0C6FF28A}"/>
    <cellStyle name="Explanatory Text 6 3" xfId="3090" xr:uid="{F2955175-4BAF-46DF-AF97-2BFEA4300CDA}"/>
    <cellStyle name="Explanatory Text 6 4" xfId="3088" xr:uid="{587ED176-CEEB-4C86-AE71-6D2B1B56F96B}"/>
    <cellStyle name="Explanatory Text 7" xfId="1144" xr:uid="{46F14B8C-4C79-457C-84A5-1610C04889BE}"/>
    <cellStyle name="Explanatory Text 7 2" xfId="3092" xr:uid="{F0A5DC78-724A-4655-93D8-4A9264FCD765}"/>
    <cellStyle name="Explanatory Text 7 3" xfId="3091" xr:uid="{32F8CDD6-C216-49C2-90E5-9B6EE56D890B}"/>
    <cellStyle name="Explanatory Text 8" xfId="1145" xr:uid="{45ADDBC0-2667-4F11-A2F6-DE3F1338EED4}"/>
    <cellStyle name="Explanatory Text 8 2" xfId="3093" xr:uid="{A927D7EE-EF93-4C8E-A511-79D9FC3F890D}"/>
    <cellStyle name="Explanatory Text 9" xfId="1146" xr:uid="{97175EEE-27E5-4865-AC03-CC0B08B50183}"/>
    <cellStyle name="Explanatory Text 9 2" xfId="3094" xr:uid="{7D70AAF8-D9C1-45C4-A20A-EFD1F3A271AF}"/>
    <cellStyle name="Good 10" xfId="1148" xr:uid="{861E6D42-5496-4303-8527-3E7A6186A1F0}"/>
    <cellStyle name="Good 10 2" xfId="3096" xr:uid="{8C4F58D6-E23E-4597-98C2-9F528C92F577}"/>
    <cellStyle name="Good 11" xfId="1149" xr:uid="{8C1EDC38-FFDF-4BFA-9A75-F18BE0491413}"/>
    <cellStyle name="Good 11 2" xfId="3097" xr:uid="{7D5D729F-5424-4D0F-B8C6-B8DE4AE1D695}"/>
    <cellStyle name="Good 12" xfId="1150" xr:uid="{9638F4F0-9F8A-4382-BB5D-A235B22C32FD}"/>
    <cellStyle name="Good 12 2" xfId="3098" xr:uid="{500BE809-AAB5-4CF8-B68F-64BD2C69B64D}"/>
    <cellStyle name="Good 13" xfId="1151" xr:uid="{6A3D6147-BCBC-4A3E-9F8D-25A16BD46FE1}"/>
    <cellStyle name="Good 13 2" xfId="3099" xr:uid="{E364C69F-A2A1-4454-95F1-0F6593835FB3}"/>
    <cellStyle name="Good 14" xfId="1152" xr:uid="{52CCD62E-07E2-48F5-B817-F93D8DBEB6CA}"/>
    <cellStyle name="Good 14 2" xfId="3100" xr:uid="{951B5FDF-F969-4841-91C0-910EE2EE746B}"/>
    <cellStyle name="Good 15" xfId="1153" xr:uid="{4B8140D5-A8B3-41B1-9792-BC9E385D8399}"/>
    <cellStyle name="Good 15 2" xfId="3101" xr:uid="{9C89582D-8CFD-4D43-88B8-4A3A5EBA5AC7}"/>
    <cellStyle name="Good 16" xfId="1154" xr:uid="{532066B4-3A64-44AF-8D60-FFA847AFBFB2}"/>
    <cellStyle name="Good 16 2" xfId="3102" xr:uid="{9253FA1F-13F0-4FD1-971D-0B05EAE57E10}"/>
    <cellStyle name="Good 17" xfId="1155" xr:uid="{0B0C349E-2816-4E4B-9151-026EE5C4AB93}"/>
    <cellStyle name="Good 17 2" xfId="3103" xr:uid="{A8071D7A-EC7B-4D91-AEF2-CE04771DDF66}"/>
    <cellStyle name="Good 18" xfId="1156" xr:uid="{A8684191-CB1A-4F14-A08C-0FF4392CB123}"/>
    <cellStyle name="Good 18 2" xfId="3104" xr:uid="{63010EF8-86A3-46FC-86B3-81BAA694FA63}"/>
    <cellStyle name="Good 19" xfId="3105" xr:uid="{1F7B68B2-8092-4507-BB19-820A88F65031}"/>
    <cellStyle name="Good 2" xfId="1157" xr:uid="{18714E15-390D-4530-9E37-5D67A3C5AAE8}"/>
    <cellStyle name="Good 2 10" xfId="1158" xr:uid="{650D9C42-DD5A-4C65-ACBF-B14556827971}"/>
    <cellStyle name="Good 2 11" xfId="1159" xr:uid="{03BB5BAE-17D9-4C77-BAD7-5BA05A0C8BC7}"/>
    <cellStyle name="Good 2 12" xfId="3106" xr:uid="{9B67ACB8-B260-4D1F-AB29-F143AFB4D316}"/>
    <cellStyle name="Good 2 13" xfId="4128" xr:uid="{01E665A2-2D55-4E67-B453-44C63D64B172}"/>
    <cellStyle name="Good 2 14" xfId="4775" xr:uid="{F299F610-400D-48B0-8376-539F536C01F9}"/>
    <cellStyle name="Good 2 15" xfId="29376" xr:uid="{00147777-8FF3-4164-83C3-C5138324122C}"/>
    <cellStyle name="Good 2 2" xfId="1160" xr:uid="{0F0DB08D-810B-45E9-B81E-5F92FF43822B}"/>
    <cellStyle name="Good 2 2 2" xfId="3107" xr:uid="{BC5B6679-E3C2-4578-8E72-A7CDC72A0DFA}"/>
    <cellStyle name="Good 2 2 3" xfId="4776" xr:uid="{38DB894B-432A-4FE6-9580-A80E4396F25C}"/>
    <cellStyle name="Good 2 3" xfId="1161" xr:uid="{4E0DD4D3-9BDE-48E7-926F-B86728192BAA}"/>
    <cellStyle name="Good 2 3 2" xfId="3108" xr:uid="{68A390E5-7EBC-4E1B-86BE-9CAF3A10BBEB}"/>
    <cellStyle name="Good 2 3 3" xfId="4777" xr:uid="{BDE55563-82A7-4864-A2B7-DFBE8DC43277}"/>
    <cellStyle name="Good 2 4" xfId="1162" xr:uid="{9DF3B450-9758-4CFA-86C8-86C5DD6B6A10}"/>
    <cellStyle name="Good 2 4 2" xfId="3110" xr:uid="{16A72F1F-EEE4-4138-9135-02007E7261F8}"/>
    <cellStyle name="Good 2 4 3" xfId="3109" xr:uid="{D418F182-E829-4CC8-A17D-CA0C4BE53189}"/>
    <cellStyle name="Good 2 4 4" xfId="4778" xr:uid="{D855DAAC-7413-4ADF-95C4-37BF5BC482E6}"/>
    <cellStyle name="Good 2 5" xfId="1163" xr:uid="{5CEF6FA4-D0FF-4A72-87D2-A0B995BB7EE5}"/>
    <cellStyle name="Good 2 5 2" xfId="3111" xr:uid="{E850B614-9499-41AF-BE5A-536A1491370A}"/>
    <cellStyle name="Good 2 5 3" xfId="4779" xr:uid="{5F108E5E-E6D6-478A-A7F8-E4EEFC4B9F65}"/>
    <cellStyle name="Good 2 6" xfId="1164" xr:uid="{F27CA256-F179-4742-888C-B94EC91E63B5}"/>
    <cellStyle name="Good 2 6 2" xfId="3112" xr:uid="{56702104-4215-44E6-928A-4864766903B3}"/>
    <cellStyle name="Good 2 6 3" xfId="4780" xr:uid="{09349280-00F8-479D-8E57-D177D7981355}"/>
    <cellStyle name="Good 2 7" xfId="1165" xr:uid="{75DF5F12-8D9D-4774-9999-322F0121CD30}"/>
    <cellStyle name="Good 2 7 2" xfId="3113" xr:uid="{5D72E05C-AC01-4F18-8E85-0EBD6F3F8C49}"/>
    <cellStyle name="Good 2 7 3" xfId="4781" xr:uid="{E8F2EAA7-A134-494F-B66E-096501925067}"/>
    <cellStyle name="Good 2 8" xfId="1166" xr:uid="{0BB748D0-38FE-4684-8622-AA55D12D631A}"/>
    <cellStyle name="Good 2 9" xfId="1167" xr:uid="{AC820A6C-5030-4D38-897C-BF9C4D7EABD2}"/>
    <cellStyle name="Good 20" xfId="3114" xr:uid="{680761CB-F1A1-4C8C-ABD5-DAD44194E31F}"/>
    <cellStyle name="Good 21" xfId="3115" xr:uid="{A6739430-88A7-4E40-945B-D644C00D2C0A}"/>
    <cellStyle name="Good 22" xfId="3116" xr:uid="{4BA61BE1-8EAD-4621-AFD1-08AFD5589E40}"/>
    <cellStyle name="Good 23" xfId="3117" xr:uid="{410BDA93-9BCB-43C2-AA63-D4749B953A66}"/>
    <cellStyle name="Good 24" xfId="3118" xr:uid="{DB5386DE-FECC-47AC-A4AD-FE076A040580}"/>
    <cellStyle name="Good 25" xfId="3119" xr:uid="{69ADEBCD-A0DD-41A0-8106-871BD1A5B030}"/>
    <cellStyle name="Good 26" xfId="3120" xr:uid="{25B9AB29-2D9F-41D3-BA79-56B6006EB03C}"/>
    <cellStyle name="Good 27" xfId="3095" xr:uid="{571685DD-4E77-42C4-BDDE-C53C0BEF6878}"/>
    <cellStyle name="Good 28" xfId="4774" xr:uid="{8AB2894B-F778-4C28-90F8-0C6F72D70361}"/>
    <cellStyle name="Good 29" xfId="5388" xr:uid="{E9585641-B6F2-41B0-9E0F-C2D664BE0209}"/>
    <cellStyle name="Good 3" xfId="1168" xr:uid="{5FA0CDDC-35DA-40E9-AB4D-2D6A7E3475A1}"/>
    <cellStyle name="Good 3 10" xfId="1169" xr:uid="{96958DAB-AD55-4B39-AF90-345E46BB4958}"/>
    <cellStyle name="Good 3 11" xfId="1170" xr:uid="{0F2254EC-7AC7-43AC-A102-DF6EEC71DDBA}"/>
    <cellStyle name="Good 3 12" xfId="3121" xr:uid="{17C29FB4-F3D3-4EA7-982A-8ECAFF970367}"/>
    <cellStyle name="Good 3 13" xfId="4782" xr:uid="{FC430497-CE23-4394-B9E4-515D59BE9E3C}"/>
    <cellStyle name="Good 3 14" xfId="29409" xr:uid="{AEB055C1-8BC0-49D9-A79E-A872EAF3B41A}"/>
    <cellStyle name="Good 3 2" xfId="1171" xr:uid="{222B3B30-C44F-4CA1-895D-ECF7C42F9548}"/>
    <cellStyle name="Good 3 2 2" xfId="3122" xr:uid="{4C7914B3-3153-49CC-B159-5CA1E5E3697D}"/>
    <cellStyle name="Good 3 3" xfId="1172" xr:uid="{01CBBA4C-BC42-4627-9CAA-B877F6ADE870}"/>
    <cellStyle name="Good 3 4" xfId="1173" xr:uid="{83C5FCA4-D4A4-4309-84DB-04CB8B9BD210}"/>
    <cellStyle name="Good 3 5" xfId="1174" xr:uid="{72F32DF0-A842-40D1-B328-E1C3C4115A11}"/>
    <cellStyle name="Good 3 6" xfId="1175" xr:uid="{936BA1BD-EBBF-4C53-B86B-15AA1919AFB1}"/>
    <cellStyle name="Good 3 7" xfId="1176" xr:uid="{B69E68BB-852C-48DD-956E-79B59ACD089B}"/>
    <cellStyle name="Good 3 8" xfId="1177" xr:uid="{930B492E-51F2-4487-B207-782801CDF313}"/>
    <cellStyle name="Good 3 9" xfId="1178" xr:uid="{559C8BB1-B65A-4610-AB78-1AB5AE56612F}"/>
    <cellStyle name="Good 30" xfId="5431" xr:uid="{EA9166D3-CCEF-4A6D-AC45-0613406FEAB8}"/>
    <cellStyle name="Good 31" xfId="1147" xr:uid="{E2C29EB9-342F-4312-B49B-8BE63C1FDA5F}"/>
    <cellStyle name="Good 32" xfId="5475" xr:uid="{B1245387-5F87-4864-881E-62DF72FF5E61}"/>
    <cellStyle name="Good 33" xfId="29231" xr:uid="{5D8A8A65-2E12-4EA5-B77F-16754984F86C}"/>
    <cellStyle name="Good 4" xfId="1179" xr:uid="{548100C3-F73A-4742-B103-F55BA4AB8B5A}"/>
    <cellStyle name="Good 4 2" xfId="3124" xr:uid="{35EB7430-D376-4FF4-8D59-ECF1585E35AF}"/>
    <cellStyle name="Good 4 3" xfId="3123" xr:uid="{82222194-63C0-454E-9D03-FDDC24D965C6}"/>
    <cellStyle name="Good 5" xfId="1180" xr:uid="{DEBE07FE-D43E-4FA6-B626-6D516D6D2CA2}"/>
    <cellStyle name="Good 5 2" xfId="3126" xr:uid="{C8BC3FD5-ACBA-48EF-AE98-6528F77E0649}"/>
    <cellStyle name="Good 5 3" xfId="3125" xr:uid="{B9C0F2F7-95AF-409C-84FB-EBFA7C593554}"/>
    <cellStyle name="Good 6" xfId="1181" xr:uid="{B01241DC-96A4-446B-9A18-162847B895FF}"/>
    <cellStyle name="Good 6 2" xfId="3128" xr:uid="{DDA69C7E-348C-47C3-9BC5-3FE2F98D7AD2}"/>
    <cellStyle name="Good 6 3" xfId="3129" xr:uid="{9AF99297-E007-4905-9216-3D1C22D90C0F}"/>
    <cellStyle name="Good 6 4" xfId="3127" xr:uid="{43D27240-DD78-4E3F-A297-ED43F2FD0F04}"/>
    <cellStyle name="Good 7" xfId="1182" xr:uid="{F576922C-81E9-473A-AE10-5757D76705BA}"/>
    <cellStyle name="Good 7 2" xfId="3131" xr:uid="{48A1ADD9-CCBA-4BBC-B44F-BC7B98194EB6}"/>
    <cellStyle name="Good 7 3" xfId="3130" xr:uid="{49B616D3-8F81-4186-9E68-54A0DF5CD846}"/>
    <cellStyle name="Good 8" xfId="1183" xr:uid="{50EA95DC-E11A-4A0A-AC26-973B57A8582E}"/>
    <cellStyle name="Good 8 2" xfId="3132" xr:uid="{0F717859-CFBC-43C9-82C7-3613791BA6C4}"/>
    <cellStyle name="Good 9" xfId="1184" xr:uid="{0B82EC85-C7B5-490A-BC98-367AD8FBDB20}"/>
    <cellStyle name="Good 9 2" xfId="3133" xr:uid="{C4CE70DB-9EAD-4C9B-B6B8-18B2AEDBC0B4}"/>
    <cellStyle name="Heading 1 10" xfId="1186" xr:uid="{C4D7AEDE-A441-4062-AE6E-EDB4802784C0}"/>
    <cellStyle name="Heading 1 10 2" xfId="3135" xr:uid="{F53E7411-576C-4ADB-9EBA-B173ED876464}"/>
    <cellStyle name="Heading 1 11" xfId="1187" xr:uid="{BFC42B91-44D9-436A-85E8-C08A3AD3F23D}"/>
    <cellStyle name="Heading 1 11 2" xfId="3136" xr:uid="{D4BED341-6BAA-4534-A677-ABE04832A1F4}"/>
    <cellStyle name="Heading 1 12" xfId="1188" xr:uid="{DF9920C0-71A5-4ACF-879B-BC53A3389B15}"/>
    <cellStyle name="Heading 1 12 2" xfId="3137" xr:uid="{BE126E02-444F-4AE8-8166-69B22BE239D1}"/>
    <cellStyle name="Heading 1 13" xfId="1189" xr:uid="{FD90AA78-7FFA-491C-A20E-CB19D8AB1A3E}"/>
    <cellStyle name="Heading 1 13 2" xfId="3138" xr:uid="{15B1F573-C118-4C9C-840A-569FAF533594}"/>
    <cellStyle name="Heading 1 14" xfId="1190" xr:uid="{61B65492-5087-41F7-B5D8-EF5BF562BF26}"/>
    <cellStyle name="Heading 1 14 2" xfId="3139" xr:uid="{6F453D12-C80C-4AD2-AACD-5C1CF38D72E6}"/>
    <cellStyle name="Heading 1 15" xfId="1191" xr:uid="{F56A246B-39B3-4855-8505-CBCA427A4991}"/>
    <cellStyle name="Heading 1 15 2" xfId="3140" xr:uid="{A0FDBC6C-EDDA-45AB-B295-574A79EC435E}"/>
    <cellStyle name="Heading 1 16" xfId="1192" xr:uid="{DEAD7DCA-E976-48FB-AF14-9C643EFB8A9A}"/>
    <cellStyle name="Heading 1 16 2" xfId="3141" xr:uid="{E5768039-0664-463C-A57A-D9453001935D}"/>
    <cellStyle name="Heading 1 17" xfId="1193" xr:uid="{C23E8D04-592B-4E2E-866A-93C0A858136F}"/>
    <cellStyle name="Heading 1 17 2" xfId="3142" xr:uid="{A0CAC439-8185-4485-A467-CB36E4553818}"/>
    <cellStyle name="Heading 1 18" xfId="1194" xr:uid="{813433C7-C5EA-42A2-9AB4-557BA277071F}"/>
    <cellStyle name="Heading 1 18 2" xfId="3143" xr:uid="{6CD7B674-99A3-48B9-84F7-DEC0F71FCEC5}"/>
    <cellStyle name="Heading 1 19" xfId="3144" xr:uid="{1860E384-6A72-4814-B1F1-3F1B26A414C5}"/>
    <cellStyle name="Heading 1 2" xfId="1195" xr:uid="{4C3D996F-D5EE-4C93-A113-8460EEDA7678}"/>
    <cellStyle name="Heading 1 2 10" xfId="1196" xr:uid="{664B7A9B-5285-49A5-BD6D-064795768F0B}"/>
    <cellStyle name="Heading 1 2 11" xfId="1197" xr:uid="{BA0FF1D0-D47A-4F7F-8925-1AC52884B743}"/>
    <cellStyle name="Heading 1 2 12" xfId="3145" xr:uid="{D9C1A94A-ACAB-4C6C-8959-209B91D9D8BD}"/>
    <cellStyle name="Heading 1 2 13" xfId="4784" xr:uid="{A960F8A6-34C5-4454-959A-3BEA077960D9}"/>
    <cellStyle name="Heading 1 2 14" xfId="29445" xr:uid="{02A799EE-C02D-451A-B693-881C694580C8}"/>
    <cellStyle name="Heading 1 2 2" xfId="1198" xr:uid="{59939371-E52A-4EDC-B37F-6ACF5B9E570F}"/>
    <cellStyle name="Heading 1 2 2 2" xfId="3147" xr:uid="{55C01E3B-60C9-43F0-9B09-C5FCA947F6D7}"/>
    <cellStyle name="Heading 1 2 2 2 2" xfId="4786" xr:uid="{FB617B22-8805-4837-B99B-A158ABF56F60}"/>
    <cellStyle name="Heading 1 2 2 3" xfId="3148" xr:uid="{2BDD7939-4DA7-4FD7-A760-CBEED8BBE855}"/>
    <cellStyle name="Heading 1 2 2 3 2" xfId="4787" xr:uid="{BEA23068-602B-4EFC-861C-E41C101F5988}"/>
    <cellStyle name="Heading 1 2 2 4" xfId="3149" xr:uid="{E9207CF5-A560-43AA-A1D1-A02537D9D9A2}"/>
    <cellStyle name="Heading 1 2 2 4 2" xfId="4788" xr:uid="{D60238E5-E7A5-4931-801F-71A5742E5FDB}"/>
    <cellStyle name="Heading 1 2 2 5" xfId="3150" xr:uid="{2F5E4F6C-5493-431F-BF8B-CE53185F59A3}"/>
    <cellStyle name="Heading 1 2 2 5 2" xfId="4789" xr:uid="{21569F09-CE6D-4C73-A34F-F1B03413F526}"/>
    <cellStyle name="Heading 1 2 2 6" xfId="3151" xr:uid="{CF6D867A-0F5D-478A-96E0-658F5ED12AD1}"/>
    <cellStyle name="Heading 1 2 2 6 2" xfId="4790" xr:uid="{D88ACAB3-AFC0-4A96-AFAA-1D64E5CECC1B}"/>
    <cellStyle name="Heading 1 2 2 7" xfId="3146" xr:uid="{4B3254D4-9908-4DC8-8FF6-93FC8764621E}"/>
    <cellStyle name="Heading 1 2 2 8" xfId="4785" xr:uid="{E324B544-E66D-42E8-86B9-720BA3D8E9F8}"/>
    <cellStyle name="Heading 1 2 3" xfId="1199" xr:uid="{712BFD21-BBCA-459F-BF44-02F731E9CEB2}"/>
    <cellStyle name="Heading 1 2 3 2" xfId="3152" xr:uid="{5C0F8E51-854D-4B71-8AEC-572521D26324}"/>
    <cellStyle name="Heading 1 2 3 3" xfId="4791" xr:uid="{BB4255B9-C277-4A71-8AFD-AB9AD32E5211}"/>
    <cellStyle name="Heading 1 2 4" xfId="1200" xr:uid="{22234979-21B9-4FF2-BB78-7B546D4C3038}"/>
    <cellStyle name="Heading 1 2 4 2" xfId="3154" xr:uid="{00854A0D-B211-44EA-B39D-5AF778053692}"/>
    <cellStyle name="Heading 1 2 4 3" xfId="3153" xr:uid="{0C7C3DB1-E44E-49B4-B783-E6F107B29E8E}"/>
    <cellStyle name="Heading 1 2 4 4" xfId="4792" xr:uid="{E7B434CA-683B-417B-874C-4E4E60DE2458}"/>
    <cellStyle name="Heading 1 2 5" xfId="1201" xr:uid="{FBA38EE3-77A8-4C3B-81BC-CDE41236C40E}"/>
    <cellStyle name="Heading 1 2 5 2" xfId="3155" xr:uid="{A064DC7C-19AB-4862-B7C0-FF3C57CBF250}"/>
    <cellStyle name="Heading 1 2 5 3" xfId="4793" xr:uid="{7E2C8D55-841C-4AD4-8942-4E05368A9592}"/>
    <cellStyle name="Heading 1 2 6" xfId="1202" xr:uid="{ED7D1462-E8EF-4307-AEDB-CC572EAA33EB}"/>
    <cellStyle name="Heading 1 2 6 2" xfId="3156" xr:uid="{F097A821-2707-4E2E-BF84-8994821FA0DB}"/>
    <cellStyle name="Heading 1 2 6 3" xfId="4794" xr:uid="{2B05B79D-B3B6-478E-9913-FD6055C70063}"/>
    <cellStyle name="Heading 1 2 7" xfId="1203" xr:uid="{90EA4F51-C9E8-4176-BB99-4C0005D535EA}"/>
    <cellStyle name="Heading 1 2 7 2" xfId="3157" xr:uid="{75FD3830-73ED-4A94-9CB5-F47CE7D6682A}"/>
    <cellStyle name="Heading 1 2 7 3" xfId="4795" xr:uid="{DCCAE6FC-4A40-468C-A443-6C3385C02463}"/>
    <cellStyle name="Heading 1 2 8" xfId="1204" xr:uid="{3B43AC73-6819-4EBA-BA38-C8A95A921594}"/>
    <cellStyle name="Heading 1 2 8 2" xfId="3158" xr:uid="{806211C0-521F-4D85-83A8-F3C12B44FB25}"/>
    <cellStyle name="Heading 1 2 8 3" xfId="4796" xr:uid="{084A7A6F-CD0A-4E3A-9EDC-122F687D0FA6}"/>
    <cellStyle name="Heading 1 2 9" xfId="1205" xr:uid="{7E503FDF-918B-4B8C-B0C7-155EF93E384C}"/>
    <cellStyle name="Heading 1 2 9 2" xfId="3159" xr:uid="{328E78F5-E830-4F46-A016-54BF86669676}"/>
    <cellStyle name="Heading 1 2 9 3" xfId="4797" xr:uid="{06410487-AD52-4F18-BB75-51DCF13EC038}"/>
    <cellStyle name="Heading 1 20" xfId="3160" xr:uid="{97DF44F6-8116-42C3-B5CB-C15BDFA5945B}"/>
    <cellStyle name="Heading 1 21" xfId="3161" xr:uid="{0EAC8A23-99A7-4655-86A7-6744530833EA}"/>
    <cellStyle name="Heading 1 22" xfId="3162" xr:uid="{7EE4113C-5851-4C87-A20E-5A17C233699A}"/>
    <cellStyle name="Heading 1 23" xfId="3163" xr:uid="{8FC220F1-9B90-4A46-B964-67713CC8BE14}"/>
    <cellStyle name="Heading 1 24" xfId="3164" xr:uid="{CE663171-395A-472A-9C83-88E39B91C545}"/>
    <cellStyle name="Heading 1 25" xfId="3165" xr:uid="{C9E623DA-6ED8-49A4-82ED-B20487661BA4}"/>
    <cellStyle name="Heading 1 26" xfId="3166" xr:uid="{676109FD-E81D-4255-A05F-9D0439924366}"/>
    <cellStyle name="Heading 1 27" xfId="3134" xr:uid="{AC8A750E-E090-49D4-9C47-6FC56ACCC7CB}"/>
    <cellStyle name="Heading 1 28" xfId="4783" xr:uid="{D27954F0-015F-4BAB-90EA-16652C8B9B8A}"/>
    <cellStyle name="Heading 1 29" xfId="5384" xr:uid="{5355F5AE-449D-4B8B-9065-756A711B9581}"/>
    <cellStyle name="Heading 1 3" xfId="1206" xr:uid="{33124611-BD7A-43E2-81B3-024EB3CD1335}"/>
    <cellStyle name="Heading 1 3 10" xfId="1207" xr:uid="{5DE59F06-C07A-4C06-BCA5-692522C7C383}"/>
    <cellStyle name="Heading 1 3 11" xfId="1208" xr:uid="{83FF2F8A-B19B-4673-A700-18EA4D0340DD}"/>
    <cellStyle name="Heading 1 3 12" xfId="3167" xr:uid="{DF81AC1D-2B26-4AC2-8D8D-58937C3CF9F9}"/>
    <cellStyle name="Heading 1 3 13" xfId="29406" xr:uid="{37D83A39-6620-4505-BAE7-84AE1ED27298}"/>
    <cellStyle name="Heading 1 3 2" xfId="1209" xr:uid="{7D15ACD4-CB5D-4D35-9B36-48D96D638CBE}"/>
    <cellStyle name="Heading 1 3 2 2" xfId="3168" xr:uid="{3354E91E-93B4-4F6F-BF2A-4114FC6AA007}"/>
    <cellStyle name="Heading 1 3 2 3" xfId="4798" xr:uid="{58A26178-D170-436C-A1DC-BEB271F88F80}"/>
    <cellStyle name="Heading 1 3 3" xfId="1210" xr:uid="{3C8AF614-1F44-440C-9483-D72F4C110B2F}"/>
    <cellStyle name="Heading 1 3 3 2" xfId="3169" xr:uid="{B4F1891B-653C-4BC8-8140-278A8E0121FC}"/>
    <cellStyle name="Heading 1 3 3 3" xfId="4799" xr:uid="{885F6435-5A70-4C92-B45E-4D8E57A403BF}"/>
    <cellStyle name="Heading 1 3 4" xfId="1211" xr:uid="{80BBEF14-BE01-4CE4-B69B-2B3FDCA1E4DD}"/>
    <cellStyle name="Heading 1 3 4 2" xfId="3170" xr:uid="{B4279971-7E15-40FB-935F-D689FE68DAE9}"/>
    <cellStyle name="Heading 1 3 4 3" xfId="4800" xr:uid="{72AC8A7F-3503-4237-8F52-4583CA804C8A}"/>
    <cellStyle name="Heading 1 3 5" xfId="1212" xr:uid="{2B7B10A9-23D6-483E-9F69-2FBE1B420BB3}"/>
    <cellStyle name="Heading 1 3 5 2" xfId="3171" xr:uid="{F282BF14-F955-4958-A594-41F425B9A6E4}"/>
    <cellStyle name="Heading 1 3 5 3" xfId="4801" xr:uid="{4F013CF7-49E9-44CC-9F60-89BBD574344E}"/>
    <cellStyle name="Heading 1 3 6" xfId="1213" xr:uid="{2EF95E14-58C6-4F35-A048-FA9A954D7160}"/>
    <cellStyle name="Heading 1 3 6 2" xfId="3172" xr:uid="{E7503973-E4A8-4F72-A748-C129B5F38364}"/>
    <cellStyle name="Heading 1 3 6 3" xfId="4802" xr:uid="{CEF83FB5-6DCF-4783-AB86-F9F702DCB515}"/>
    <cellStyle name="Heading 1 3 7" xfId="1214" xr:uid="{C721F4B3-54BC-4650-AA21-AE7DCD7E6EEB}"/>
    <cellStyle name="Heading 1 3 8" xfId="1215" xr:uid="{5A6C5161-CAA2-4D2E-A698-4558415220A9}"/>
    <cellStyle name="Heading 1 3 9" xfId="1216" xr:uid="{16D2CCB4-D348-49DA-BD92-C61D9D666B8E}"/>
    <cellStyle name="Heading 1 30" xfId="5427" xr:uid="{88AAEF1B-DDD3-4658-B16D-BCDF41635D36}"/>
    <cellStyle name="Heading 1 31" xfId="1185" xr:uid="{562E43C3-1EE8-499D-9AC8-28F0D7DCD43D}"/>
    <cellStyle name="Heading 1 32" xfId="5471" xr:uid="{6275A78B-2B9A-4651-8473-453F47A1FBF8}"/>
    <cellStyle name="Heading 1 33" xfId="29227" xr:uid="{A818A331-2BC4-4B94-BBAA-9293D343DB8B}"/>
    <cellStyle name="Heading 1 4" xfId="1217" xr:uid="{E8881E58-B632-438A-B6EE-76E46DF01B85}"/>
    <cellStyle name="Heading 1 4 2" xfId="3174" xr:uid="{D9D17736-1449-474B-9A01-D15C3F6A0771}"/>
    <cellStyle name="Heading 1 4 2 2" xfId="4803" xr:uid="{267F6CE7-FD86-41B6-85DB-6149FDD244BF}"/>
    <cellStyle name="Heading 1 4 3" xfId="3175" xr:uid="{0D617B72-F16E-4DE5-981C-69BA0F6986F1}"/>
    <cellStyle name="Heading 1 4 3 2" xfId="4804" xr:uid="{D9CE5770-BCC2-47FC-A3D2-EFD546A9AE37}"/>
    <cellStyle name="Heading 1 4 4" xfId="3176" xr:uid="{4B8B58CE-42FF-478D-A6E1-528DDCFE82A1}"/>
    <cellStyle name="Heading 1 4 4 2" xfId="4805" xr:uid="{35BDEBC3-1A7D-4DAD-91CA-ADEFC628587F}"/>
    <cellStyle name="Heading 1 4 5" xfId="3177" xr:uid="{0E8B84E9-80DF-4186-9B25-7883A0680A6F}"/>
    <cellStyle name="Heading 1 4 5 2" xfId="4806" xr:uid="{E8902050-10E8-4652-AFEF-65D17D82FE57}"/>
    <cellStyle name="Heading 1 4 6" xfId="3178" xr:uid="{3EC8F14C-4282-4BC1-B115-84BAEA83436A}"/>
    <cellStyle name="Heading 1 4 6 2" xfId="4807" xr:uid="{564AE1C5-F329-4915-888B-C157E979A6ED}"/>
    <cellStyle name="Heading 1 4 7" xfId="3173" xr:uid="{BC64FC5F-D46A-4343-A3B1-2A52F23C504D}"/>
    <cellStyle name="Heading 1 5" xfId="1218" xr:uid="{BB6FD225-A4EB-4BF8-8B7D-FB5ACB85DFBB}"/>
    <cellStyle name="Heading 1 5 2" xfId="3180" xr:uid="{BB915623-B65D-46D3-B6F3-A751D28780C8}"/>
    <cellStyle name="Heading 1 5 3" xfId="3179" xr:uid="{20E4F947-005E-43AE-8C1A-7F1473CC731B}"/>
    <cellStyle name="Heading 1 6" xfId="1219" xr:uid="{8DAFDE84-3833-4D0D-B02D-741F1D3C7A51}"/>
    <cellStyle name="Heading 1 6 2" xfId="3182" xr:uid="{640A92DD-68FB-4813-8FB7-0C7CC60BA317}"/>
    <cellStyle name="Heading 1 6 3" xfId="3183" xr:uid="{5A1113F7-E256-4702-82FF-B70BFB5D87DE}"/>
    <cellStyle name="Heading 1 6 4" xfId="3181" xr:uid="{8C8585BC-E376-417B-A577-9BED33AF9A88}"/>
    <cellStyle name="Heading 1 7" xfId="1220" xr:uid="{2FDD217F-ECC4-40CF-B9B5-86C0892F137D}"/>
    <cellStyle name="Heading 1 7 2" xfId="3185" xr:uid="{072D45F4-D670-4143-94E7-EDC1740404A4}"/>
    <cellStyle name="Heading 1 7 3" xfId="3184" xr:uid="{3F155B60-AAD9-4FF3-916B-82903ABC9D0B}"/>
    <cellStyle name="Heading 1 8" xfId="1221" xr:uid="{51B85B12-FECE-4BF2-A2F3-467029621ACE}"/>
    <cellStyle name="Heading 1 8 2" xfId="3186" xr:uid="{60592317-C556-4FDA-824D-6A4510874B0A}"/>
    <cellStyle name="Heading 1 9" xfId="1222" xr:uid="{4AB4C094-31CF-43EA-B24B-1ED34B50455B}"/>
    <cellStyle name="Heading 1 9 2" xfId="3187" xr:uid="{0F51CB6D-2EE3-4D0A-9830-543C28D38FF3}"/>
    <cellStyle name="Heading 2 10" xfId="1224" xr:uid="{E5C4851D-CCDC-4DC3-B29D-8B490AD5B202}"/>
    <cellStyle name="Heading 2 10 2" xfId="3189" xr:uid="{47D34DB5-EF29-43B5-A06B-B9B96C18B7A0}"/>
    <cellStyle name="Heading 2 11" xfId="1225" xr:uid="{CC35C407-AE2D-496F-95A1-B9AF05DF6C5E}"/>
    <cellStyle name="Heading 2 11 2" xfId="3190" xr:uid="{CB1D35D5-858D-4C68-B2A4-18DF822E6DDC}"/>
    <cellStyle name="Heading 2 12" xfId="1226" xr:uid="{C7F7E734-0B92-4B78-B931-9A3C58B31548}"/>
    <cellStyle name="Heading 2 12 2" xfId="3191" xr:uid="{D3931B61-3249-45E6-8396-52090E341E08}"/>
    <cellStyle name="Heading 2 13" xfId="1227" xr:uid="{36353ADD-615A-4EF1-989D-8B8E0DD330A1}"/>
    <cellStyle name="Heading 2 13 2" xfId="3192" xr:uid="{E968EA34-011C-4770-91D2-AED08E9E87CB}"/>
    <cellStyle name="Heading 2 14" xfId="1228" xr:uid="{B661E0EB-6933-43CF-9F5E-985049DF3CC2}"/>
    <cellStyle name="Heading 2 14 2" xfId="3193" xr:uid="{60B8DD43-26FB-494D-8963-3C18A12484D8}"/>
    <cellStyle name="Heading 2 15" xfId="1229" xr:uid="{040BFA26-94E6-424B-808E-75CE1BFCB3BC}"/>
    <cellStyle name="Heading 2 15 2" xfId="3194" xr:uid="{5C65F0DF-B6B6-45E0-868C-50C3B46C8A48}"/>
    <cellStyle name="Heading 2 16" xfId="1230" xr:uid="{9A8E91C4-DFF1-42A0-BF5E-E41E5F9DAD3B}"/>
    <cellStyle name="Heading 2 16 2" xfId="3195" xr:uid="{6DC04859-C530-44F8-A5B7-B96EE0188D79}"/>
    <cellStyle name="Heading 2 17" xfId="1231" xr:uid="{B186AC01-D2CB-4FB8-ABC5-1983F3EA8C65}"/>
    <cellStyle name="Heading 2 17 2" xfId="3196" xr:uid="{C6C2ED8E-EE05-4E2C-913B-B6E581B05964}"/>
    <cellStyle name="Heading 2 18" xfId="1232" xr:uid="{270C8861-8EB9-420C-BADC-7AD03D9FF73B}"/>
    <cellStyle name="Heading 2 18 2" xfId="3197" xr:uid="{799928E0-7B05-4250-84E3-8D96C68BE94D}"/>
    <cellStyle name="Heading 2 19" xfId="3198" xr:uid="{5FFE609A-F87B-447D-9CD8-EF96871299C1}"/>
    <cellStyle name="Heading 2 2" xfId="1233" xr:uid="{35B09FED-BB3F-4454-9089-AC2BA99509E3}"/>
    <cellStyle name="Heading 2 2 10" xfId="1234" xr:uid="{3551B567-5CAA-43CC-A812-48FDBFD340AD}"/>
    <cellStyle name="Heading 2 2 11" xfId="1235" xr:uid="{5317425B-1C29-46EA-B694-941CBFE63716}"/>
    <cellStyle name="Heading 2 2 12" xfId="3199" xr:uid="{DE262947-8E49-4CA7-919D-72C8973CE60D}"/>
    <cellStyle name="Heading 2 2 13" xfId="4809" xr:uid="{67EF8226-2279-48BD-83CC-EEB342DD3BD7}"/>
    <cellStyle name="Heading 2 2 14" xfId="29446" xr:uid="{1D65F4AE-986F-4664-8E0D-2631800847B8}"/>
    <cellStyle name="Heading 2 2 2" xfId="1236" xr:uid="{40A21C6C-3129-4C5D-89C9-D54C7F3B5EF0}"/>
    <cellStyle name="Heading 2 2 2 2" xfId="3201" xr:uid="{58148009-A4A1-4C72-A444-A367876AD966}"/>
    <cellStyle name="Heading 2 2 2 2 2" xfId="4811" xr:uid="{C4094976-D3AC-404C-AE2D-C817961CC241}"/>
    <cellStyle name="Heading 2 2 2 3" xfId="3202" xr:uid="{E131C09A-8FDE-4F71-99BD-542F72F9EC53}"/>
    <cellStyle name="Heading 2 2 2 3 2" xfId="4812" xr:uid="{042099D3-6A8E-4C5D-AA82-1939957B8935}"/>
    <cellStyle name="Heading 2 2 2 4" xfId="3203" xr:uid="{725FE7FF-CD88-40C9-AEDE-1F448BD7EED9}"/>
    <cellStyle name="Heading 2 2 2 4 2" xfId="4813" xr:uid="{A8450887-C1FB-44B6-B634-5B3B6B178DF8}"/>
    <cellStyle name="Heading 2 2 2 5" xfId="3204" xr:uid="{4EDBD7F8-D8D9-49B0-8297-09F3C0B9F64B}"/>
    <cellStyle name="Heading 2 2 2 5 2" xfId="4814" xr:uid="{5B7EC275-A5A9-453F-BA7F-E94D7ECFCC84}"/>
    <cellStyle name="Heading 2 2 2 6" xfId="3205" xr:uid="{50EB7148-B7A0-402A-ACFF-ACD79496F536}"/>
    <cellStyle name="Heading 2 2 2 6 2" xfId="4815" xr:uid="{CEEE865C-9A4C-4329-8A24-A4D88E48312B}"/>
    <cellStyle name="Heading 2 2 2 7" xfId="3200" xr:uid="{38A720A3-4D24-4B82-8EDC-AD579AFB0679}"/>
    <cellStyle name="Heading 2 2 2 8" xfId="4810" xr:uid="{4BF6E4E7-5BD2-4F57-9135-FDACFD53040F}"/>
    <cellStyle name="Heading 2 2 3" xfId="1237" xr:uid="{6AB616BD-521F-47DB-8970-94175FCA9408}"/>
    <cellStyle name="Heading 2 2 3 2" xfId="3206" xr:uid="{D261105F-6793-42EE-9C58-2D519B656335}"/>
    <cellStyle name="Heading 2 2 3 3" xfId="4816" xr:uid="{03CCA20B-218D-4BDB-87A0-399C3E71E47F}"/>
    <cellStyle name="Heading 2 2 4" xfId="1238" xr:uid="{A7560F23-AF40-4BC9-AEDD-A243F946D423}"/>
    <cellStyle name="Heading 2 2 4 2" xfId="3208" xr:uid="{951B63A8-795F-4249-88E2-77179D57678E}"/>
    <cellStyle name="Heading 2 2 4 3" xfId="3207" xr:uid="{0C8720D4-E3E5-45D3-A89F-CE4D38E12AAE}"/>
    <cellStyle name="Heading 2 2 4 4" xfId="4817" xr:uid="{96A8DCCA-72DC-409F-BCAF-9BFFFEE20827}"/>
    <cellStyle name="Heading 2 2 5" xfId="1239" xr:uid="{057C0A70-570A-4863-A35A-F324934EC42D}"/>
    <cellStyle name="Heading 2 2 5 2" xfId="3209" xr:uid="{BA86853B-EAA7-42B8-82E1-F569F40DF360}"/>
    <cellStyle name="Heading 2 2 5 3" xfId="4818" xr:uid="{A75212F0-C76B-4CEF-8337-9A77564BC8E2}"/>
    <cellStyle name="Heading 2 2 6" xfId="1240" xr:uid="{80A24794-B744-488D-A3BE-4F941BC448F6}"/>
    <cellStyle name="Heading 2 2 6 2" xfId="3210" xr:uid="{E1864263-3FDB-4C26-B6B8-0DB123B8BFCF}"/>
    <cellStyle name="Heading 2 2 6 3" xfId="4819" xr:uid="{C62AEF6B-6802-41F9-BE67-531AF20F8A22}"/>
    <cellStyle name="Heading 2 2 7" xfId="1241" xr:uid="{20830398-DCBE-427F-B07F-4FE6B9E632A3}"/>
    <cellStyle name="Heading 2 2 7 2" xfId="3211" xr:uid="{045EBE37-8CD2-436A-9606-313D86C0EBBF}"/>
    <cellStyle name="Heading 2 2 7 3" xfId="4820" xr:uid="{62CCF2F2-DF63-4A2A-BD6C-C8B868F38B8B}"/>
    <cellStyle name="Heading 2 2 8" xfId="1242" xr:uid="{9D465451-C806-453A-BD43-215E1F8DE3A5}"/>
    <cellStyle name="Heading 2 2 8 2" xfId="3212" xr:uid="{56F67B30-F592-45C3-9A2F-EB9B21384362}"/>
    <cellStyle name="Heading 2 2 8 3" xfId="4821" xr:uid="{80096A12-F644-44F7-A99B-6236AB10472C}"/>
    <cellStyle name="Heading 2 2 9" xfId="1243" xr:uid="{3B623602-E12E-404F-8C06-2F6AB3A585A2}"/>
    <cellStyle name="Heading 2 2 9 2" xfId="3213" xr:uid="{4E7E2922-6108-466F-96AB-CB5479956AE6}"/>
    <cellStyle name="Heading 2 2 9 3" xfId="4822" xr:uid="{FBE33E7C-E42A-46CA-8101-53781E593067}"/>
    <cellStyle name="Heading 2 20" xfId="3214" xr:uid="{00F59507-B412-4B7C-B384-60767A417D02}"/>
    <cellStyle name="Heading 2 21" xfId="3215" xr:uid="{122E7B87-C516-4FDF-93B2-0B1CE652E54E}"/>
    <cellStyle name="Heading 2 22" xfId="3216" xr:uid="{94292548-C744-45EF-9DB7-29753EBB7E49}"/>
    <cellStyle name="Heading 2 23" xfId="3217" xr:uid="{DC56A70F-B4CB-49E5-A4E6-11740BBCC1FD}"/>
    <cellStyle name="Heading 2 24" xfId="3218" xr:uid="{514FD5E3-14E4-42B8-B0ED-25DFBF2E5429}"/>
    <cellStyle name="Heading 2 25" xfId="3219" xr:uid="{BCF3EF64-B07C-4BDE-A8A8-40FC4723518F}"/>
    <cellStyle name="Heading 2 26" xfId="3220" xr:uid="{B55CE2D8-4A96-4B59-9213-536DCDB22CE4}"/>
    <cellStyle name="Heading 2 27" xfId="3188" xr:uid="{4BC63E4A-6055-4918-8B72-0328F2C10F87}"/>
    <cellStyle name="Heading 2 28" xfId="4808" xr:uid="{B95F02F2-C1A4-4200-95B2-B0B0F58E38D3}"/>
    <cellStyle name="Heading 2 29" xfId="5385" xr:uid="{E57DDBA4-7B24-480A-9093-B0AC9579E3C4}"/>
    <cellStyle name="Heading 2 3" xfId="1244" xr:uid="{EF906025-8072-4272-AF6F-679172294804}"/>
    <cellStyle name="Heading 2 3 10" xfId="1245" xr:uid="{8D044DD2-3A0A-4834-B61E-C2C67258876C}"/>
    <cellStyle name="Heading 2 3 11" xfId="1246" xr:uid="{2D7AB6EA-1289-402E-B15F-40EF4CD5A506}"/>
    <cellStyle name="Heading 2 3 12" xfId="3221" xr:uid="{190665DB-5B1F-4071-BDAE-376EB0CB21A0}"/>
    <cellStyle name="Heading 2 3 13" xfId="29407" xr:uid="{B7A50B05-262F-4D5C-B7D0-92156F6DA622}"/>
    <cellStyle name="Heading 2 3 2" xfId="1247" xr:uid="{FFF85826-5B51-414C-9B75-6682A6EC2D56}"/>
    <cellStyle name="Heading 2 3 2 2" xfId="3222" xr:uid="{ADF94D9D-B23F-4EAC-9264-64C3B0776155}"/>
    <cellStyle name="Heading 2 3 2 3" xfId="4823" xr:uid="{BAF092CB-D9AE-4393-90B5-CBA5723C1172}"/>
    <cellStyle name="Heading 2 3 3" xfId="1248" xr:uid="{89C9A723-9E4B-46AD-9CB4-51E641C7F64C}"/>
    <cellStyle name="Heading 2 3 3 2" xfId="3223" xr:uid="{8567A349-A5AB-48B7-80CF-70316911C813}"/>
    <cellStyle name="Heading 2 3 3 3" xfId="4824" xr:uid="{2FA1C79C-F64C-4294-B970-712CD61B2FED}"/>
    <cellStyle name="Heading 2 3 4" xfId="1249" xr:uid="{1A36F3F6-0703-4436-905C-DABFB452C115}"/>
    <cellStyle name="Heading 2 3 4 2" xfId="3224" xr:uid="{61060DAC-9C24-45B9-8ED3-9EBD9BCD6C82}"/>
    <cellStyle name="Heading 2 3 4 3" xfId="4825" xr:uid="{0F631E61-1166-48D6-856A-61ADA7FC500F}"/>
    <cellStyle name="Heading 2 3 5" xfId="1250" xr:uid="{3ECAAED9-E40B-48A4-B2B6-7EE9BF4878C9}"/>
    <cellStyle name="Heading 2 3 5 2" xfId="3225" xr:uid="{906B9DC2-F761-4E21-9E90-7788D3FF3E22}"/>
    <cellStyle name="Heading 2 3 5 3" xfId="4826" xr:uid="{DB1E50AB-3495-4961-9343-5ED8B6AB0493}"/>
    <cellStyle name="Heading 2 3 6" xfId="1251" xr:uid="{1CB2D4D1-FF44-4A39-92B6-239218A3FA98}"/>
    <cellStyle name="Heading 2 3 6 2" xfId="3226" xr:uid="{4D8C977C-1E9A-43EC-86D1-429D27EBE4FE}"/>
    <cellStyle name="Heading 2 3 6 3" xfId="4827" xr:uid="{BAB4C407-5D63-4431-9BAB-56BC3D6D900F}"/>
    <cellStyle name="Heading 2 3 7" xfId="1252" xr:uid="{A5AC3997-41DA-4348-B324-C7BB3D51DDE8}"/>
    <cellStyle name="Heading 2 3 8" xfId="1253" xr:uid="{7AE179C5-8C41-4441-8A93-2AF4477B2489}"/>
    <cellStyle name="Heading 2 3 9" xfId="1254" xr:uid="{312217F7-79C0-4D37-8381-2B0A4993B9FC}"/>
    <cellStyle name="Heading 2 30" xfId="5428" xr:uid="{635DCEDE-AD83-47B3-ADE4-965DA2C34CAB}"/>
    <cellStyle name="Heading 2 31" xfId="1223" xr:uid="{92CA9085-AE41-4EB9-A49C-53352703FE1B}"/>
    <cellStyle name="Heading 2 32" xfId="5472" xr:uid="{C62288D4-BBF4-44C6-AC84-1148EC47ABA4}"/>
    <cellStyle name="Heading 2 33" xfId="29228" xr:uid="{F597136A-72A8-4952-8A9B-5817CBD4CA82}"/>
    <cellStyle name="Heading 2 4" xfId="1255" xr:uid="{DA108D0C-EEBF-4F86-AD36-21F856C90023}"/>
    <cellStyle name="Heading 2 4 2" xfId="3228" xr:uid="{439563C6-2543-4FFC-9BDA-48C8F884528A}"/>
    <cellStyle name="Heading 2 4 2 2" xfId="4828" xr:uid="{13E9D98B-8A03-4389-925A-FC2A04444813}"/>
    <cellStyle name="Heading 2 4 3" xfId="3229" xr:uid="{FD0EDD9F-A93B-47E8-9BBC-6E3E6D25F43D}"/>
    <cellStyle name="Heading 2 4 3 2" xfId="4829" xr:uid="{552F799A-49A7-4E15-A18B-91C6FEC12BFF}"/>
    <cellStyle name="Heading 2 4 4" xfId="3230" xr:uid="{F4A0D2A8-1F05-47CF-A6D2-1A57B0C43596}"/>
    <cellStyle name="Heading 2 4 4 2" xfId="4830" xr:uid="{4FAF816D-2F6B-4AA5-80B6-89C6C992014C}"/>
    <cellStyle name="Heading 2 4 5" xfId="3231" xr:uid="{50E62A13-80DD-4D9F-86F9-EE0B2A85BFB7}"/>
    <cellStyle name="Heading 2 4 5 2" xfId="4831" xr:uid="{1F4342A1-D3AF-45E2-B039-FE3C5FC8132A}"/>
    <cellStyle name="Heading 2 4 6" xfId="3232" xr:uid="{7BCF95FA-1754-4F16-BCCC-C50147A3D40D}"/>
    <cellStyle name="Heading 2 4 6 2" xfId="4832" xr:uid="{166DE8DB-6791-414A-9B67-B2002C936672}"/>
    <cellStyle name="Heading 2 4 7" xfId="3227" xr:uid="{2FF5E7B8-CD5C-4857-8B18-5BA93EBFEA3A}"/>
    <cellStyle name="Heading 2 5" xfId="1256" xr:uid="{52FB4B5F-2E0E-4637-9274-FCF5B84FBE8F}"/>
    <cellStyle name="Heading 2 5 2" xfId="3234" xr:uid="{55DCCFAA-E7F2-46F9-ABA7-9D52FB2A1F46}"/>
    <cellStyle name="Heading 2 5 3" xfId="3233" xr:uid="{AB132E78-57E1-45C3-9A86-76997783F9B1}"/>
    <cellStyle name="Heading 2 6" xfId="1257" xr:uid="{FB62757B-C367-44DF-B3CC-CAE6BC2A5927}"/>
    <cellStyle name="Heading 2 6 2" xfId="3236" xr:uid="{1C97EFAC-A228-4AE3-B946-5989FB67718C}"/>
    <cellStyle name="Heading 2 6 3" xfId="3237" xr:uid="{42812812-88AC-4650-BAF3-F1530A42FD54}"/>
    <cellStyle name="Heading 2 6 4" xfId="3235" xr:uid="{A3880B3E-DCA4-48A2-837C-24961699D452}"/>
    <cellStyle name="Heading 2 7" xfId="1258" xr:uid="{F4B1A173-E17D-4C85-ACDF-AB17862F2FB1}"/>
    <cellStyle name="Heading 2 7 2" xfId="3239" xr:uid="{E075ED80-BC28-4A1B-91FC-AF8832B9EF07}"/>
    <cellStyle name="Heading 2 7 3" xfId="3238" xr:uid="{42966E39-6395-40D7-AC60-022FDC5DCF6B}"/>
    <cellStyle name="Heading 2 8" xfId="1259" xr:uid="{D624CCD3-1AD2-47EB-BDD4-FACC315D52C6}"/>
    <cellStyle name="Heading 2 8 2" xfId="3240" xr:uid="{C61BF720-CFDA-4AAA-9059-92B872E1A180}"/>
    <cellStyle name="Heading 2 9" xfId="1260" xr:uid="{637E944E-3158-4386-B0FB-0376E8D92814}"/>
    <cellStyle name="Heading 2 9 2" xfId="3241" xr:uid="{B6CC949A-19B1-4894-98B1-E1EA8B5AA1B6}"/>
    <cellStyle name="Heading 3 10" xfId="1262" xr:uid="{8291B193-7206-4ECA-B4C3-11C02E49C515}"/>
    <cellStyle name="Heading 3 10 2" xfId="3243" xr:uid="{1F2DDAA2-24B8-4896-9D64-231782173CE2}"/>
    <cellStyle name="Heading 3 11" xfId="1263" xr:uid="{245746F9-FFC4-4FEC-85AD-17CB000D1799}"/>
    <cellStyle name="Heading 3 11 2" xfId="3244" xr:uid="{B668B194-9F0C-4E20-9868-A54C6A2EA781}"/>
    <cellStyle name="Heading 3 12" xfId="1264" xr:uid="{BB4BDD7B-6727-48D2-946B-04F050112D06}"/>
    <cellStyle name="Heading 3 12 2" xfId="3245" xr:uid="{0AA32B11-C717-4439-9F6C-C48A80271368}"/>
    <cellStyle name="Heading 3 13" xfId="1265" xr:uid="{058D5A49-1484-4038-9B71-0E11840083AB}"/>
    <cellStyle name="Heading 3 13 2" xfId="3246" xr:uid="{2601C8DC-0B31-49C9-A5C4-15BEE626B74B}"/>
    <cellStyle name="Heading 3 14" xfId="1266" xr:uid="{7025F87D-6CB4-4E8C-8E82-2DE896A141E3}"/>
    <cellStyle name="Heading 3 14 2" xfId="3247" xr:uid="{C4F35700-81D4-4B07-8E6B-AB261F723379}"/>
    <cellStyle name="Heading 3 15" xfId="1267" xr:uid="{E8E2C6F6-BE9E-4E4A-9C76-9F81007F0059}"/>
    <cellStyle name="Heading 3 15 2" xfId="3248" xr:uid="{544D957A-40B6-4FA3-AD18-1F639BB0B4B3}"/>
    <cellStyle name="Heading 3 16" xfId="1268" xr:uid="{9E2ECC3C-B55E-466B-B924-29382BE68CDE}"/>
    <cellStyle name="Heading 3 16 2" xfId="3249" xr:uid="{F1D250C5-E79A-484E-8146-5A66100294D3}"/>
    <cellStyle name="Heading 3 17" xfId="1269" xr:uid="{4098FCD1-C65D-4450-8071-30A1C60EB7CC}"/>
    <cellStyle name="Heading 3 17 2" xfId="3250" xr:uid="{BEA7A1C1-7A05-463D-8F09-E66B0B38287C}"/>
    <cellStyle name="Heading 3 18" xfId="1270" xr:uid="{0B0298E0-D803-410B-BACB-2AC62B9AEB7F}"/>
    <cellStyle name="Heading 3 18 2" xfId="3251" xr:uid="{5CC88030-0916-42DF-856C-BC2583249068}"/>
    <cellStyle name="Heading 3 19" xfId="3252" xr:uid="{434185C7-D295-4EEF-8394-8474B52EB227}"/>
    <cellStyle name="Heading 3 2" xfId="1271" xr:uid="{64ADB087-55DD-432D-A70C-54503D2A9319}"/>
    <cellStyle name="Heading 3 2 10" xfId="1272" xr:uid="{2842A621-02D3-4553-B2F6-548A1AE68995}"/>
    <cellStyle name="Heading 3 2 11" xfId="1273" xr:uid="{75102B06-E460-4621-91AE-8E61F2FB0324}"/>
    <cellStyle name="Heading 3 2 12" xfId="3253" xr:uid="{BF9D1793-2466-4BFF-85D6-9C35B1AEA1B2}"/>
    <cellStyle name="Heading 3 2 13" xfId="4834" xr:uid="{511892FF-0EFA-4DD0-8F3F-9F153A007DAA}"/>
    <cellStyle name="Heading 3 2 14" xfId="29304" xr:uid="{2A6014C9-559F-4023-9407-1FB09AC6073F}"/>
    <cellStyle name="Heading 3 2 2" xfId="1274" xr:uid="{58F61A3A-6DC1-4DE2-AA4C-831AA0EEE2EA}"/>
    <cellStyle name="Heading 3 2 2 2" xfId="3255" xr:uid="{9BC4BF81-1FD6-4901-A27D-872F20F0052B}"/>
    <cellStyle name="Heading 3 2 2 2 2" xfId="4836" xr:uid="{4E8930BF-22DB-41C5-A711-AD669B5AB66E}"/>
    <cellStyle name="Heading 3 2 2 3" xfId="3256" xr:uid="{9888F44B-2176-4A94-9FD2-11BE04915138}"/>
    <cellStyle name="Heading 3 2 2 3 2" xfId="4837" xr:uid="{D5805270-0D85-4A17-AE96-E09986182100}"/>
    <cellStyle name="Heading 3 2 2 4" xfId="3257" xr:uid="{D3DBDA98-B22D-48DF-9749-F8C0BDFAB1DA}"/>
    <cellStyle name="Heading 3 2 2 4 2" xfId="4838" xr:uid="{99FE0620-6C72-4D7D-9D1B-94F93AEC5F4E}"/>
    <cellStyle name="Heading 3 2 2 5" xfId="3258" xr:uid="{FF0D1091-7136-4C25-8EE9-D99A1D7C3DD6}"/>
    <cellStyle name="Heading 3 2 2 5 2" xfId="4839" xr:uid="{831A1844-5051-4840-AD5B-BA22FE7436D3}"/>
    <cellStyle name="Heading 3 2 2 6" xfId="3259" xr:uid="{7A33B7D3-19EA-4B35-8978-3EAAB7FF5A8B}"/>
    <cellStyle name="Heading 3 2 2 6 2" xfId="4840" xr:uid="{9F2C1D81-21EA-4564-9C39-601F5E8A7D0E}"/>
    <cellStyle name="Heading 3 2 2 7" xfId="3254" xr:uid="{056CD974-FBA3-41D5-B69F-A57A578F5AA5}"/>
    <cellStyle name="Heading 3 2 2 8" xfId="4835" xr:uid="{448321FB-6EA3-459A-A77E-AF4B9624D938}"/>
    <cellStyle name="Heading 3 2 2 9" xfId="29447" xr:uid="{A4560519-6A54-402E-880A-58BD9380A8F7}"/>
    <cellStyle name="Heading 3 2 3" xfId="1275" xr:uid="{1978CF94-0793-4977-B1CC-ED9852EF32C5}"/>
    <cellStyle name="Heading 3 2 3 2" xfId="3260" xr:uid="{C3DFC20E-74D3-4B5F-A19F-55FFEEE4C198}"/>
    <cellStyle name="Heading 3 2 3 3" xfId="4841" xr:uid="{A571C897-7465-47AD-BE80-2A362A9BDF78}"/>
    <cellStyle name="Heading 3 2 4" xfId="1276" xr:uid="{DBC14D2D-CEF3-412A-83B9-754E131647FA}"/>
    <cellStyle name="Heading 3 2 4 2" xfId="3262" xr:uid="{89A40277-55A5-489F-A481-3C02F13AE088}"/>
    <cellStyle name="Heading 3 2 4 3" xfId="3261" xr:uid="{32AC2EC3-582F-48D4-BDF1-360479F9B86E}"/>
    <cellStyle name="Heading 3 2 4 4" xfId="4842" xr:uid="{997FDCFB-8978-4D40-87A9-8FF1E6FB12EB}"/>
    <cellStyle name="Heading 3 2 5" xfId="1277" xr:uid="{747515DD-D835-4B84-8921-DC7907C8FFDB}"/>
    <cellStyle name="Heading 3 2 5 2" xfId="3263" xr:uid="{A1EA0868-8561-4526-9CD7-037F892BFAC5}"/>
    <cellStyle name="Heading 3 2 5 3" xfId="4843" xr:uid="{C48B6A82-21FB-4196-8489-3B37148F282D}"/>
    <cellStyle name="Heading 3 2 6" xfId="1278" xr:uid="{DD457A0B-A3AC-48FB-9E90-DF0041B0599C}"/>
    <cellStyle name="Heading 3 2 6 2" xfId="3264" xr:uid="{C6441ACB-30EE-4D88-8785-90728BB1B894}"/>
    <cellStyle name="Heading 3 2 6 3" xfId="4844" xr:uid="{13C402F0-E43F-46EB-AF6E-A795B08CE154}"/>
    <cellStyle name="Heading 3 2 7" xfId="1279" xr:uid="{1B012636-1A9F-46AE-A68C-FEBEC104ABAC}"/>
    <cellStyle name="Heading 3 2 7 2" xfId="3265" xr:uid="{BA20987B-EC92-455E-A78F-BBFD25DB657D}"/>
    <cellStyle name="Heading 3 2 7 3" xfId="4845" xr:uid="{19DC21C1-F455-4191-9187-D73CAC46574F}"/>
    <cellStyle name="Heading 3 2 8" xfId="1280" xr:uid="{50CE36D3-5B5D-471A-898D-CB7BC6CC7CEB}"/>
    <cellStyle name="Heading 3 2 8 2" xfId="3266" xr:uid="{B7183627-6422-4831-BF59-EF49907F6340}"/>
    <cellStyle name="Heading 3 2 8 3" xfId="4846" xr:uid="{231B0B02-EF43-414F-9D75-9A1B5D2BA8D5}"/>
    <cellStyle name="Heading 3 2 9" xfId="1281" xr:uid="{6C4023A5-66F0-4204-94C5-FA1C4083CED3}"/>
    <cellStyle name="Heading 3 2 9 2" xfId="3267" xr:uid="{3A036D2E-C5BA-4110-B06B-C2D5A50F3C8D}"/>
    <cellStyle name="Heading 3 2 9 3" xfId="4847" xr:uid="{DC7915B2-77A1-44BD-BD4C-CAB78019090C}"/>
    <cellStyle name="Heading 3 20" xfId="3268" xr:uid="{CECF10D7-D955-42CD-93B3-D8ADBAB00791}"/>
    <cellStyle name="Heading 3 21" xfId="3269" xr:uid="{BB32DD49-E6B9-4726-878F-3FFAEF6A533A}"/>
    <cellStyle name="Heading 3 22" xfId="3270" xr:uid="{C1F5A43C-80AB-456A-929E-E38E697AC97C}"/>
    <cellStyle name="Heading 3 23" xfId="3271" xr:uid="{A939AE0B-EA2F-498C-94F2-C80D09482DE3}"/>
    <cellStyle name="Heading 3 24" xfId="3272" xr:uid="{6EA9E355-0F7E-42C3-9965-5BB0CD11D2A0}"/>
    <cellStyle name="Heading 3 25" xfId="3273" xr:uid="{275EDCD4-FAF1-41C7-BC5C-E7D47BCD22E1}"/>
    <cellStyle name="Heading 3 26" xfId="3274" xr:uid="{B90266E5-C4B6-42A0-A0E6-DBE21CCB62F6}"/>
    <cellStyle name="Heading 3 27" xfId="3242" xr:uid="{DDB8B394-5876-42AE-B94B-20BE2A862359}"/>
    <cellStyle name="Heading 3 28" xfId="4833" xr:uid="{E9569CB4-4930-4535-B09C-B201A5B55F65}"/>
    <cellStyle name="Heading 3 29" xfId="5386" xr:uid="{5DCE282F-C3D6-4000-B66B-864FD5F4CC67}"/>
    <cellStyle name="Heading 3 3" xfId="1282" xr:uid="{849C1F0A-6A54-4151-AC3E-5BA8030C0269}"/>
    <cellStyle name="Heading 3 3 10" xfId="1283" xr:uid="{A3E2E019-9C46-4F08-BEB1-C6CAD97D1B47}"/>
    <cellStyle name="Heading 3 3 11" xfId="1284" xr:uid="{4BCF880F-604F-4845-8D43-3C575CCE3440}"/>
    <cellStyle name="Heading 3 3 12" xfId="3275" xr:uid="{1A206E9B-66A4-438F-98AD-946F0DBCCB35}"/>
    <cellStyle name="Heading 3 3 2" xfId="1285" xr:uid="{118FBC30-1F7E-4F81-9C7E-0F93EE49DC4C}"/>
    <cellStyle name="Heading 3 3 2 2" xfId="3276" xr:uid="{49D6C049-965A-47C6-9794-C93BEA3B5328}"/>
    <cellStyle name="Heading 3 3 2 3" xfId="4848" xr:uid="{F32ED839-F199-44D1-A33E-818153CAFF24}"/>
    <cellStyle name="Heading 3 3 3" xfId="1286" xr:uid="{656FB47C-AA39-43F4-A25E-2F8AF877F880}"/>
    <cellStyle name="Heading 3 3 3 2" xfId="3277" xr:uid="{15DC6B2A-136F-43C7-BC28-B41294EB7824}"/>
    <cellStyle name="Heading 3 3 3 3" xfId="4849" xr:uid="{0BD99D77-A36A-4A40-82A0-1E33432532A8}"/>
    <cellStyle name="Heading 3 3 4" xfId="1287" xr:uid="{9C5322A7-5E4F-4DF0-A53B-4192ED09B7FD}"/>
    <cellStyle name="Heading 3 3 4 2" xfId="3278" xr:uid="{2052327B-8DC4-4ADF-A30C-C037D34E03CE}"/>
    <cellStyle name="Heading 3 3 4 3" xfId="4850" xr:uid="{67BFDCFD-EB61-4B9B-AB6E-2E937E61CB82}"/>
    <cellStyle name="Heading 3 3 5" xfId="1288" xr:uid="{1F1154B9-228D-41E0-B0B3-4E9AFCE7D2C4}"/>
    <cellStyle name="Heading 3 3 5 2" xfId="3279" xr:uid="{B39D356A-EE8E-418E-9D0A-2C256ACA829C}"/>
    <cellStyle name="Heading 3 3 5 3" xfId="4851" xr:uid="{54BC1E85-4635-434F-A2A4-4FA78AAB46FD}"/>
    <cellStyle name="Heading 3 3 6" xfId="1289" xr:uid="{8DD057E3-8ECB-4F3C-B9B7-1523BEBFA411}"/>
    <cellStyle name="Heading 3 3 6 2" xfId="3280" xr:uid="{F11EAA79-D503-4512-8186-65556A6DE9F1}"/>
    <cellStyle name="Heading 3 3 6 3" xfId="4852" xr:uid="{0EE19FF7-CFDD-4460-91A1-E2F2295C3901}"/>
    <cellStyle name="Heading 3 3 7" xfId="1290" xr:uid="{1120C850-9BD4-42EF-9FF0-C9ADAB469169}"/>
    <cellStyle name="Heading 3 3 8" xfId="1291" xr:uid="{4FB4D17B-09C6-407C-A43F-602259BFD8A8}"/>
    <cellStyle name="Heading 3 3 9" xfId="1292" xr:uid="{A676210A-DB43-481D-A60B-CEF246FC7F2E}"/>
    <cellStyle name="Heading 3 30" xfId="5429" xr:uid="{751F956A-60EE-4FD4-AB49-A1EBA0B64978}"/>
    <cellStyle name="Heading 3 31" xfId="1261" xr:uid="{F57FDC41-7B75-4E96-91AE-5DC15B591CE1}"/>
    <cellStyle name="Heading 3 32" xfId="5473" xr:uid="{C29D389D-BFE0-4E72-A491-7EE7A1DA2AEC}"/>
    <cellStyle name="Heading 3 33" xfId="29229" xr:uid="{3E02EAA2-A84E-4C37-8E75-B07D6F2C28E7}"/>
    <cellStyle name="Heading 3 4" xfId="1293" xr:uid="{44951540-D88F-42CC-B889-86BC00047C02}"/>
    <cellStyle name="Heading 3 4 2" xfId="3282" xr:uid="{F5733A55-4832-4BDD-B592-38F5508EB0DF}"/>
    <cellStyle name="Heading 3 4 2 2" xfId="4853" xr:uid="{47E05FDD-AB6D-4F70-B8AB-C5F683ECDD6F}"/>
    <cellStyle name="Heading 3 4 3" xfId="3283" xr:uid="{0AA1E79B-7677-4B3C-93EF-EC9A055697F8}"/>
    <cellStyle name="Heading 3 4 3 2" xfId="4854" xr:uid="{DF2873E7-EE72-4513-ABFA-F8C5A1858777}"/>
    <cellStyle name="Heading 3 4 4" xfId="3284" xr:uid="{A2643601-528E-4D51-A44E-8B717DF15A11}"/>
    <cellStyle name="Heading 3 4 4 2" xfId="4855" xr:uid="{88DE2572-D084-46ED-B7DF-741C6BFFE11D}"/>
    <cellStyle name="Heading 3 4 5" xfId="3285" xr:uid="{DEBB5677-8720-429A-86A2-2DB11119A482}"/>
    <cellStyle name="Heading 3 4 5 2" xfId="4856" xr:uid="{D7BB48BD-72C3-4181-8FB8-CDA705AAE55B}"/>
    <cellStyle name="Heading 3 4 6" xfId="3286" xr:uid="{24A2812E-A60E-40AC-8838-BAA1BED14036}"/>
    <cellStyle name="Heading 3 4 6 2" xfId="4857" xr:uid="{C71E6A4C-EECD-4153-866C-6D4765E8734E}"/>
    <cellStyle name="Heading 3 4 7" xfId="3281" xr:uid="{3278FB16-D2BF-4E11-9C21-D4412709D7DC}"/>
    <cellStyle name="Heading 3 5" xfId="1294" xr:uid="{79100FA9-7614-412B-9C8A-0BD1F5CA3626}"/>
    <cellStyle name="Heading 3 5 2" xfId="3288" xr:uid="{64C1F200-FC15-4375-ACD8-86B658884E82}"/>
    <cellStyle name="Heading 3 5 3" xfId="3287" xr:uid="{BF1EE7B1-D6B2-4F43-A37A-88E3416ED721}"/>
    <cellStyle name="Heading 3 6" xfId="1295" xr:uid="{4AE2D02B-E408-45F9-BD65-72A07EE17580}"/>
    <cellStyle name="Heading 3 6 2" xfId="3290" xr:uid="{39AC9324-231A-4FDF-B6FD-63493CBF9256}"/>
    <cellStyle name="Heading 3 6 3" xfId="3291" xr:uid="{1F311AA0-8576-47FD-A82A-B1EAE6404D6A}"/>
    <cellStyle name="Heading 3 6 4" xfId="3289" xr:uid="{ADF87570-FBB7-4C5B-B426-1A23AC7CB0E7}"/>
    <cellStyle name="Heading 3 7" xfId="1296" xr:uid="{98A3B802-4CAA-4E17-9B21-09B2F73F3DCD}"/>
    <cellStyle name="Heading 3 7 2" xfId="3293" xr:uid="{A587E334-E89D-4417-85F8-31F8C3F0B38E}"/>
    <cellStyle name="Heading 3 7 3" xfId="3292" xr:uid="{F3D12A09-E786-49F3-ACE8-8F6C627317A6}"/>
    <cellStyle name="Heading 3 8" xfId="1297" xr:uid="{B109DE1F-4287-497C-9E04-E944AE857947}"/>
    <cellStyle name="Heading 3 8 2" xfId="3294" xr:uid="{80C894A4-A11F-4FE8-B62D-583EF6548EF8}"/>
    <cellStyle name="Heading 3 9" xfId="1298" xr:uid="{470BACB5-A836-45F5-81AF-DD0E308A5E58}"/>
    <cellStyle name="Heading 3 9 2" xfId="3295" xr:uid="{F8C795BD-F74A-440D-A312-F66F6318907E}"/>
    <cellStyle name="Heading 4 10" xfId="1300" xr:uid="{EB498477-C14D-49B0-AB1D-AE3E76D471B4}"/>
    <cellStyle name="Heading 4 10 2" xfId="3297" xr:uid="{BCA01DA5-A436-4936-8BA6-FFE93FB7FD8D}"/>
    <cellStyle name="Heading 4 11" xfId="1301" xr:uid="{2E93B2E4-1EC5-41B1-8E45-14324DA5DEA9}"/>
    <cellStyle name="Heading 4 11 2" xfId="3298" xr:uid="{488B7B21-7472-4DDD-B5D4-C2A38B775B72}"/>
    <cellStyle name="Heading 4 12" xfId="1302" xr:uid="{0D628CE6-EBA6-47A9-9BBF-E353106509D0}"/>
    <cellStyle name="Heading 4 12 2" xfId="3299" xr:uid="{475D480A-9EFE-4F88-B476-615FF1BE654A}"/>
    <cellStyle name="Heading 4 13" xfId="1303" xr:uid="{3777608C-2226-4A32-8C4B-63CECAD52A59}"/>
    <cellStyle name="Heading 4 13 2" xfId="3300" xr:uid="{E8C874E3-00D7-4511-84DB-DDF7C9979F9C}"/>
    <cellStyle name="Heading 4 14" xfId="1304" xr:uid="{2BCA0BB2-15A4-4EA4-8D55-936FEE87F62C}"/>
    <cellStyle name="Heading 4 14 2" xfId="3301" xr:uid="{6CF98741-6200-4AE0-8037-010589F7D2FD}"/>
    <cellStyle name="Heading 4 15" xfId="1305" xr:uid="{D4D63B6E-5C54-4DCC-AC97-9E955EB7284E}"/>
    <cellStyle name="Heading 4 15 2" xfId="3302" xr:uid="{3631026B-39EF-451D-B72C-BC8CBFC51F17}"/>
    <cellStyle name="Heading 4 16" xfId="1306" xr:uid="{C6DDEFF3-4A9D-436C-9CCD-D63262D8AB95}"/>
    <cellStyle name="Heading 4 16 2" xfId="3303" xr:uid="{D8115CCF-B8D0-4CD9-95C0-3FDCA1F92A17}"/>
    <cellStyle name="Heading 4 17" xfId="1307" xr:uid="{2421EE1A-C439-4D54-AEC3-24B7EDCA7A52}"/>
    <cellStyle name="Heading 4 17 2" xfId="3304" xr:uid="{634B4276-8A6E-4FF5-AC0A-EB29C96475EF}"/>
    <cellStyle name="Heading 4 18" xfId="1308" xr:uid="{D7739DBC-4656-4488-B54A-2A40632DD418}"/>
    <cellStyle name="Heading 4 18 2" xfId="3305" xr:uid="{227805CD-6575-4F66-8368-CDA8E31BC4BB}"/>
    <cellStyle name="Heading 4 19" xfId="3306" xr:uid="{2CB3AC9F-E7B8-4607-BE9F-780B2F1BC420}"/>
    <cellStyle name="Heading 4 2" xfId="1309" xr:uid="{C58A216D-643F-4D1A-8957-4180E46D8A3C}"/>
    <cellStyle name="Heading 4 2 10" xfId="1310" xr:uid="{B435DD32-CF7C-4B10-AD6B-0A724BDE78D4}"/>
    <cellStyle name="Heading 4 2 11" xfId="1311" xr:uid="{922B7422-4249-4C52-A059-5DE0F036E7B0}"/>
    <cellStyle name="Heading 4 2 12" xfId="3307" xr:uid="{C7E32AE4-8D73-4AE4-87E2-6C78A490C606}"/>
    <cellStyle name="Heading 4 2 13" xfId="4859" xr:uid="{ECED99B8-055B-4DFD-889D-DF0A78134CBF}"/>
    <cellStyle name="Heading 4 2 14" xfId="29448" xr:uid="{D01B0F0E-C0BE-4B10-8E4B-AD1D849689C8}"/>
    <cellStyle name="Heading 4 2 2" xfId="1312" xr:uid="{D0DE0DC6-A025-4788-A8CC-DFA138402CC2}"/>
    <cellStyle name="Heading 4 2 2 2" xfId="3309" xr:uid="{EDA491AF-CC05-4D3E-904C-CD892AE956B5}"/>
    <cellStyle name="Heading 4 2 2 2 2" xfId="4861" xr:uid="{66A6BB7C-4FD8-4614-B71D-D3EAA259CAA6}"/>
    <cellStyle name="Heading 4 2 2 3" xfId="3310" xr:uid="{5061A06C-339B-4C21-85B2-35BF5B082271}"/>
    <cellStyle name="Heading 4 2 2 3 2" xfId="4862" xr:uid="{AB1CDE3B-FA5F-4412-AD16-E8695788068C}"/>
    <cellStyle name="Heading 4 2 2 4" xfId="3311" xr:uid="{91F535EC-D10E-4618-B2AE-8826E56E89E4}"/>
    <cellStyle name="Heading 4 2 2 4 2" xfId="4863" xr:uid="{72BC136B-FBB2-4A45-A44D-64B9CC4DE447}"/>
    <cellStyle name="Heading 4 2 2 5" xfId="3312" xr:uid="{A60946B5-F960-4DF1-A9A4-08B21655A055}"/>
    <cellStyle name="Heading 4 2 2 5 2" xfId="4864" xr:uid="{7BAA0161-BB1F-4B31-8E15-41C03D4279D2}"/>
    <cellStyle name="Heading 4 2 2 6" xfId="3313" xr:uid="{3108DE82-F76B-4492-84BF-FB19010D9CED}"/>
    <cellStyle name="Heading 4 2 2 6 2" xfId="4865" xr:uid="{86460E7E-C378-42F4-BD25-AB2D8F1BE213}"/>
    <cellStyle name="Heading 4 2 2 7" xfId="3308" xr:uid="{11710B34-9A15-4222-AE21-F5E4FFB47BED}"/>
    <cellStyle name="Heading 4 2 2 8" xfId="4860" xr:uid="{5D257F76-68DD-4EFB-975E-4213FFA44DDE}"/>
    <cellStyle name="Heading 4 2 3" xfId="1313" xr:uid="{0AE67A8B-3034-447C-899B-AC5C5D2037CF}"/>
    <cellStyle name="Heading 4 2 3 2" xfId="3314" xr:uid="{6BC897B9-FCB7-49F3-B5E4-DF7DD55981B2}"/>
    <cellStyle name="Heading 4 2 3 3" xfId="4866" xr:uid="{E14DEC09-45BA-40A0-ADFC-E194345F3B0F}"/>
    <cellStyle name="Heading 4 2 4" xfId="1314" xr:uid="{21B68330-326A-4B3C-9AC3-4417E2CF6E88}"/>
    <cellStyle name="Heading 4 2 4 2" xfId="3316" xr:uid="{E8B04656-57EF-481B-B649-5BB0A940307E}"/>
    <cellStyle name="Heading 4 2 4 3" xfId="3315" xr:uid="{1A5B2987-94CC-4EC9-B2C1-E00BB41EAA35}"/>
    <cellStyle name="Heading 4 2 4 4" xfId="4867" xr:uid="{A145B8FB-D754-4A48-95EB-59558FF265F4}"/>
    <cellStyle name="Heading 4 2 5" xfId="1315" xr:uid="{F35D6E58-1E11-4CED-B2D2-4361A10B293D}"/>
    <cellStyle name="Heading 4 2 5 2" xfId="3317" xr:uid="{4E5E5345-6FE8-4098-A960-07F340263D0E}"/>
    <cellStyle name="Heading 4 2 5 3" xfId="4868" xr:uid="{92978A1C-FE49-48BB-BAD4-F18FFF8DA049}"/>
    <cellStyle name="Heading 4 2 6" xfId="1316" xr:uid="{D20B5958-9F52-47AD-B64D-28FD687976BC}"/>
    <cellStyle name="Heading 4 2 6 2" xfId="3318" xr:uid="{25FC4979-A16D-4FC9-A84B-34172654BE0A}"/>
    <cellStyle name="Heading 4 2 6 3" xfId="4869" xr:uid="{A4A521A9-A64E-4E46-95E1-5D996EF8E1DC}"/>
    <cellStyle name="Heading 4 2 7" xfId="1317" xr:uid="{07926602-7F77-43B0-8F02-6AE3743CA21E}"/>
    <cellStyle name="Heading 4 2 7 2" xfId="3319" xr:uid="{A14AAF52-E091-4719-9552-09009399772F}"/>
    <cellStyle name="Heading 4 2 7 3" xfId="4870" xr:uid="{C88174B2-F9A3-49FF-96BB-6CEAC2A52978}"/>
    <cellStyle name="Heading 4 2 8" xfId="1318" xr:uid="{744FDD92-386D-42DF-8153-973B6A02C839}"/>
    <cellStyle name="Heading 4 2 8 2" xfId="3320" xr:uid="{66C9CB65-D560-409E-9C9E-0BA1E40CB093}"/>
    <cellStyle name="Heading 4 2 8 3" xfId="4871" xr:uid="{069CD788-D0C6-4D6F-9671-C5DA9A1A0178}"/>
    <cellStyle name="Heading 4 2 9" xfId="1319" xr:uid="{2F48F493-026F-4D39-A6FA-BDDC53689902}"/>
    <cellStyle name="Heading 4 2 9 2" xfId="3321" xr:uid="{A180A8EC-34BB-47AC-B655-C65946EAABDC}"/>
    <cellStyle name="Heading 4 2 9 3" xfId="4872" xr:uid="{C05DD90B-C874-4288-A782-21FFB7BC3F4C}"/>
    <cellStyle name="Heading 4 20" xfId="3322" xr:uid="{B4165F36-5891-45A7-8A3D-724F4A2244D6}"/>
    <cellStyle name="Heading 4 21" xfId="3323" xr:uid="{AF52A77F-D81C-4C87-81E6-2BDA7F5FE61C}"/>
    <cellStyle name="Heading 4 22" xfId="3324" xr:uid="{2B668C28-D409-48FF-AFBB-632E27F1FA2B}"/>
    <cellStyle name="Heading 4 23" xfId="3325" xr:uid="{5188CA6C-1A73-49BC-8113-B587BDAB6C50}"/>
    <cellStyle name="Heading 4 24" xfId="3326" xr:uid="{25DCEF39-F0F7-4D36-8906-61451E85F247}"/>
    <cellStyle name="Heading 4 25" xfId="3327" xr:uid="{F9643A55-16D8-4B10-81D5-5773A898AAD5}"/>
    <cellStyle name="Heading 4 26" xfId="3328" xr:uid="{42FDB860-0FBF-43F8-BCD0-81D89009CBBB}"/>
    <cellStyle name="Heading 4 27" xfId="3296" xr:uid="{7FC3E2C8-CBE3-409D-8ACE-A14593EC2FAB}"/>
    <cellStyle name="Heading 4 28" xfId="4858" xr:uid="{665D2223-4438-4D65-84C7-57225A8C7D20}"/>
    <cellStyle name="Heading 4 29" xfId="5387" xr:uid="{35C67B4D-BF72-4BDA-98F1-3574F74489D2}"/>
    <cellStyle name="Heading 4 3" xfId="1320" xr:uid="{5119DF24-252B-4E3B-A384-3BFC67F0ABF1}"/>
    <cellStyle name="Heading 4 3 10" xfId="1321" xr:uid="{482F73FF-DA54-4C30-95EA-36F31D0C8E5E}"/>
    <cellStyle name="Heading 4 3 11" xfId="1322" xr:uid="{6CE51BF0-7753-4E6E-A62C-8765E84FCF5A}"/>
    <cellStyle name="Heading 4 3 12" xfId="3329" xr:uid="{325CB6AE-5DB1-4312-8017-9F20E68A1CFA}"/>
    <cellStyle name="Heading 4 3 13" xfId="29408" xr:uid="{BFCE726C-916A-497D-93F9-12F820C9A5B0}"/>
    <cellStyle name="Heading 4 3 2" xfId="1323" xr:uid="{53C88F35-364B-476E-A9AD-8BF857791400}"/>
    <cellStyle name="Heading 4 3 2 2" xfId="3330" xr:uid="{99083D96-E5D3-4B78-9055-F920223C2071}"/>
    <cellStyle name="Heading 4 3 2 3" xfId="4873" xr:uid="{1016890D-5D61-4853-B2C4-B95B2A0C1130}"/>
    <cellStyle name="Heading 4 3 3" xfId="1324" xr:uid="{35F5398D-CA1A-4719-AE0F-3CC57D69C5F8}"/>
    <cellStyle name="Heading 4 3 3 2" xfId="3331" xr:uid="{E625DD17-EF97-4EF0-9B0D-54324C599A9B}"/>
    <cellStyle name="Heading 4 3 3 3" xfId="4874" xr:uid="{E8BB43A4-0D57-4071-9EB8-F442B140F137}"/>
    <cellStyle name="Heading 4 3 4" xfId="1325" xr:uid="{621AEBF8-BFA4-451F-B444-818FC11F4E6A}"/>
    <cellStyle name="Heading 4 3 4 2" xfId="3332" xr:uid="{E14A9E8B-E0E6-4708-B4CD-ABB648894B05}"/>
    <cellStyle name="Heading 4 3 4 3" xfId="4875" xr:uid="{D972AEB9-8A71-4BCC-B3CF-AB992313FAA0}"/>
    <cellStyle name="Heading 4 3 5" xfId="1326" xr:uid="{AD2BD39B-67E1-437F-889A-85F149FB3DCC}"/>
    <cellStyle name="Heading 4 3 5 2" xfId="3333" xr:uid="{8498A351-08B0-40B5-ADFF-4035F3196471}"/>
    <cellStyle name="Heading 4 3 5 3" xfId="4876" xr:uid="{2D039A38-23EA-4664-8BA3-BD2889141ED2}"/>
    <cellStyle name="Heading 4 3 6" xfId="1327" xr:uid="{BB6E763B-1215-46D1-ABB0-2D9695A049E4}"/>
    <cellStyle name="Heading 4 3 6 2" xfId="3334" xr:uid="{FB07748F-43D9-4FB7-AE8D-C462EDF76205}"/>
    <cellStyle name="Heading 4 3 6 3" xfId="4877" xr:uid="{442F193D-C466-4D73-9F16-088D32C0501C}"/>
    <cellStyle name="Heading 4 3 7" xfId="1328" xr:uid="{BE094B4A-410F-4A94-B933-617F03FFEDC7}"/>
    <cellStyle name="Heading 4 3 8" xfId="1329" xr:uid="{54CDEC6D-2CC5-4D07-AE78-8A1F365DF1AA}"/>
    <cellStyle name="Heading 4 3 9" xfId="1330" xr:uid="{328B4ECF-4A4F-45D1-942B-9FF66B5C8C5E}"/>
    <cellStyle name="Heading 4 30" xfId="5430" xr:uid="{6AA6D0C0-80E5-4B0C-8E97-5F5D3A0C559C}"/>
    <cellStyle name="Heading 4 31" xfId="1299" xr:uid="{0AF4EC44-86FD-4A20-BDF4-F78364963130}"/>
    <cellStyle name="Heading 4 32" xfId="5474" xr:uid="{07BCA58E-1467-4A04-AEBD-BA73CD5B2D63}"/>
    <cellStyle name="Heading 4 33" xfId="29230" xr:uid="{380787B7-AF9A-4212-A957-E68B9C3D068B}"/>
    <cellStyle name="Heading 4 4" xfId="1331" xr:uid="{CE9E8110-DFED-400A-B3E3-825D1D7BE68C}"/>
    <cellStyle name="Heading 4 4 2" xfId="3336" xr:uid="{FB1ADE17-C9C2-4940-A126-91692E4B86BB}"/>
    <cellStyle name="Heading 4 4 2 2" xfId="4878" xr:uid="{CAA73A1F-28A7-4634-AEDB-ED6058C31726}"/>
    <cellStyle name="Heading 4 4 3" xfId="3337" xr:uid="{0C69B938-E61C-4570-B86A-D8967BCD005F}"/>
    <cellStyle name="Heading 4 4 3 2" xfId="4879" xr:uid="{191AC97C-9ECC-46D1-BED7-D59897DC32A3}"/>
    <cellStyle name="Heading 4 4 4" xfId="3338" xr:uid="{1AC5C2E0-6614-4C1A-8B1E-7A3FCD29B5CA}"/>
    <cellStyle name="Heading 4 4 4 2" xfId="4880" xr:uid="{D1FBFFA3-6E58-4160-827E-0CC4DE15D00B}"/>
    <cellStyle name="Heading 4 4 5" xfId="3339" xr:uid="{2986CC74-2C30-4662-9705-A9AAB42C62DC}"/>
    <cellStyle name="Heading 4 4 5 2" xfId="4881" xr:uid="{0BE1C6B2-6FF0-48DB-AD62-18454EFD8816}"/>
    <cellStyle name="Heading 4 4 6" xfId="3340" xr:uid="{4070A5D4-71CE-4EA2-84E9-FA13ACB34BD8}"/>
    <cellStyle name="Heading 4 4 6 2" xfId="4882" xr:uid="{29A767BC-F4A8-44FB-88CE-AC1DED965F92}"/>
    <cellStyle name="Heading 4 4 7" xfId="3335" xr:uid="{C47482D1-4954-44B5-94BD-A8D77B0766D2}"/>
    <cellStyle name="Heading 4 5" xfId="1332" xr:uid="{FDF7A290-8DB3-456A-B786-B49D3B1F8127}"/>
    <cellStyle name="Heading 4 5 2" xfId="3342" xr:uid="{B85E47ED-E8B5-4101-A2CA-1492D236AC1C}"/>
    <cellStyle name="Heading 4 5 3" xfId="3341" xr:uid="{06C6E488-8F33-4215-829F-86E9EB20DB4C}"/>
    <cellStyle name="Heading 4 6" xfId="1333" xr:uid="{B0F271B9-5D0D-41EE-A23D-454D8A39B4BE}"/>
    <cellStyle name="Heading 4 6 2" xfId="3344" xr:uid="{A1DB7857-1295-41B7-8E15-711980F9B798}"/>
    <cellStyle name="Heading 4 6 3" xfId="3345" xr:uid="{C459076B-B575-47B2-9B34-1A0BA0131B09}"/>
    <cellStyle name="Heading 4 6 4" xfId="3343" xr:uid="{85CF8719-D049-4756-97F8-8E3B37259586}"/>
    <cellStyle name="Heading 4 7" xfId="1334" xr:uid="{FBBDC291-1030-4580-87F3-63A4D2C5CFA0}"/>
    <cellStyle name="Heading 4 7 2" xfId="3347" xr:uid="{6A45C3B1-45AE-481E-8ABD-ED4FA8BD7464}"/>
    <cellStyle name="Heading 4 7 3" xfId="3346" xr:uid="{E6BD8C5C-40D9-4BB3-8F28-B25982D41965}"/>
    <cellStyle name="Heading 4 8" xfId="1335" xr:uid="{563CADF9-0E65-40D2-9084-C47E5B02CD96}"/>
    <cellStyle name="Heading 4 8 2" xfId="3348" xr:uid="{93AB3FCC-5F83-41BC-863B-30FBF951B2A3}"/>
    <cellStyle name="Heading 4 9" xfId="1336" xr:uid="{B43EE879-0F70-4466-95A9-D2583BDA154B}"/>
    <cellStyle name="Heading 4 9 2" xfId="3349" xr:uid="{1093216D-808A-47F8-A55F-571E1E8827A2}"/>
    <cellStyle name="Hyperlink 2" xfId="3350" xr:uid="{1BAC6E92-121E-443B-91CD-63F708539BF9}"/>
    <cellStyle name="Hyperlink 2 2" xfId="4086" xr:uid="{C1180C44-66DF-40BD-8948-04C71152366A}"/>
    <cellStyle name="Hyperlink 2 3" xfId="2026" xr:uid="{53AF9D76-2A7A-420C-8365-86AC01D9F009}"/>
    <cellStyle name="Hyperlink 2 4" xfId="4883" xr:uid="{96F7CFCD-E171-46CD-B683-E83EDA3D6B35}"/>
    <cellStyle name="Hyperlink 2 5" xfId="29337" xr:uid="{8DE98B57-B3B2-44FE-9F7A-BFB2A7B26B9D}"/>
    <cellStyle name="Hyperlink 3" xfId="4085" xr:uid="{BCC120CA-C291-463B-B00F-AD5F8A2E2ED2}"/>
    <cellStyle name="Input 10" xfId="1338" xr:uid="{26B52F84-5EAC-4B13-87AE-46973F393D8D}"/>
    <cellStyle name="Input 10 10" xfId="9119" xr:uid="{2282D26A-0171-4B63-A3AA-A5DF567F85DF}"/>
    <cellStyle name="Input 10 10 2" xfId="14820" xr:uid="{A6FCF594-4B32-4A35-86E1-E75A2F02583D}"/>
    <cellStyle name="Input 10 10 2 2" xfId="24268" xr:uid="{0CCE2DB0-D0B0-42E2-8EC5-BDD691FEC303}"/>
    <cellStyle name="Input 10 10 3" xfId="18567" xr:uid="{E0A0FE08-DD94-41EC-A24D-FB86B10B0BEF}"/>
    <cellStyle name="Input 10 11" xfId="26734" xr:uid="{AE99C65B-0313-4D1F-B8C2-7BB983B10835}"/>
    <cellStyle name="Input 10 12" xfId="27279" xr:uid="{241685AA-1DC4-4C09-8842-545FF4AC2046}"/>
    <cellStyle name="Input 10 2" xfId="3353" xr:uid="{A918C0DE-6B3A-4510-8013-C2AD846291A4}"/>
    <cellStyle name="Input 10 3" xfId="3352" xr:uid="{F4CAB36C-3F0A-4EEE-8CFA-8C836C3C7DA7}"/>
    <cellStyle name="Input 10 4" xfId="5583" xr:uid="{3BC078EA-EE79-4685-A59B-77EF4344284D}"/>
    <cellStyle name="Input 10 4 2" xfId="6253" xr:uid="{B9AADEB0-5E64-4861-9230-32368AC247A4}"/>
    <cellStyle name="Input 10 4 2 2" xfId="9985" xr:uid="{D83CD6A7-84CE-4A10-A291-48034125C223}"/>
    <cellStyle name="Input 10 4 2 2 2" xfId="19433" xr:uid="{79DEFA2D-B800-4447-9F37-A3506DCA2D8D}"/>
    <cellStyle name="Input 10 4 2 3" xfId="15704" xr:uid="{A27DDBD1-80A4-4E41-B48F-8471B7BC599F}"/>
    <cellStyle name="Input 10 4 3" xfId="9315" xr:uid="{0581F4E2-EF04-40CD-8198-747577742D28}"/>
    <cellStyle name="Input 10 4 3 2" xfId="18763" xr:uid="{DAD6B750-D636-475B-8FCC-2098573C834D}"/>
    <cellStyle name="Input 10 4 4" xfId="15034" xr:uid="{8DAEDF4C-31F4-4CDD-8B3F-8EC7B117EDB2}"/>
    <cellStyle name="Input 10 4 5" xfId="27764" xr:uid="{DE4B1641-F725-4C58-BC86-4BDD97B08794}"/>
    <cellStyle name="Input 10 4 6" xfId="27152" xr:uid="{016B5AAD-D503-4751-B1AE-0102AD2BA46B}"/>
    <cellStyle name="Input 10 4 7" xfId="26597" xr:uid="{15335D68-E097-4000-92E8-831832E8A0A9}"/>
    <cellStyle name="Input 10 4 8" xfId="28298" xr:uid="{AB80F06D-DD03-4A57-B208-0E8E465C530D}"/>
    <cellStyle name="Input 10 5" xfId="7106" xr:uid="{8754C8CD-9368-4E8A-9073-ECADDCA7FABF}"/>
    <cellStyle name="Input 10 5 2" xfId="10837" xr:uid="{F2DDEC59-DD2F-466B-AD20-430A555D2DE3}"/>
    <cellStyle name="Input 10 5 2 2" xfId="20285" xr:uid="{50A9B5DC-368D-4844-899A-D97784E15364}"/>
    <cellStyle name="Input 10 5 2 3" xfId="24709" xr:uid="{08C94DC0-537D-440C-983A-F055DF0A270B}"/>
    <cellStyle name="Input 10 5 3" xfId="12843" xr:uid="{6036395F-CA7A-42F8-B87A-5C68BF05BAD7}"/>
    <cellStyle name="Input 10 5 3 2" xfId="22291" xr:uid="{9706FB29-A034-4EFF-92AE-65BE81A2EEB3}"/>
    <cellStyle name="Input 10 5 4" xfId="16556" xr:uid="{B402636A-DD94-4131-B0DE-DD5DD7F2DA4F}"/>
    <cellStyle name="Input 10 6" xfId="8321" xr:uid="{E244638B-E025-4B91-B5B1-74DFBCD9B349}"/>
    <cellStyle name="Input 10 6 2" xfId="11872" xr:uid="{F152F889-5F27-4E87-9EC9-26056BFA57E8}"/>
    <cellStyle name="Input 10 6 2 2" xfId="21320" xr:uid="{29728AE5-11A6-41E6-8B96-76990E19FA4F}"/>
    <cellStyle name="Input 10 6 2 3" xfId="25714" xr:uid="{BDF6D1F6-DA2C-4CFE-8614-2C9A8EFCE89D}"/>
    <cellStyle name="Input 10 6 3" xfId="14026" xr:uid="{0ACD21B7-1C63-4E59-87B2-F5FD77954DEB}"/>
    <cellStyle name="Input 10 6 3 2" xfId="23474" xr:uid="{B0CEBB3F-2E6C-4F64-91FC-CC4C046BAF97}"/>
    <cellStyle name="Input 10 6 4" xfId="17769" xr:uid="{C36409CA-3985-4D63-AF0F-C113B1FB5564}"/>
    <cellStyle name="Input 10 7" xfId="7998" xr:uid="{815EDAFF-2C9D-44EF-949E-63337117132B}"/>
    <cellStyle name="Input 10 7 2" xfId="11597" xr:uid="{047FD4E1-E1B9-460F-B870-1A8E00971E0F}"/>
    <cellStyle name="Input 10 7 2 2" xfId="21045" xr:uid="{0E5EA6BF-9460-430A-B939-CFF0237FA2B4}"/>
    <cellStyle name="Input 10 7 2 3" xfId="25459" xr:uid="{F3DB710D-BBB4-4F5D-BCC7-FC3AD29E8D4B}"/>
    <cellStyle name="Input 10 7 3" xfId="13723" xr:uid="{D5E30402-09D1-4306-8F50-10E7F47E1278}"/>
    <cellStyle name="Input 10 7 3 2" xfId="23171" xr:uid="{375E62FE-D72E-49F3-A087-1241C42699C3}"/>
    <cellStyle name="Input 10 7 4" xfId="17446" xr:uid="{5A852A13-F75D-4525-9A58-547D9C1340C8}"/>
    <cellStyle name="Input 10 8" xfId="7705" xr:uid="{E7F00B33-018C-4891-B55C-E205FE586C34}"/>
    <cellStyle name="Input 10 8 2" xfId="11355" xr:uid="{9CABE8D8-C00C-4364-91C5-C57484F22A7A}"/>
    <cellStyle name="Input 10 8 2 2" xfId="20803" xr:uid="{CC303BB2-0476-428E-A71E-B2348338A1CE}"/>
    <cellStyle name="Input 10 8 2 3" xfId="25221" xr:uid="{DD88F0F3-50AC-49C8-BA40-4A2382B4C07D}"/>
    <cellStyle name="Input 10 8 3" xfId="13434" xr:uid="{703C81C8-AE9C-4760-B602-B012DB0F29D2}"/>
    <cellStyle name="Input 10 8 3 2" xfId="22882" xr:uid="{99DEA684-D196-49C1-9F53-C07F9A25F5C9}"/>
    <cellStyle name="Input 10 8 4" xfId="17153" xr:uid="{4D918A65-FD4F-4433-B42F-25395B063644}"/>
    <cellStyle name="Input 10 9" xfId="8146" xr:uid="{B04D57B3-6D8F-4254-9048-DBE890D4652D}"/>
    <cellStyle name="Input 10 9 2" xfId="11720" xr:uid="{0A0FDC4C-A2DB-45AC-AA9B-21361CAB7A49}"/>
    <cellStyle name="Input 10 9 2 2" xfId="21168" xr:uid="{0D6B39E6-E281-4A3F-92B6-65D66DA1D317}"/>
    <cellStyle name="Input 10 9 2 3" xfId="25563" xr:uid="{B4477801-8304-4A66-BF72-F09002647E20}"/>
    <cellStyle name="Input 10 9 3" xfId="13852" xr:uid="{2EEC1EDA-4382-40FC-8D4A-E0EC629CC5B0}"/>
    <cellStyle name="Input 10 9 3 2" xfId="23300" xr:uid="{F0C117D1-FF7A-4F70-9CDE-8A61A8525485}"/>
    <cellStyle name="Input 10 9 4" xfId="17594" xr:uid="{CC68B0C3-19EB-4E1C-BF5C-8F2399A3F189}"/>
    <cellStyle name="Input 11" xfId="1339" xr:uid="{80100704-49DB-43C9-8173-FBBD03D364D9}"/>
    <cellStyle name="Input 11 10" xfId="26735" xr:uid="{31C6E891-1A6E-409D-8153-2BF0B8F850CC}"/>
    <cellStyle name="Input 11 11" xfId="27280" xr:uid="{F60ED58F-A31F-4634-A151-E44E2CF79714}"/>
    <cellStyle name="Input 11 2" xfId="3354" xr:uid="{89F039EA-6E87-4B06-9A30-F4362EFB8E9D}"/>
    <cellStyle name="Input 11 3" xfId="5584" xr:uid="{6A3AFCCA-A51F-4569-B10F-7076F4E18B43}"/>
    <cellStyle name="Input 11 3 2" xfId="6254" xr:uid="{36217E81-C47D-4868-B3AD-7031CD5D1766}"/>
    <cellStyle name="Input 11 3 2 2" xfId="9986" xr:uid="{FDB12BCA-1EFD-4D98-99F5-3509A188F046}"/>
    <cellStyle name="Input 11 3 2 2 2" xfId="19434" xr:uid="{4DE8E285-2E87-4F2F-BC19-CECEADACA784}"/>
    <cellStyle name="Input 11 3 2 3" xfId="15705" xr:uid="{4A05E537-4C39-494F-8D12-EAD8987F8872}"/>
    <cellStyle name="Input 11 3 3" xfId="9316" xr:uid="{4A1A8835-9447-4FD7-AF1E-16819F66E9AC}"/>
    <cellStyle name="Input 11 3 3 2" xfId="18764" xr:uid="{40EC8402-20CB-4886-99E0-69D36D3752D4}"/>
    <cellStyle name="Input 11 3 4" xfId="15035" xr:uid="{4D9EACA6-B5FC-4589-8DE9-A737770AD74D}"/>
    <cellStyle name="Input 11 3 5" xfId="27765" xr:uid="{1E302918-417B-4B02-A231-55EF7439EA64}"/>
    <cellStyle name="Input 11 3 6" xfId="27413" xr:uid="{033F8DF7-82EE-40E0-AC57-ABDE995477AF}"/>
    <cellStyle name="Input 11 3 7" xfId="28063" xr:uid="{5B91D953-91D9-4F19-9A3A-422D3AC89BEB}"/>
    <cellStyle name="Input 11 3 8" xfId="28299" xr:uid="{D680EF67-BB0B-43D1-9F2A-F5177BFF5809}"/>
    <cellStyle name="Input 11 4" xfId="7194" xr:uid="{37AEC19B-85E1-448C-A4B4-4C4F770FCAB7}"/>
    <cellStyle name="Input 11 4 2" xfId="10925" xr:uid="{141C98D3-E92B-4429-8C41-705A493657E4}"/>
    <cellStyle name="Input 11 4 2 2" xfId="20373" xr:uid="{7F5A0A3B-5111-49F5-9E73-9916222781F8}"/>
    <cellStyle name="Input 11 4 2 3" xfId="24797" xr:uid="{6F5E7BFC-A290-4F24-B1FA-EEF96889EFA4}"/>
    <cellStyle name="Input 11 4 3" xfId="12931" xr:uid="{08E58189-44A6-4354-A57B-3C403C283502}"/>
    <cellStyle name="Input 11 4 3 2" xfId="22379" xr:uid="{6EC9BEAE-D1A9-4A10-B987-A82792AAABA1}"/>
    <cellStyle name="Input 11 4 4" xfId="16644" xr:uid="{02E40F63-1F2C-4741-B104-8DB75A48BC6F}"/>
    <cellStyle name="Input 11 5" xfId="8754" xr:uid="{46375040-34BD-4065-9604-36B1FCE6642F}"/>
    <cellStyle name="Input 11 5 2" xfId="12238" xr:uid="{951573B3-A74E-4FE9-9612-0EC7F77FE1D4}"/>
    <cellStyle name="Input 11 5 2 2" xfId="21686" xr:uid="{EAD7B943-6858-49FB-AE37-0605CA1058AD}"/>
    <cellStyle name="Input 11 5 2 3" xfId="26078" xr:uid="{18FCC29F-B675-443E-95F7-BDB03731F3F9}"/>
    <cellStyle name="Input 11 5 3" xfId="14457" xr:uid="{1CFD5938-387A-4DD9-9A27-66AE76185A7D}"/>
    <cellStyle name="Input 11 5 3 2" xfId="23905" xr:uid="{8D58B288-0DBC-409A-98B1-1B80077A6F97}"/>
    <cellStyle name="Input 11 5 4" xfId="18202" xr:uid="{72DEDF8F-1472-4A0A-895A-CF930F457E2C}"/>
    <cellStyle name="Input 11 6" xfId="7449" xr:uid="{EB17D33C-2B02-4924-9C5F-DF15400C9C35}"/>
    <cellStyle name="Input 11 6 2" xfId="11126" xr:uid="{3ADDC13B-FE97-4D5F-8B9D-0EB447B183F5}"/>
    <cellStyle name="Input 11 6 2 2" xfId="20574" xr:uid="{D4F39772-8627-46C9-8A54-CE8DECFB3F6E}"/>
    <cellStyle name="Input 11 6 2 3" xfId="24993" xr:uid="{91C7382D-86F4-4335-A1FC-B6663A7228B0}"/>
    <cellStyle name="Input 11 6 3" xfId="13179" xr:uid="{B07EEDE1-CDEB-4C2F-B4F2-D8FA0CF1582A}"/>
    <cellStyle name="Input 11 6 3 2" xfId="22627" xr:uid="{D5909224-C766-49E6-88C9-5D4F0EAD04A1}"/>
    <cellStyle name="Input 11 6 4" xfId="16897" xr:uid="{835E1C20-390B-4EF1-A601-6D5A8E298EEE}"/>
    <cellStyle name="Input 11 7" xfId="7326" xr:uid="{2D419677-F86E-4F05-A421-B8115D3FA8FD}"/>
    <cellStyle name="Input 11 7 2" xfId="11038" xr:uid="{3884822E-CF91-41EE-BEB1-58BCEC2BE08C}"/>
    <cellStyle name="Input 11 7 2 2" xfId="20486" xr:uid="{3B19E562-29AB-48BB-A6AD-3982D2B3F0CD}"/>
    <cellStyle name="Input 11 7 2 3" xfId="24905" xr:uid="{950023CD-B6A1-4520-8507-3208F4E3B6EC}"/>
    <cellStyle name="Input 11 7 3" xfId="13056" xr:uid="{61BD10F6-22BF-4824-A18F-FA7BA562B8DB}"/>
    <cellStyle name="Input 11 7 3 2" xfId="22504" xr:uid="{4BEEA6CC-4A3E-42AA-A8E6-4BAB8284BC92}"/>
    <cellStyle name="Input 11 7 4" xfId="16774" xr:uid="{9C54F587-4264-43F5-B59C-CD2B9B8DA4BB}"/>
    <cellStyle name="Input 11 8" xfId="8711" xr:uid="{321349BC-C0EA-45B6-8C7B-E2664976CCE5}"/>
    <cellStyle name="Input 11 8 2" xfId="12195" xr:uid="{ADAB50F4-1061-4B2F-BB8B-0AE5AF27E8BF}"/>
    <cellStyle name="Input 11 8 2 2" xfId="21643" xr:uid="{C7EF537A-3F07-4715-AF7A-536B9C3F047C}"/>
    <cellStyle name="Input 11 8 2 3" xfId="26035" xr:uid="{94D649D0-B8B0-4A51-AB9E-190611AA1ED0}"/>
    <cellStyle name="Input 11 8 3" xfId="14414" xr:uid="{D422C2BB-A73E-474E-BFF3-1C51F49E765B}"/>
    <cellStyle name="Input 11 8 3 2" xfId="23862" xr:uid="{8D93A0B9-F8A5-4814-A5FE-8D8252730189}"/>
    <cellStyle name="Input 11 8 4" xfId="18159" xr:uid="{31A43EF4-ACE1-4B9B-8BCE-812C4B1D3C79}"/>
    <cellStyle name="Input 11 9" xfId="7429" xr:uid="{A76A6F6C-7AE0-4029-9DEC-5C76BBAFE333}"/>
    <cellStyle name="Input 11 9 2" xfId="13159" xr:uid="{F313E027-DBC0-4DB6-BA6F-208EB665E9B7}"/>
    <cellStyle name="Input 11 9 2 2" xfId="22607" xr:uid="{298B25DD-3467-429D-8BE4-DBCA8E5CDB9A}"/>
    <cellStyle name="Input 11 9 3" xfId="16877" xr:uid="{A50DC8DC-02BB-49E6-9AF2-03BC61D1552E}"/>
    <cellStyle name="Input 12" xfId="1340" xr:uid="{4116573D-0E8B-426F-BD63-DE682E707988}"/>
    <cellStyle name="Input 12 10" xfId="26736" xr:uid="{934765C3-649F-457E-B7FC-CAAB56A650E6}"/>
    <cellStyle name="Input 12 11" xfId="26795" xr:uid="{54E87204-3442-424B-B91E-645ADFC6134A}"/>
    <cellStyle name="Input 12 2" xfId="3355" xr:uid="{134C6877-56DA-47A9-AA25-42B36CB52566}"/>
    <cellStyle name="Input 12 3" xfId="5585" xr:uid="{C7223511-E6C6-4016-BE7D-E2139DF3B4D8}"/>
    <cellStyle name="Input 12 3 2" xfId="6255" xr:uid="{BBFF7ED7-0219-4ABE-834F-0DB88B7B0429}"/>
    <cellStyle name="Input 12 3 2 2" xfId="9987" xr:uid="{1999D21A-FA27-481F-9BD1-0E63D4838144}"/>
    <cellStyle name="Input 12 3 2 2 2" xfId="19435" xr:uid="{28B0A985-5A7C-40D2-A19E-8C2B338704D3}"/>
    <cellStyle name="Input 12 3 2 3" xfId="15706" xr:uid="{AA9ADAB6-FF38-4097-B036-158102A7661E}"/>
    <cellStyle name="Input 12 3 3" xfId="9317" xr:uid="{93B327E7-AC7A-40C7-A747-0051BF121642}"/>
    <cellStyle name="Input 12 3 3 2" xfId="18765" xr:uid="{09A37C94-7F7D-4016-ABE9-F7800F57044A}"/>
    <cellStyle name="Input 12 3 4" xfId="15036" xr:uid="{0156FB09-6908-40F0-9B68-E79F28557200}"/>
    <cellStyle name="Input 12 3 5" xfId="27766" xr:uid="{6A5C446E-0CA5-4A17-AC21-CC68D6F7C722}"/>
    <cellStyle name="Input 12 3 6" xfId="28141" xr:uid="{AA14CCA6-8841-4E83-90E2-104054FC83AE}"/>
    <cellStyle name="Input 12 3 7" xfId="26674" xr:uid="{5F226297-C305-4394-B966-6B68FCFA8949}"/>
    <cellStyle name="Input 12 3 8" xfId="28300" xr:uid="{E8838BFA-5C68-47E8-8F44-33FFBDD4867A}"/>
    <cellStyle name="Input 12 4" xfId="7105" xr:uid="{658CEC09-3E3E-4176-A49D-5FB44403EA04}"/>
    <cellStyle name="Input 12 4 2" xfId="10836" xr:uid="{0CD110BF-0132-435F-8B68-2F5492C0E64E}"/>
    <cellStyle name="Input 12 4 2 2" xfId="20284" xr:uid="{09D4463D-DE4D-4543-A7D6-BA647C26C347}"/>
    <cellStyle name="Input 12 4 2 3" xfId="24708" xr:uid="{17B49E62-D26A-45FF-A226-B9DADAF657CF}"/>
    <cellStyle name="Input 12 4 3" xfId="12842" xr:uid="{85789073-E1C1-451E-95D5-BF9636FC9A3C}"/>
    <cellStyle name="Input 12 4 3 2" xfId="22290" xr:uid="{9796B4C7-5844-4BFD-968C-CC41C74E3E64}"/>
    <cellStyle name="Input 12 4 4" xfId="16555" xr:uid="{B2FB34B2-71F2-4137-BA64-2A092527DB4F}"/>
    <cellStyle name="Input 12 5" xfId="8320" xr:uid="{3A3699EA-EBA6-47F2-9790-D401FC3303CB}"/>
    <cellStyle name="Input 12 5 2" xfId="11871" xr:uid="{5221BA7D-A19E-495E-9002-D0E9A9B4B050}"/>
    <cellStyle name="Input 12 5 2 2" xfId="21319" xr:uid="{94D62B90-2293-49A9-9F79-C1738FC59D7E}"/>
    <cellStyle name="Input 12 5 2 3" xfId="25713" xr:uid="{0C0096D1-5ADB-45FA-B9FC-5735523CB745}"/>
    <cellStyle name="Input 12 5 3" xfId="14025" xr:uid="{32C3E40C-A73E-4D6A-B1E4-CF8F1A7699E4}"/>
    <cellStyle name="Input 12 5 3 2" xfId="23473" xr:uid="{A6BECF5D-2F57-4663-9F2D-AA86E14AEBAA}"/>
    <cellStyle name="Input 12 5 4" xfId="17768" xr:uid="{E3045D86-4A65-4145-B99A-FBA6B3540DEF}"/>
    <cellStyle name="Input 12 6" xfId="8301" xr:uid="{7A1AAEF8-A3FE-4076-BCF7-FD1BAF505870}"/>
    <cellStyle name="Input 12 6 2" xfId="11852" xr:uid="{036AFA15-745B-4CCE-8788-24CB7DDCD311}"/>
    <cellStyle name="Input 12 6 2 2" xfId="21300" xr:uid="{B1167F40-21EF-41DB-A067-13F317722452}"/>
    <cellStyle name="Input 12 6 2 3" xfId="25694" xr:uid="{A3D8FC80-9179-4ACA-AA0F-3D6503AA164E}"/>
    <cellStyle name="Input 12 6 3" xfId="14006" xr:uid="{6957B9BA-67DB-45BA-8FA4-2DF1A2448019}"/>
    <cellStyle name="Input 12 6 3 2" xfId="23454" xr:uid="{CBEE3626-AFC5-410E-B4CD-056D6E0487B3}"/>
    <cellStyle name="Input 12 6 4" xfId="17749" xr:uid="{5D3178A8-C6A4-4537-A234-328673C472D3}"/>
    <cellStyle name="Input 12 7" xfId="8006" xr:uid="{66FE4F96-AC18-44C0-AF7E-EC7A0C9981F9}"/>
    <cellStyle name="Input 12 7 2" xfId="11605" xr:uid="{0F32B5CE-24F5-498B-9CEB-1BB549CAB2F9}"/>
    <cellStyle name="Input 12 7 2 2" xfId="21053" xr:uid="{146B1634-FFDA-478B-9A4D-76AAFFDA3DF6}"/>
    <cellStyle name="Input 12 7 2 3" xfId="25467" xr:uid="{66C8DEC1-2C16-4799-B8B0-1274707CC436}"/>
    <cellStyle name="Input 12 7 3" xfId="13731" xr:uid="{B0911999-5882-41AA-8D80-C29603391A68}"/>
    <cellStyle name="Input 12 7 3 2" xfId="23179" xr:uid="{FF80CA88-91E9-4191-8B7F-7842CD54960A}"/>
    <cellStyle name="Input 12 7 4" xfId="17454" xr:uid="{6315ACD0-18D1-4CBD-BEF5-18A320CF0A9F}"/>
    <cellStyle name="Input 12 8" xfId="8618" xr:uid="{7AE2645A-5E7C-4D38-8A2E-63DE3D816304}"/>
    <cellStyle name="Input 12 8 2" xfId="12113" xr:uid="{7425907A-6318-43C7-AD99-7294C2156BE7}"/>
    <cellStyle name="Input 12 8 2 2" xfId="21561" xr:uid="{A68F903A-9170-448D-B732-8CA3A30BB9D9}"/>
    <cellStyle name="Input 12 8 2 3" xfId="25953" xr:uid="{71BE3D9C-0B41-4049-AC03-05ABF179E31F}"/>
    <cellStyle name="Input 12 8 3" xfId="14321" xr:uid="{1709B595-FF57-47BD-9B77-F2A414922B32}"/>
    <cellStyle name="Input 12 8 3 2" xfId="23769" xr:uid="{A5855FD6-B2E4-4D51-9B62-03211FA034D6}"/>
    <cellStyle name="Input 12 8 4" xfId="18066" xr:uid="{5C7618F4-FAE0-49AA-9B84-3676D058A007}"/>
    <cellStyle name="Input 12 9" xfId="8782" xr:uid="{9CEBE77B-E608-45AA-9F3A-1C1BB96DB7EE}"/>
    <cellStyle name="Input 12 9 2" xfId="14485" xr:uid="{00012DD3-BAD7-48CF-810B-2526DDD1D266}"/>
    <cellStyle name="Input 12 9 2 2" xfId="23933" xr:uid="{ED4C5897-4C55-4349-9679-B94D1E9C53FD}"/>
    <cellStyle name="Input 12 9 3" xfId="18230" xr:uid="{A4E7F0DA-DFA0-428C-BF21-40608425BB49}"/>
    <cellStyle name="Input 13" xfId="1341" xr:uid="{DD0FA341-EDA7-48F5-9F50-E43C4352158D}"/>
    <cellStyle name="Input 13 10" xfId="26737" xr:uid="{1F5B71B1-0137-4C7F-896F-8AD2ADCF797B}"/>
    <cellStyle name="Input 13 11" xfId="26771" xr:uid="{06B3AE4A-7C9D-41E8-BCD1-39ABA87A41E2}"/>
    <cellStyle name="Input 13 2" xfId="3356" xr:uid="{7EECA37F-CA58-44C1-BD24-AE48400A9ABB}"/>
    <cellStyle name="Input 13 3" xfId="5586" xr:uid="{E94D94DD-EB9F-401B-8F39-0E43AFF079F6}"/>
    <cellStyle name="Input 13 3 2" xfId="6256" xr:uid="{B528FBB9-83CA-4A05-A794-52D85C3D2E2B}"/>
    <cellStyle name="Input 13 3 2 2" xfId="9988" xr:uid="{B1307546-32E6-476F-AFD8-57F9DA756BD0}"/>
    <cellStyle name="Input 13 3 2 2 2" xfId="19436" xr:uid="{C562D04D-97EE-46A4-9723-A885290D1F96}"/>
    <cellStyle name="Input 13 3 2 3" xfId="15707" xr:uid="{E4AF16BA-F922-4D8C-A3C3-DA9071094434}"/>
    <cellStyle name="Input 13 3 3" xfId="9318" xr:uid="{B60F7C44-B752-4507-A5CF-FAC2DA0F3995}"/>
    <cellStyle name="Input 13 3 3 2" xfId="18766" xr:uid="{2301ACBD-9C8D-4AAE-9624-7387BD3C3BD0}"/>
    <cellStyle name="Input 13 3 4" xfId="15037" xr:uid="{622A8BAA-6A99-4A75-A509-3212156A1AF4}"/>
    <cellStyle name="Input 13 3 5" xfId="27767" xr:uid="{A15895A6-B386-468C-A099-AC16FCB8E9ED}"/>
    <cellStyle name="Input 13 3 6" xfId="27011" xr:uid="{309A86E7-1DF0-4B11-BCD8-25E6981A41EF}"/>
    <cellStyle name="Input 13 3 7" xfId="27261" xr:uid="{6760446B-B037-429F-8313-F6D4B1971E68}"/>
    <cellStyle name="Input 13 3 8" xfId="28301" xr:uid="{B0A3FEE3-578B-49C4-BA24-11383848E9EF}"/>
    <cellStyle name="Input 13 4" xfId="7193" xr:uid="{6B93E0DB-8454-4E02-B37F-27AD80C1471C}"/>
    <cellStyle name="Input 13 4 2" xfId="10924" xr:uid="{3CE0264D-50D8-49B1-AEDD-8CFD2837178F}"/>
    <cellStyle name="Input 13 4 2 2" xfId="20372" xr:uid="{30500EAE-5EEF-4ECF-B1FF-D9F10DBAF7A8}"/>
    <cellStyle name="Input 13 4 2 3" xfId="24796" xr:uid="{A9DC440A-851C-480C-98F0-866FE36E398D}"/>
    <cellStyle name="Input 13 4 3" xfId="12930" xr:uid="{06AF8C40-7614-4071-9D1F-FC962CABDAA0}"/>
    <cellStyle name="Input 13 4 3 2" xfId="22378" xr:uid="{B482ED88-22DE-4750-AD8F-3C41CD4A33F6}"/>
    <cellStyle name="Input 13 4 4" xfId="16643" xr:uid="{A0DDF72B-5726-4A97-9936-7E532912BD7A}"/>
    <cellStyle name="Input 13 5" xfId="8753" xr:uid="{85466CC9-A38E-4D6A-A7A0-16103C7DC36D}"/>
    <cellStyle name="Input 13 5 2" xfId="12237" xr:uid="{6BC18656-5A6A-4604-862F-DE37F56E4523}"/>
    <cellStyle name="Input 13 5 2 2" xfId="21685" xr:uid="{17E4B445-DA00-4186-BA2C-7FC5F454BC77}"/>
    <cellStyle name="Input 13 5 2 3" xfId="26077" xr:uid="{8D0EA668-21B2-4B6D-B317-0973B74A2FF9}"/>
    <cellStyle name="Input 13 5 3" xfId="14456" xr:uid="{24894D59-CAF7-48CD-8691-627DF483F938}"/>
    <cellStyle name="Input 13 5 3 2" xfId="23904" xr:uid="{82F2ECF2-F9BD-4707-8719-99AE156E5A9C}"/>
    <cellStyle name="Input 13 5 4" xfId="18201" xr:uid="{C296BCF5-7435-47C9-9629-F349820F3878}"/>
    <cellStyle name="Input 13 6" xfId="8729" xr:uid="{F5C9AA4E-6E7C-4CD9-BCEC-FED750044922}"/>
    <cellStyle name="Input 13 6 2" xfId="12213" xr:uid="{E88E6374-107B-42B2-833B-13E2FE1C4633}"/>
    <cellStyle name="Input 13 6 2 2" xfId="21661" xr:uid="{3642A619-C2E5-4E05-8E9F-18E250E7A73E}"/>
    <cellStyle name="Input 13 6 2 3" xfId="26053" xr:uid="{98DCB391-8FD2-4979-A216-1C376E3C8ECE}"/>
    <cellStyle name="Input 13 6 3" xfId="14432" xr:uid="{C90B13A8-41E6-4C38-AC25-F8FCC37154A7}"/>
    <cellStyle name="Input 13 6 3 2" xfId="23880" xr:uid="{84EC0BEB-9218-4851-983A-7EFBDAF030DF}"/>
    <cellStyle name="Input 13 6 4" xfId="18177" xr:uid="{0EAA7538-AA92-4918-A713-0D89366C3208}"/>
    <cellStyle name="Input 13 7" xfId="7300" xr:uid="{DE6B91A9-0DE2-4C63-AAEA-D08E6A8F74EC}"/>
    <cellStyle name="Input 13 7 2" xfId="11015" xr:uid="{F8FF0CAD-0835-43B6-B8D0-D09907D5DD1A}"/>
    <cellStyle name="Input 13 7 2 2" xfId="20463" xr:uid="{B9947BDE-806E-463B-85E4-8C27761E9F52}"/>
    <cellStyle name="Input 13 7 2 3" xfId="24882" xr:uid="{558941D3-E6F2-46A6-BB82-96032E1E5189}"/>
    <cellStyle name="Input 13 7 3" xfId="13030" xr:uid="{3247CB4A-8A0F-452B-9D8A-3347D550D207}"/>
    <cellStyle name="Input 13 7 3 2" xfId="22478" xr:uid="{6C410FE4-0BEB-463A-8D3D-9FE3711E32EC}"/>
    <cellStyle name="Input 13 7 4" xfId="16748" xr:uid="{4817B385-F748-4887-97DC-5587ABA81828}"/>
    <cellStyle name="Input 13 8" xfId="8672" xr:uid="{16FBDD8D-ACC9-493B-8878-AE3ECF6C8A32}"/>
    <cellStyle name="Input 13 8 2" xfId="12159" xr:uid="{386C626D-A01C-4D75-8229-56FE42EB32BC}"/>
    <cellStyle name="Input 13 8 2 2" xfId="21607" xr:uid="{44B5BF20-0757-497E-8E6C-28CC42593A6D}"/>
    <cellStyle name="Input 13 8 2 3" xfId="25999" xr:uid="{36942928-4B72-4975-959B-1A8068D1733C}"/>
    <cellStyle name="Input 13 8 3" xfId="14375" xr:uid="{5A472E4F-BEAF-4A87-9BF6-DB002964FB76}"/>
    <cellStyle name="Input 13 8 3 2" xfId="23823" xr:uid="{3253A1B1-2103-484B-AC18-91ECE0213A35}"/>
    <cellStyle name="Input 13 8 4" xfId="18120" xr:uid="{76CDD0D3-710A-4086-86EC-B8CA822B36B7}"/>
    <cellStyle name="Input 13 9" xfId="7726" xr:uid="{0769149D-F511-4E15-9010-2431D2C66F23}"/>
    <cellStyle name="Input 13 9 2" xfId="13455" xr:uid="{3D95C826-45D3-421E-A096-9924FA86C4C2}"/>
    <cellStyle name="Input 13 9 2 2" xfId="22903" xr:uid="{E88A7678-39C3-4995-A642-CA70A3669F24}"/>
    <cellStyle name="Input 13 9 3" xfId="17174" xr:uid="{66304776-D42B-427D-924F-D8E3B62FB8BE}"/>
    <cellStyle name="Input 14" xfId="1342" xr:uid="{8DA9B7EA-BC28-4E74-9982-9980A2CC5954}"/>
    <cellStyle name="Input 14 10" xfId="26738" xr:uid="{EA452014-9AEF-40E4-86B6-F330F51E77EE}"/>
    <cellStyle name="Input 14 11" xfId="27708" xr:uid="{BC9A1D7A-3086-4CD8-85FA-1149422A71B0}"/>
    <cellStyle name="Input 14 2" xfId="3357" xr:uid="{B56FB0A2-A3DB-4C5B-965B-87B485A6F730}"/>
    <cellStyle name="Input 14 3" xfId="5587" xr:uid="{994F6B79-3772-46F8-BA8C-2572E6A820EB}"/>
    <cellStyle name="Input 14 3 2" xfId="6257" xr:uid="{6149956A-3DF0-415F-9AA1-B9983609290E}"/>
    <cellStyle name="Input 14 3 2 2" xfId="9989" xr:uid="{8E1815BF-A3FE-4986-96EA-7DB94999FC83}"/>
    <cellStyle name="Input 14 3 2 2 2" xfId="19437" xr:uid="{3B55BF2F-5B4B-464E-943F-93FAECC79780}"/>
    <cellStyle name="Input 14 3 2 3" xfId="15708" xr:uid="{40378ABE-77F9-4ABD-BFA1-FE776FF73A35}"/>
    <cellStyle name="Input 14 3 3" xfId="9319" xr:uid="{0B2A463F-92C3-45AE-8F86-2C6527FEDDF3}"/>
    <cellStyle name="Input 14 3 3 2" xfId="18767" xr:uid="{3E0A4835-4118-4A6B-AB5C-0E240B37400D}"/>
    <cellStyle name="Input 14 3 4" xfId="15038" xr:uid="{2DDFB098-96EC-4E08-B679-7B97680E38F0}"/>
    <cellStyle name="Input 14 3 5" xfId="27768" xr:uid="{F81AEA08-4465-4CC3-8AC4-263585DDDC45}"/>
    <cellStyle name="Input 14 3 6" xfId="27697" xr:uid="{0D87E9AD-479E-44B7-9878-64645CB392F9}"/>
    <cellStyle name="Input 14 3 7" xfId="27314" xr:uid="{AB9FB4EC-796F-4A5E-9B5E-77B834C53442}"/>
    <cellStyle name="Input 14 3 8" xfId="28302" xr:uid="{4A30443F-6470-4DD0-BC8A-B339CF1A6514}"/>
    <cellStyle name="Input 14 4" xfId="7104" xr:uid="{F1B07501-45E9-4510-9721-BF9EDED999E0}"/>
    <cellStyle name="Input 14 4 2" xfId="10835" xr:uid="{666846E3-8700-47E6-BC58-8099C3194C1E}"/>
    <cellStyle name="Input 14 4 2 2" xfId="20283" xr:uid="{2FF52E3F-5488-4748-B0E5-D8DC1BA66B03}"/>
    <cellStyle name="Input 14 4 2 3" xfId="24707" xr:uid="{010B58B6-690A-4A65-97D2-B548BEA68E2A}"/>
    <cellStyle name="Input 14 4 3" xfId="12841" xr:uid="{E8E61076-4425-4400-8903-5C7FA1AF77B9}"/>
    <cellStyle name="Input 14 4 3 2" xfId="22289" xr:uid="{82F33C06-6EC3-4B59-BF83-B63FCD5B93D3}"/>
    <cellStyle name="Input 14 4 4" xfId="16554" xr:uid="{6F204247-5A7A-45BE-825B-D7182809E82B}"/>
    <cellStyle name="Input 14 5" xfId="8319" xr:uid="{214597E4-9D8F-4A92-8752-BEE22544173A}"/>
    <cellStyle name="Input 14 5 2" xfId="11870" xr:uid="{7C4961E9-1F0E-46D4-BCBC-2ADF41D0BCF5}"/>
    <cellStyle name="Input 14 5 2 2" xfId="21318" xr:uid="{F2F780AE-40CD-4BA7-91A3-CC4911A439D7}"/>
    <cellStyle name="Input 14 5 2 3" xfId="25712" xr:uid="{4A22F815-0BAE-41FD-ADFF-274A7A1B84AE}"/>
    <cellStyle name="Input 14 5 3" xfId="14024" xr:uid="{AA78146F-12EA-4638-A817-8EC7EE6A39AB}"/>
    <cellStyle name="Input 14 5 3 2" xfId="23472" xr:uid="{EC7FC256-B4E5-4F52-9215-2D52B157E751}"/>
    <cellStyle name="Input 14 5 4" xfId="17767" xr:uid="{6ED85898-CE3A-45CA-A920-8D0773D4FF4A}"/>
    <cellStyle name="Input 14 6" xfId="7236" xr:uid="{CA1B366D-42C3-4C46-A728-5703B77A30DD}"/>
    <cellStyle name="Input 14 6 2" xfId="10962" xr:uid="{DD7114B9-2B26-4724-AF8B-81AAC4669000}"/>
    <cellStyle name="Input 14 6 2 2" xfId="20410" xr:uid="{B61B980F-5ED0-4FE1-9B36-0D28A67CC571}"/>
    <cellStyle name="Input 14 6 2 3" xfId="24830" xr:uid="{E80216C8-819C-4A4B-BB34-CA6E6B9A3A2B}"/>
    <cellStyle name="Input 14 6 3" xfId="12967" xr:uid="{0146AF00-BDF6-4295-A405-C60C5BCE318A}"/>
    <cellStyle name="Input 14 6 3 2" xfId="22415" xr:uid="{FED8AE45-27E7-47D6-9DF6-67B926B2B689}"/>
    <cellStyle name="Input 14 6 4" xfId="16684" xr:uid="{A5B42D10-E199-4BC3-A214-5BC739338CEF}"/>
    <cellStyle name="Input 14 7" xfId="9005" xr:uid="{A3E55AB3-3C31-40E3-96BA-D1784292F0E8}"/>
    <cellStyle name="Input 14 7 2" xfId="12451" xr:uid="{1D69B435-4A8D-4C94-89CE-24B81D155CFB}"/>
    <cellStyle name="Input 14 7 2 2" xfId="21899" xr:uid="{D0E694D1-E71D-492A-8DCE-A331C987EE7F}"/>
    <cellStyle name="Input 14 7 2 3" xfId="26289" xr:uid="{06243B30-1F1A-4BA8-BBC1-DDA4CCE8C869}"/>
    <cellStyle name="Input 14 7 3" xfId="14706" xr:uid="{759A0797-26CA-4684-A113-CC7E929D533A}"/>
    <cellStyle name="Input 14 7 3 2" xfId="24154" xr:uid="{23C42392-FB59-414C-A28C-54C53EDA145C}"/>
    <cellStyle name="Input 14 7 4" xfId="18453" xr:uid="{953633BF-8192-4B51-9451-1838142F1D5F}"/>
    <cellStyle name="Input 14 8" xfId="7759" xr:uid="{77FF77E3-B1AA-41B6-BC4E-1E25A7BF673A}"/>
    <cellStyle name="Input 14 8 2" xfId="11401" xr:uid="{AB0405C2-DAB8-490D-9F60-1B3D5229B3F2}"/>
    <cellStyle name="Input 14 8 2 2" xfId="20849" xr:uid="{A70C9A4E-6795-47F4-BECE-DC4CD5A49711}"/>
    <cellStyle name="Input 14 8 2 3" xfId="25265" xr:uid="{6C7CFE6F-6DE5-4F53-AFBC-2EE7EB83B97E}"/>
    <cellStyle name="Input 14 8 3" xfId="13486" xr:uid="{A2CEECEB-94B2-47F6-A2F4-5BDABBD6C8F6}"/>
    <cellStyle name="Input 14 8 3 2" xfId="22934" xr:uid="{CEFDB660-D749-4CFB-B301-07DE17EE65E6}"/>
    <cellStyle name="Input 14 8 4" xfId="17207" xr:uid="{6EF9D88D-8E93-4DAE-AE61-62837A17EB51}"/>
    <cellStyle name="Input 14 9" xfId="9140" xr:uid="{636F76F6-D415-4CF4-A151-5FF16F57A2EC}"/>
    <cellStyle name="Input 14 9 2" xfId="14841" xr:uid="{D16EB179-0438-4370-8D4A-52EFC4A50342}"/>
    <cellStyle name="Input 14 9 2 2" xfId="24289" xr:uid="{83111CFB-4613-402D-8F2F-4A038C1816D2}"/>
    <cellStyle name="Input 14 9 3" xfId="18588" xr:uid="{34D0060E-12CD-403D-B296-5A7AFC305C24}"/>
    <cellStyle name="Input 15" xfId="1343" xr:uid="{0B353E31-A664-40BB-A8EE-E3B31861B861}"/>
    <cellStyle name="Input 15 10" xfId="26739" xr:uid="{52759C99-03B5-403C-92A6-94A731BBD373}"/>
    <cellStyle name="Input 15 11" xfId="26794" xr:uid="{65349CE5-D0A4-483B-83B1-1C65A1536139}"/>
    <cellStyle name="Input 15 2" xfId="3358" xr:uid="{AEF14D6B-A21D-4D61-BC8C-EEA4672B8D68}"/>
    <cellStyle name="Input 15 3" xfId="5588" xr:uid="{1474763A-8A2D-4117-8F2B-13F39C7AA5AE}"/>
    <cellStyle name="Input 15 3 2" xfId="6258" xr:uid="{F8B64D83-A8A4-48C7-93F7-E7A377FA14EA}"/>
    <cellStyle name="Input 15 3 2 2" xfId="9990" xr:uid="{AC5819E2-793C-45B1-840B-8AEAC2F61C1B}"/>
    <cellStyle name="Input 15 3 2 2 2" xfId="19438" xr:uid="{C5DB0C8E-901B-445E-AD90-585A570F5826}"/>
    <cellStyle name="Input 15 3 2 3" xfId="15709" xr:uid="{14A66C77-0949-46DC-89B7-C5DE90D2B418}"/>
    <cellStyle name="Input 15 3 3" xfId="9320" xr:uid="{8224D194-B912-4D7F-B522-973BF7C11725}"/>
    <cellStyle name="Input 15 3 3 2" xfId="18768" xr:uid="{663121DD-5708-41FE-8221-17827F11CD2E}"/>
    <cellStyle name="Input 15 3 4" xfId="15039" xr:uid="{A4467769-EED4-40E6-BA98-9B9AF6B473E7}"/>
    <cellStyle name="Input 15 3 5" xfId="27769" xr:uid="{E07E4F40-5D1E-4A14-8C41-CDEFA15D7109}"/>
    <cellStyle name="Input 15 3 6" xfId="27414" xr:uid="{4FD2F41E-8ABD-4EB5-98B2-CB22D9E4A65D}"/>
    <cellStyle name="Input 15 3 7" xfId="26677" xr:uid="{4C799DD9-50C9-4EDE-BF8B-69FEFBDCDF1A}"/>
    <cellStyle name="Input 15 3 8" xfId="28303" xr:uid="{9FDAB554-8E6F-4A6A-9878-9BE3242DB40A}"/>
    <cellStyle name="Input 15 4" xfId="7103" xr:uid="{D985B5E6-908F-465E-9E11-20ED3F79DEE6}"/>
    <cellStyle name="Input 15 4 2" xfId="10834" xr:uid="{3460922D-5F9D-40FD-BA61-C0C66C276896}"/>
    <cellStyle name="Input 15 4 2 2" xfId="20282" xr:uid="{1E3CE0F1-C34A-47AD-BEC3-B114F39FC67E}"/>
    <cellStyle name="Input 15 4 2 3" xfId="24706" xr:uid="{B6B1E620-EB55-499A-9365-B6BCFB76373B}"/>
    <cellStyle name="Input 15 4 3" xfId="12840" xr:uid="{3CE8E953-918D-400F-8486-63AD13AE390D}"/>
    <cellStyle name="Input 15 4 3 2" xfId="22288" xr:uid="{24D515C8-C252-41DD-89BD-AFD2CA3C1B49}"/>
    <cellStyle name="Input 15 4 4" xfId="16553" xr:uid="{8D786D45-25BA-4A25-827E-C7F6AD066D1D}"/>
    <cellStyle name="Input 15 5" xfId="8752" xr:uid="{15E4F8E2-A34D-4777-A5F9-79003C14B96B}"/>
    <cellStyle name="Input 15 5 2" xfId="12236" xr:uid="{55783B32-F6D6-4E44-84DD-7FBEFFDCF497}"/>
    <cellStyle name="Input 15 5 2 2" xfId="21684" xr:uid="{456E9C2A-89CF-4C0C-A751-FF8C63E2DBA0}"/>
    <cellStyle name="Input 15 5 2 3" xfId="26076" xr:uid="{E98BF8B4-0854-48D3-AF08-377540B88D52}"/>
    <cellStyle name="Input 15 5 3" xfId="14455" xr:uid="{E1F93741-E3D5-406C-8355-1FF1789A6100}"/>
    <cellStyle name="Input 15 5 3 2" xfId="23903" xr:uid="{98837B6F-2014-4A67-9DDB-45C3B94C140A}"/>
    <cellStyle name="Input 15 5 4" xfId="18200" xr:uid="{5C76554B-42A2-42A8-9E05-0141E7478FD9}"/>
    <cellStyle name="Input 15 6" xfId="8717" xr:uid="{6B0344A0-4B04-48F5-B3E2-C4648A5D84E8}"/>
    <cellStyle name="Input 15 6 2" xfId="12201" xr:uid="{6CD1A2EE-9D44-4624-8B01-6C1E2B5B7357}"/>
    <cellStyle name="Input 15 6 2 2" xfId="21649" xr:uid="{2E61D91A-147A-41FF-BF51-977400DA1CB5}"/>
    <cellStyle name="Input 15 6 2 3" xfId="26041" xr:uid="{72C69B7F-A79D-420B-B276-387E09FFE4A7}"/>
    <cellStyle name="Input 15 6 3" xfId="14420" xr:uid="{AD20CACE-7729-4D40-B30E-DF1D999B90B2}"/>
    <cellStyle name="Input 15 6 3 2" xfId="23868" xr:uid="{13854DD7-B5F4-4329-AE25-8B2409658E60}"/>
    <cellStyle name="Input 15 6 4" xfId="18165" xr:uid="{C5AF42AC-75A7-4308-B0FD-AD18F1D21C78}"/>
    <cellStyle name="Input 15 7" xfId="8728" xr:uid="{FB0FB43D-4DF9-4F3A-BFD9-2C4B1558A0AC}"/>
    <cellStyle name="Input 15 7 2" xfId="12212" xr:uid="{54F1BEDD-6D5E-4CDF-87FC-DC0239D57EB3}"/>
    <cellStyle name="Input 15 7 2 2" xfId="21660" xr:uid="{3029D024-56F6-4FA9-8CA3-B387975F88E3}"/>
    <cellStyle name="Input 15 7 2 3" xfId="26052" xr:uid="{6B764E0F-24A3-4344-B2C6-E5557975C9EE}"/>
    <cellStyle name="Input 15 7 3" xfId="14431" xr:uid="{B29B338B-C68F-45C8-897A-D2660136D33A}"/>
    <cellStyle name="Input 15 7 3 2" xfId="23879" xr:uid="{8A360A77-3035-4A6F-A663-FBB342862039}"/>
    <cellStyle name="Input 15 7 4" xfId="18176" xr:uid="{85EF85DA-B793-495A-989A-F4BA44FBBAA4}"/>
    <cellStyle name="Input 15 8" xfId="7494" xr:uid="{4A0C9958-8A2A-491B-BFFE-FC234F4F4564}"/>
    <cellStyle name="Input 15 8 2" xfId="11170" xr:uid="{68F0F589-C552-4CE5-A68A-1057A2243EF2}"/>
    <cellStyle name="Input 15 8 2 2" xfId="20618" xr:uid="{26DA9625-F087-47AE-849D-EB176ACD4006}"/>
    <cellStyle name="Input 15 8 2 3" xfId="25037" xr:uid="{F394EA74-BB4D-44BE-B752-51CE4DED61E6}"/>
    <cellStyle name="Input 15 8 3" xfId="13224" xr:uid="{CD3A33EA-3E09-4454-9906-A493CC573F97}"/>
    <cellStyle name="Input 15 8 3 2" xfId="22672" xr:uid="{CE39F801-6202-4C00-97C9-BC41E348F72F}"/>
    <cellStyle name="Input 15 8 4" xfId="16942" xr:uid="{83AF0E45-824D-43F1-BCD6-61FE63E99E4C}"/>
    <cellStyle name="Input 15 9" xfId="7906" xr:uid="{3EA0BD3A-C206-4066-82DE-3995CA61AAC7}"/>
    <cellStyle name="Input 15 9 2" xfId="13631" xr:uid="{4BF9A2C8-BAAA-4064-87A4-274E48E4A18C}"/>
    <cellStyle name="Input 15 9 2 2" xfId="23079" xr:uid="{5A26C7B5-B8EC-4421-9ECB-ECABF68137E3}"/>
    <cellStyle name="Input 15 9 3" xfId="17354" xr:uid="{3E53AF4F-FFB7-440D-9ACF-C861576FD0FE}"/>
    <cellStyle name="Input 16" xfId="1344" xr:uid="{9BDB6979-CF37-4180-9E35-2BD30E1B215E}"/>
    <cellStyle name="Input 16 10" xfId="26740" xr:uid="{C6A418D9-B106-41DF-9555-D5356DD74C27}"/>
    <cellStyle name="Input 16 11" xfId="26793" xr:uid="{5E82030F-6E10-4086-840A-A41C4B958C15}"/>
    <cellStyle name="Input 16 2" xfId="3359" xr:uid="{9B954824-47C9-41D7-B314-47D6E0B55D9B}"/>
    <cellStyle name="Input 16 3" xfId="5589" xr:uid="{E0C2F034-EA3A-4520-8C0D-990502F1314A}"/>
    <cellStyle name="Input 16 3 2" xfId="6259" xr:uid="{0EDD2A6B-D072-4D32-8ECD-CAFF2E6597C8}"/>
    <cellStyle name="Input 16 3 2 2" xfId="9991" xr:uid="{1C1DA040-82D7-48EF-BDE2-A09582CE239E}"/>
    <cellStyle name="Input 16 3 2 2 2" xfId="19439" xr:uid="{A09A3F04-A6A0-4340-BF96-446BAF5D5CE6}"/>
    <cellStyle name="Input 16 3 2 3" xfId="15710" xr:uid="{9F1FC215-76B5-411A-A568-463779249422}"/>
    <cellStyle name="Input 16 3 3" xfId="9321" xr:uid="{07BD84BC-1BCC-407C-8B75-90E5617F618C}"/>
    <cellStyle name="Input 16 3 3 2" xfId="18769" xr:uid="{E0792003-115F-4113-8215-19952A7CB5F4}"/>
    <cellStyle name="Input 16 3 4" xfId="15040" xr:uid="{56EA9A9A-B733-4CBB-9DA1-B4C8DDAF144E}"/>
    <cellStyle name="Input 16 3 5" xfId="27770" xr:uid="{259CF435-D86A-4F46-822D-81789D50662C}"/>
    <cellStyle name="Input 16 3 6" xfId="27012" xr:uid="{176CFF17-0D6B-405E-A5D5-C8574F1A186B}"/>
    <cellStyle name="Input 16 3 7" xfId="26598" xr:uid="{10508250-1CC1-410F-8FC9-2974D8B98097}"/>
    <cellStyle name="Input 16 3 8" xfId="28304" xr:uid="{90DECF10-DFBE-41AB-AD68-96AD76152F2D}"/>
    <cellStyle name="Input 16 4" xfId="7192" xr:uid="{799082CB-76F9-4270-A276-0C381CB93694}"/>
    <cellStyle name="Input 16 4 2" xfId="10923" xr:uid="{66029A22-D5CC-449D-967B-2B79502FF150}"/>
    <cellStyle name="Input 16 4 2 2" xfId="20371" xr:uid="{C98BAC55-61E5-4134-9D03-CC9B30F44B83}"/>
    <cellStyle name="Input 16 4 2 3" xfId="24795" xr:uid="{70B2E300-F8F9-47CB-AAF7-120794F8B143}"/>
    <cellStyle name="Input 16 4 3" xfId="12929" xr:uid="{194BCF24-6D86-4A35-8D5F-4EF15672BD0E}"/>
    <cellStyle name="Input 16 4 3 2" xfId="22377" xr:uid="{412EADA1-A5C0-4A9E-981E-715CB4A99B32}"/>
    <cellStyle name="Input 16 4 4" xfId="16642" xr:uid="{369DD702-B85D-43E8-952E-1BC515CE9207}"/>
    <cellStyle name="Input 16 5" xfId="8318" xr:uid="{8F646E91-8278-46EE-AACE-056CE297B888}"/>
    <cellStyle name="Input 16 5 2" xfId="11869" xr:uid="{974E3FF6-D3D9-4125-8543-152894A49781}"/>
    <cellStyle name="Input 16 5 2 2" xfId="21317" xr:uid="{610AF7C8-68CB-4BBF-8798-780B245EBC40}"/>
    <cellStyle name="Input 16 5 2 3" xfId="25711" xr:uid="{1490806F-612D-4F0D-93CD-69967037FC24}"/>
    <cellStyle name="Input 16 5 3" xfId="14023" xr:uid="{F44776DB-E6EF-4BBA-8BA8-23FA2F790FC3}"/>
    <cellStyle name="Input 16 5 3 2" xfId="23471" xr:uid="{8F8C26DD-6694-4121-B0A0-79FBE90A31CB}"/>
    <cellStyle name="Input 16 5 4" xfId="17766" xr:uid="{2BDE9C62-2806-47BF-9227-DCC3987359AE}"/>
    <cellStyle name="Input 16 6" xfId="8302" xr:uid="{2823D862-7FC6-4C9F-A010-101C88F3DD55}"/>
    <cellStyle name="Input 16 6 2" xfId="11853" xr:uid="{FE8712B0-41B0-401A-B6DF-48736DF50CB6}"/>
    <cellStyle name="Input 16 6 2 2" xfId="21301" xr:uid="{6829A5A3-4724-4184-AEF3-E6ABE919F993}"/>
    <cellStyle name="Input 16 6 2 3" xfId="25695" xr:uid="{6B7C643C-E205-4545-AD99-616BE04CC913}"/>
    <cellStyle name="Input 16 6 3" xfId="14007" xr:uid="{7FB55686-703E-4103-8353-3C17296473AD}"/>
    <cellStyle name="Input 16 6 3 2" xfId="23455" xr:uid="{C22C151A-FF41-4077-9D98-7448DD638001}"/>
    <cellStyle name="Input 16 6 4" xfId="17750" xr:uid="{0B41B541-A7B3-424F-82A2-6AD2B62E1348}"/>
    <cellStyle name="Input 16 7" xfId="8007" xr:uid="{78F04273-444D-4618-9B1C-F836B2464724}"/>
    <cellStyle name="Input 16 7 2" xfId="11606" xr:uid="{6DE98723-3639-4766-9827-8ADE61BBD4D0}"/>
    <cellStyle name="Input 16 7 2 2" xfId="21054" xr:uid="{9E04C6B2-E2D8-444B-9621-04ABF1282B3C}"/>
    <cellStyle name="Input 16 7 2 3" xfId="25468" xr:uid="{8FFB37C6-9FA7-41A2-8A23-F7587F7B08AC}"/>
    <cellStyle name="Input 16 7 3" xfId="13732" xr:uid="{959EF7AF-B8A3-471E-A69A-4E148AA30F8E}"/>
    <cellStyle name="Input 16 7 3 2" xfId="23180" xr:uid="{A8EE3C1A-CB91-482A-8D5B-CFF1682C40BB}"/>
    <cellStyle name="Input 16 7 4" xfId="17455" xr:uid="{83F02E2F-A45E-4ED5-9225-E23C9B4E014F}"/>
    <cellStyle name="Input 16 8" xfId="7912" xr:uid="{5D49EF4B-CA9D-4B8F-BFC7-3DD6176C9D64}"/>
    <cellStyle name="Input 16 8 2" xfId="11524" xr:uid="{318DAFB0-6565-4557-BA24-2C6C8E384DD9}"/>
    <cellStyle name="Input 16 8 2 2" xfId="20972" xr:uid="{335A83AF-1E13-4204-A822-CFC69BE31FD5}"/>
    <cellStyle name="Input 16 8 2 3" xfId="25386" xr:uid="{099DE153-DCC5-4055-8E5C-88C1BF8C81DC}"/>
    <cellStyle name="Input 16 8 3" xfId="13637" xr:uid="{F94A1B18-FCAB-465E-B46F-99E9C058C6C0}"/>
    <cellStyle name="Input 16 8 3 2" xfId="23085" xr:uid="{D99FF4A5-B0AE-49EE-8D7C-D5FC492E247E}"/>
    <cellStyle name="Input 16 8 4" xfId="17360" xr:uid="{6CB47A69-159F-4C37-8DDA-0AB8F71ADBEF}"/>
    <cellStyle name="Input 16 9" xfId="9077" xr:uid="{37756A0C-9B69-4F20-A5F3-E35D4914CE0B}"/>
    <cellStyle name="Input 16 9 2" xfId="14778" xr:uid="{0D4758F9-A42E-4C81-A8A6-0F824AE6FD6C}"/>
    <cellStyle name="Input 16 9 2 2" xfId="24226" xr:uid="{41486EA5-1FB1-4DEF-A1D5-283135F09D3B}"/>
    <cellStyle name="Input 16 9 3" xfId="18525" xr:uid="{CA42BC25-2826-4A4B-AF7C-560D17DFC2E2}"/>
    <cellStyle name="Input 17" xfId="1345" xr:uid="{3314A4F9-F0BE-48E5-801C-3C5E15A7CFB3}"/>
    <cellStyle name="Input 17 10" xfId="26741" xr:uid="{CA77056D-5EA9-403B-86BE-4107BC0C6794}"/>
    <cellStyle name="Input 17 11" xfId="26792" xr:uid="{1E615431-CCC3-4105-A074-9B79C3E6B0A9}"/>
    <cellStyle name="Input 17 2" xfId="3360" xr:uid="{4ACEB6DF-231A-43BF-9D3C-4B462D49B429}"/>
    <cellStyle name="Input 17 3" xfId="5590" xr:uid="{5ED60BFF-356C-4638-A81A-F037A4EB5E97}"/>
    <cellStyle name="Input 17 3 2" xfId="6260" xr:uid="{E712F993-36DB-43FF-B820-7279FA3474F0}"/>
    <cellStyle name="Input 17 3 2 2" xfId="9992" xr:uid="{D49EC6CC-2331-4032-A2B1-C9468C13B06F}"/>
    <cellStyle name="Input 17 3 2 2 2" xfId="19440" xr:uid="{3D059C34-F11F-405D-9515-613EBF5FF167}"/>
    <cellStyle name="Input 17 3 2 3" xfId="15711" xr:uid="{04E4E0FC-0197-4E1A-B2CA-630AC62819BC}"/>
    <cellStyle name="Input 17 3 3" xfId="9322" xr:uid="{4DAA8559-ACA9-4EDF-B0F2-AA55DBC53D42}"/>
    <cellStyle name="Input 17 3 3 2" xfId="18770" xr:uid="{8D41AF48-3012-4F91-8833-369180D9739F}"/>
    <cellStyle name="Input 17 3 4" xfId="15041" xr:uid="{F62B5B70-5189-4DC4-9CD0-9434A992E016}"/>
    <cellStyle name="Input 17 3 5" xfId="27771" xr:uid="{9DBA5AAE-EE3B-44ED-9BFE-7866EAFA8D0F}"/>
    <cellStyle name="Input 17 3 6" xfId="26686" xr:uid="{71218EC9-0375-4674-9632-98DF00B9AC42}"/>
    <cellStyle name="Input 17 3 7" xfId="27949" xr:uid="{9859495D-4A06-46D2-8E38-5AD97A411A32}"/>
    <cellStyle name="Input 17 3 8" xfId="28305" xr:uid="{769DF530-67E7-41BC-839A-8BF8925364B3}"/>
    <cellStyle name="Input 17 4" xfId="7191" xr:uid="{349DFACB-1847-4A1C-8693-F5F35D0F650F}"/>
    <cellStyle name="Input 17 4 2" xfId="10922" xr:uid="{D9066BDC-F2C4-4EA4-9C34-3681484B5841}"/>
    <cellStyle name="Input 17 4 2 2" xfId="20370" xr:uid="{C2D1F5E3-450F-41B2-92DF-368711B86C48}"/>
    <cellStyle name="Input 17 4 2 3" xfId="24794" xr:uid="{2D0E8960-3DA1-4E0E-A08B-306E60A5206D}"/>
    <cellStyle name="Input 17 4 3" xfId="12928" xr:uid="{6F8AEAC8-17B1-4F6B-8341-F9DB5CBCB7D1}"/>
    <cellStyle name="Input 17 4 3 2" xfId="22376" xr:uid="{4EC64FBD-E1F3-4370-8A0E-05924ACB40DA}"/>
    <cellStyle name="Input 17 4 4" xfId="16641" xr:uid="{5E99D399-6E02-433C-8A91-ACAB86165D70}"/>
    <cellStyle name="Input 17 5" xfId="8751" xr:uid="{9AEF6E97-3FAE-483D-92F1-32FE22329E81}"/>
    <cellStyle name="Input 17 5 2" xfId="12235" xr:uid="{BE213D86-7B23-4E73-99D9-A6EB8DACDFEA}"/>
    <cellStyle name="Input 17 5 2 2" xfId="21683" xr:uid="{6E172A30-DAEC-47E2-893C-445C1314597E}"/>
    <cellStyle name="Input 17 5 2 3" xfId="26075" xr:uid="{5FAE97E3-8FF0-4F9B-8DEB-1067632F15BF}"/>
    <cellStyle name="Input 17 5 3" xfId="14454" xr:uid="{14BB1632-E13A-47C5-9C38-778503C045AD}"/>
    <cellStyle name="Input 17 5 3 2" xfId="23902" xr:uid="{FFDCE4E9-1C32-4615-BCDB-5A93C0FFC747}"/>
    <cellStyle name="Input 17 5 4" xfId="18199" xr:uid="{23CE0D16-1A55-42A5-97B2-80FC92A4E05F}"/>
    <cellStyle name="Input 17 6" xfId="8718" xr:uid="{386CB723-B9C3-4976-A952-85DCC406A988}"/>
    <cellStyle name="Input 17 6 2" xfId="12202" xr:uid="{A6B4D23E-3611-4D37-AA2D-B8AEF214C0EB}"/>
    <cellStyle name="Input 17 6 2 2" xfId="21650" xr:uid="{C3D1CD4E-E053-43F6-9DA1-0C5FEE4DC211}"/>
    <cellStyle name="Input 17 6 2 3" xfId="26042" xr:uid="{1C859478-0C0E-4647-9616-94E9FDDAA817}"/>
    <cellStyle name="Input 17 6 3" xfId="14421" xr:uid="{B848F1AE-3587-4A99-BA4B-B2002DE73DC2}"/>
    <cellStyle name="Input 17 6 3 2" xfId="23869" xr:uid="{D52865E8-2A78-45F1-A078-B7F515192AA7}"/>
    <cellStyle name="Input 17 6 4" xfId="18166" xr:uid="{92830B4B-2C37-4617-B06D-9054C9261F67}"/>
    <cellStyle name="Input 17 7" xfId="8309" xr:uid="{FB5F2FD3-67E2-42D5-8BE8-95D2B7E54D07}"/>
    <cellStyle name="Input 17 7 2" xfId="11860" xr:uid="{41A44582-3807-4DB9-93FD-B9157109454F}"/>
    <cellStyle name="Input 17 7 2 2" xfId="21308" xr:uid="{A61A8462-02C9-47FE-8467-0626EFD00F15}"/>
    <cellStyle name="Input 17 7 2 3" xfId="25702" xr:uid="{07A11141-CD87-4F36-BF23-00465B88CFCE}"/>
    <cellStyle name="Input 17 7 3" xfId="14014" xr:uid="{DF2BD169-045B-4B62-874D-DED392AFC10F}"/>
    <cellStyle name="Input 17 7 3 2" xfId="23462" xr:uid="{2F712900-D57D-4E0A-8124-F9E213820624}"/>
    <cellStyle name="Input 17 7 4" xfId="17757" xr:uid="{F52CEC99-C352-40E0-9D5C-1C0504765925}"/>
    <cellStyle name="Input 17 8" xfId="7589" xr:uid="{906FFB64-CA9B-4D10-8AEF-0F608678059A}"/>
    <cellStyle name="Input 17 8 2" xfId="11252" xr:uid="{9F38918F-F616-4BF9-B7A8-FE884F145499}"/>
    <cellStyle name="Input 17 8 2 2" xfId="20700" xr:uid="{A2496F90-5662-42C1-AE90-DF8AC4E384E2}"/>
    <cellStyle name="Input 17 8 2 3" xfId="25118" xr:uid="{E6FE3377-7DA3-4F70-9E00-B544AB72D4F5}"/>
    <cellStyle name="Input 17 8 3" xfId="13318" xr:uid="{E95B3E36-A889-4670-95E5-1E1D4941EE2D}"/>
    <cellStyle name="Input 17 8 3 2" xfId="22766" xr:uid="{5E811491-060F-4277-9BA7-2FED2E3DD154}"/>
    <cellStyle name="Input 17 8 4" xfId="17037" xr:uid="{ADA045EC-361E-4535-9ED4-E7EF1C5CFC06}"/>
    <cellStyle name="Input 17 9" xfId="9014" xr:uid="{12C00828-FFD3-47F3-9786-793EA68D93F4}"/>
    <cellStyle name="Input 17 9 2" xfId="14715" xr:uid="{3796477D-E1FC-40ED-839D-CFBC93D90C5A}"/>
    <cellStyle name="Input 17 9 2 2" xfId="24163" xr:uid="{2E2D7910-AE3A-4E62-980C-24E684FA1015}"/>
    <cellStyle name="Input 17 9 3" xfId="18462" xr:uid="{C0B79347-CB34-428F-9699-7AE9025F60D7}"/>
    <cellStyle name="Input 18" xfId="1346" xr:uid="{DE8339DD-5419-4E5E-8AEC-DF0ABEA4F301}"/>
    <cellStyle name="Input 18 10" xfId="26742" xr:uid="{8DDA50D7-BCED-414E-8856-B4479CCCE4DF}"/>
    <cellStyle name="Input 18 11" xfId="26791" xr:uid="{0CFD56B9-0762-4B80-826D-C2987AE6E1A5}"/>
    <cellStyle name="Input 18 2" xfId="3361" xr:uid="{EC4D50F0-FD0C-422D-8E4E-B7AACBCC7965}"/>
    <cellStyle name="Input 18 3" xfId="5591" xr:uid="{398C03BF-CD64-493E-AB6E-64DCE27CB42D}"/>
    <cellStyle name="Input 18 3 2" xfId="6261" xr:uid="{B0582151-63F7-4DFD-918B-142F779DF9D0}"/>
    <cellStyle name="Input 18 3 2 2" xfId="9993" xr:uid="{98B739A7-14FB-45DC-9584-BD5D3B5BD804}"/>
    <cellStyle name="Input 18 3 2 2 2" xfId="19441" xr:uid="{F1EF1AA6-AACE-44BE-9EC7-73EBD26CE41B}"/>
    <cellStyle name="Input 18 3 2 3" xfId="15712" xr:uid="{B7F06221-E769-487D-AED5-70233CD7B1EA}"/>
    <cellStyle name="Input 18 3 3" xfId="9323" xr:uid="{A8C2917F-47D1-41AC-A50F-8208718D8CA9}"/>
    <cellStyle name="Input 18 3 3 2" xfId="18771" xr:uid="{298DD706-D689-4C05-B641-774A9C346199}"/>
    <cellStyle name="Input 18 3 4" xfId="15042" xr:uid="{11476C71-73CF-4D72-927F-611BD88EF401}"/>
    <cellStyle name="Input 18 3 5" xfId="27772" xr:uid="{104520E0-E10D-4C2D-8156-004B53E481B0}"/>
    <cellStyle name="Input 18 3 6" xfId="27415" xr:uid="{46E01A86-9D39-47B1-AF62-AEAD117891D5}"/>
    <cellStyle name="Input 18 3 7" xfId="26994" xr:uid="{90D41A8C-F4F7-4E60-A578-2269E77B0FD9}"/>
    <cellStyle name="Input 18 3 8" xfId="28306" xr:uid="{15FBD12B-FB14-42E3-BC2A-0F9D0A354EF3}"/>
    <cellStyle name="Input 18 4" xfId="7190" xr:uid="{5B8E9C9F-B7B5-4EE9-BBC5-863A1E0E5A98}"/>
    <cellStyle name="Input 18 4 2" xfId="10921" xr:uid="{1BBBA2A4-0960-4BE4-ABB5-07FB9489DC4E}"/>
    <cellStyle name="Input 18 4 2 2" xfId="20369" xr:uid="{7A3BC358-C385-4DAF-A44E-518AE7A81F54}"/>
    <cellStyle name="Input 18 4 2 3" xfId="24793" xr:uid="{F0458674-070D-4DB8-957C-82DF67E7BBE2}"/>
    <cellStyle name="Input 18 4 3" xfId="12927" xr:uid="{1B2B394A-3A29-4651-8C5C-1649D9CDDC4C}"/>
    <cellStyle name="Input 18 4 3 2" xfId="22375" xr:uid="{EC226C16-01C4-45CC-89E0-44F64904E1B5}"/>
    <cellStyle name="Input 18 4 4" xfId="16640" xr:uid="{4BF049AF-2B1D-49AB-A9D2-235B59237277}"/>
    <cellStyle name="Input 18 5" xfId="8317" xr:uid="{E9268B66-D0E8-4FDD-8CD8-F27540A61729}"/>
    <cellStyle name="Input 18 5 2" xfId="11868" xr:uid="{A669A9E2-C125-46AC-B64E-0B481126CC5B}"/>
    <cellStyle name="Input 18 5 2 2" xfId="21316" xr:uid="{55420AFA-4868-4D93-8538-0AD56D119F15}"/>
    <cellStyle name="Input 18 5 2 3" xfId="25710" xr:uid="{48873735-DD62-4B3E-A2DC-044AB0629D02}"/>
    <cellStyle name="Input 18 5 3" xfId="14022" xr:uid="{FAB47AB6-CF9C-47B8-BEA9-7D0784B825C3}"/>
    <cellStyle name="Input 18 5 3 2" xfId="23470" xr:uid="{DDDF0BBA-703C-40E7-9D24-2418EA411987}"/>
    <cellStyle name="Input 18 5 4" xfId="17765" xr:uid="{215E4C87-BC6A-4DF4-B0E7-BFB5933F1E5C}"/>
    <cellStyle name="Input 18 6" xfId="8476" xr:uid="{346459F8-8A41-4096-8E25-CBEF8F255541}"/>
    <cellStyle name="Input 18 6 2" xfId="11994" xr:uid="{5C172EC4-E4AF-448B-890E-510F89D88163}"/>
    <cellStyle name="Input 18 6 2 2" xfId="21442" xr:uid="{FBC12570-FBF3-46C4-81EE-FE67320CCF9B}"/>
    <cellStyle name="Input 18 6 2 3" xfId="25835" xr:uid="{8BA0ACBF-2927-4187-9CED-1305E6EB75C0}"/>
    <cellStyle name="Input 18 6 3" xfId="14180" xr:uid="{D5E1A96D-CEBC-4E9A-84AE-2E15BD278E4A}"/>
    <cellStyle name="Input 18 6 3 2" xfId="23628" xr:uid="{5251573A-30C5-45EF-8156-88CD6126F707}"/>
    <cellStyle name="Input 18 6 4" xfId="17924" xr:uid="{78B4AFB7-582C-4B31-82B4-8201DD05EFD2}"/>
    <cellStyle name="Input 18 7" xfId="7459" xr:uid="{F7885DE2-8ED3-4107-ADC4-74164FFD3082}"/>
    <cellStyle name="Input 18 7 2" xfId="11136" xr:uid="{64064157-8DB5-4B3A-8C06-BD9E2F2E062A}"/>
    <cellStyle name="Input 18 7 2 2" xfId="20584" xr:uid="{A227C13C-4ADB-4CB7-BCEB-C466779982F2}"/>
    <cellStyle name="Input 18 7 2 3" xfId="25003" xr:uid="{F2D5F0C6-7127-4541-B470-7798BB098D02}"/>
    <cellStyle name="Input 18 7 3" xfId="13189" xr:uid="{C624FE8F-83DF-4316-8A40-654C38F64175}"/>
    <cellStyle name="Input 18 7 3 2" xfId="22637" xr:uid="{69CD4866-A2D4-4569-9B84-4F86B4394BDB}"/>
    <cellStyle name="Input 18 7 4" xfId="16907" xr:uid="{E9C89B9F-6889-45EF-AE38-1CA15DD51A00}"/>
    <cellStyle name="Input 18 8" xfId="7753" xr:uid="{992D4592-319A-4EC1-B2D5-8E654CF85AC9}"/>
    <cellStyle name="Input 18 8 2" xfId="11396" xr:uid="{6A0AA7F5-DBE4-4D1A-A778-6FDA957FC3DB}"/>
    <cellStyle name="Input 18 8 2 2" xfId="20844" xr:uid="{F00C9094-C591-4AD9-973F-CDA51C2DC83C}"/>
    <cellStyle name="Input 18 8 2 3" xfId="25260" xr:uid="{98D2554D-1700-4DF9-9456-BD72D4D3F178}"/>
    <cellStyle name="Input 18 8 3" xfId="13480" xr:uid="{6CB3987E-F696-47D9-8D56-EB426ADA6A02}"/>
    <cellStyle name="Input 18 8 3 2" xfId="22928" xr:uid="{1167802A-7F3E-4F76-BB73-5D1D143FF6A8}"/>
    <cellStyle name="Input 18 8 4" xfId="17201" xr:uid="{1B6A2006-BECD-470E-A068-977810AFCEBA}"/>
    <cellStyle name="Input 18 9" xfId="9146" xr:uid="{3E922888-C6F5-4938-AFBB-843F78017E62}"/>
    <cellStyle name="Input 18 9 2" xfId="14847" xr:uid="{859A85B1-3D5D-4E5A-9F54-23C0343D0FFA}"/>
    <cellStyle name="Input 18 9 2 2" xfId="24295" xr:uid="{0DBE5DE8-CC79-446F-A35C-A4632081B7AF}"/>
    <cellStyle name="Input 18 9 3" xfId="18594" xr:uid="{F9EA9878-9943-432C-9018-FFA57D80F8DC}"/>
    <cellStyle name="Input 19" xfId="3362" xr:uid="{F10C3E51-7B76-4710-B108-98149D832EB2}"/>
    <cellStyle name="Input 2" xfId="1347" xr:uid="{9A80D055-B8C1-48B2-9C76-D296005BC455}"/>
    <cellStyle name="Input 2 10" xfId="1348" xr:uid="{3D1A38E8-2C5D-4A3A-883F-79373B847328}"/>
    <cellStyle name="Input 2 10 10" xfId="8564" xr:uid="{68A9DFAB-ECC1-4BD3-9FA3-92653C66B1A0}"/>
    <cellStyle name="Input 2 10 10 2" xfId="14267" xr:uid="{8DA5A647-ED1A-4723-BE1D-114EDB5F2A1B}"/>
    <cellStyle name="Input 2 10 10 2 2" xfId="23715" xr:uid="{8F0A57E3-14FD-434E-A00E-1EC0CB3FC5C9}"/>
    <cellStyle name="Input 2 10 10 3" xfId="18012" xr:uid="{3DB8AEC1-CE3A-4BDD-B6C6-6ED079A67337}"/>
    <cellStyle name="Input 2 10 11" xfId="26744" xr:uid="{6BBB995B-8E82-40F2-8039-4E4204978329}"/>
    <cellStyle name="Input 2 10 12" xfId="26789" xr:uid="{5BB1AEF1-21EE-4FDC-8D6E-FB9D0289F8F6}"/>
    <cellStyle name="Input 2 10 2" xfId="3364" xr:uid="{FAAFE8A1-1DB5-4890-B673-7541C0C8C9BB}"/>
    <cellStyle name="Input 2 10 2 10" xfId="27716" xr:uid="{18DBD538-AE85-49BE-A6CD-BB6BA050432C}"/>
    <cellStyle name="Input 2 10 2 2" xfId="5945" xr:uid="{D07A177F-6F1D-4C57-9B75-A1EF132C204C}"/>
    <cellStyle name="Input 2 10 2 2 2" xfId="6615" xr:uid="{F5EB5B3B-9C06-41A6-B2EE-23337A544640}"/>
    <cellStyle name="Input 2 10 2 2 2 2" xfId="10347" xr:uid="{C2656FBC-3C89-4115-B78F-05B004466E56}"/>
    <cellStyle name="Input 2 10 2 2 2 2 2" xfId="19795" xr:uid="{27251A59-3F50-4008-88A5-354B5CBB08A3}"/>
    <cellStyle name="Input 2 10 2 2 2 3" xfId="16066" xr:uid="{FAA663A7-EAC1-4ED0-8638-7A3602DB98C4}"/>
    <cellStyle name="Input 2 10 2 2 3" xfId="9677" xr:uid="{0B7D3907-9D22-4F50-9C28-17E877CB4518}"/>
    <cellStyle name="Input 2 10 2 2 3 2" xfId="19125" xr:uid="{779ACDD6-816E-429B-973F-8031AEAE119B}"/>
    <cellStyle name="Input 2 10 2 2 4" xfId="15396" xr:uid="{085FE2CC-55FE-448A-8DDF-0FA2A717300A}"/>
    <cellStyle name="Input 2 10 2 2 5" xfId="27955" xr:uid="{225DF0B9-9789-4E56-911C-8C195530B721}"/>
    <cellStyle name="Input 2 10 2 2 6" xfId="28166" xr:uid="{039DA234-188C-467C-B0D5-028422950F64}"/>
    <cellStyle name="Input 2 10 2 2 7" xfId="27474" xr:uid="{56DF674E-C252-4B16-89BF-945E380A5A69}"/>
    <cellStyle name="Input 2 10 2 2 8" xfId="28463" xr:uid="{B2FB2D47-589A-41F3-ABCD-0F4E28BE697F}"/>
    <cellStyle name="Input 2 10 2 3" xfId="6919" xr:uid="{F11E8CA0-0950-4CDD-9F9B-5D2C651336F5}"/>
    <cellStyle name="Input 2 10 2 3 2" xfId="10650" xr:uid="{9F6CBD5B-E693-48F2-AF0B-803263F5CF90}"/>
    <cellStyle name="Input 2 10 2 3 2 2" xfId="20098" xr:uid="{896ECCAE-F93B-4DCE-A633-EA452A9FAF6C}"/>
    <cellStyle name="Input 2 10 2 3 2 3" xfId="24522" xr:uid="{A759912A-5429-48CC-BBAA-679D236239BC}"/>
    <cellStyle name="Input 2 10 2 3 3" xfId="12656" xr:uid="{43680AED-4A21-47E1-9976-20CBF9545387}"/>
    <cellStyle name="Input 2 10 2 3 3 2" xfId="22104" xr:uid="{9E822DBF-B87F-4B71-811E-C9CB85929FAF}"/>
    <cellStyle name="Input 2 10 2 3 4" xfId="16369" xr:uid="{EF2A8D92-5F74-4C80-87CC-A289821BF1D4}"/>
    <cellStyle name="Input 2 10 2 4" xfId="8021" xr:uid="{BAC1145F-04E3-4F79-A413-C2964706E16F}"/>
    <cellStyle name="Input 2 10 2 4 2" xfId="11620" xr:uid="{413849E4-81A5-4886-9AFA-7AE13424D5D2}"/>
    <cellStyle name="Input 2 10 2 4 2 2" xfId="21068" xr:uid="{0287EFAB-EDB3-43FF-BDCF-89EF59233BAB}"/>
    <cellStyle name="Input 2 10 2 4 2 3" xfId="25482" xr:uid="{EF303466-596D-4D8F-868F-196A0887714B}"/>
    <cellStyle name="Input 2 10 2 4 3" xfId="13746" xr:uid="{8BF99A22-5F6B-4150-AB32-CA540C6E1DC4}"/>
    <cellStyle name="Input 2 10 2 4 3 2" xfId="23194" xr:uid="{801799EE-B954-4124-B16E-0B251958E34D}"/>
    <cellStyle name="Input 2 10 2 4 4" xfId="17469" xr:uid="{77B609E0-9B90-455F-B6D4-EEE09AF784A2}"/>
    <cellStyle name="Input 2 10 2 5" xfId="8164" xr:uid="{1B81C75A-EBAB-404D-93AE-0DD93B8BE8DB}"/>
    <cellStyle name="Input 2 10 2 5 2" xfId="11733" xr:uid="{F6F586DA-60E0-41DC-BCB9-D83A4A3D3346}"/>
    <cellStyle name="Input 2 10 2 5 2 2" xfId="21181" xr:uid="{236257DF-79BA-4D06-9487-C91FF3D5A6E5}"/>
    <cellStyle name="Input 2 10 2 5 2 3" xfId="25576" xr:uid="{5346CE3C-D204-4D98-ABFF-FEDC7A825662}"/>
    <cellStyle name="Input 2 10 2 5 3" xfId="13870" xr:uid="{B951167D-8BED-4063-9ECE-ACA29BB56AC6}"/>
    <cellStyle name="Input 2 10 2 5 3 2" xfId="23318" xr:uid="{C739A32D-EA54-4AD1-B731-FEE45DD8FDFD}"/>
    <cellStyle name="Input 2 10 2 5 4" xfId="17612" xr:uid="{34863A1B-A9A1-4B78-BADF-15CFC2E70757}"/>
    <cellStyle name="Input 2 10 2 6" xfId="8877" xr:uid="{8D9D3C1E-22DD-4040-97AC-1D288ECA8F2B}"/>
    <cellStyle name="Input 2 10 2 6 2" xfId="12340" xr:uid="{35830FA0-C3A8-439D-800D-08D531AA79B9}"/>
    <cellStyle name="Input 2 10 2 6 2 2" xfId="21788" xr:uid="{D5B996C4-5492-464F-9649-D900085303A1}"/>
    <cellStyle name="Input 2 10 2 6 2 3" xfId="26179" xr:uid="{910EF59D-C576-40B5-A995-D36889B49521}"/>
    <cellStyle name="Input 2 10 2 6 3" xfId="14579" xr:uid="{DE9436A5-4353-496E-9236-735CC1C24DBB}"/>
    <cellStyle name="Input 2 10 2 6 3 2" xfId="24027" xr:uid="{0915CD7D-C450-4312-8B4D-176A9C75B3E6}"/>
    <cellStyle name="Input 2 10 2 6 4" xfId="18325" xr:uid="{797B1C82-8BE2-4D26-B223-39E5429D576F}"/>
    <cellStyle name="Input 2 10 2 7" xfId="9147" xr:uid="{EF831D03-305F-4327-94FF-577D7DE8659C}"/>
    <cellStyle name="Input 2 10 2 7 2" xfId="12546" xr:uid="{AE9C6DD7-A112-4498-B0BD-BDD86A06132A}"/>
    <cellStyle name="Input 2 10 2 7 2 2" xfId="21994" xr:uid="{86FF726B-1634-44B9-B77F-5F010AE58372}"/>
    <cellStyle name="Input 2 10 2 7 2 3" xfId="26384" xr:uid="{C2B04F3E-ABCC-47E9-A291-F9971FFE1195}"/>
    <cellStyle name="Input 2 10 2 7 3" xfId="14848" xr:uid="{E212510C-AFD0-4BEB-A679-7D3F83310893}"/>
    <cellStyle name="Input 2 10 2 7 3 2" xfId="24296" xr:uid="{B3D395BE-9F7B-473E-A2D0-27D70D4AFE1F}"/>
    <cellStyle name="Input 2 10 2 7 4" xfId="18595" xr:uid="{8E0B1F1C-8775-4B10-9CC1-EC966AA436ED}"/>
    <cellStyle name="Input 2 10 2 8" xfId="8995" xr:uid="{1323748B-7CD2-48DF-A9F0-A34318B0ECAC}"/>
    <cellStyle name="Input 2 10 2 8 2" xfId="14696" xr:uid="{CD9F033A-A693-4EF9-8508-47EA98E2278F}"/>
    <cellStyle name="Input 2 10 2 8 2 2" xfId="24144" xr:uid="{DE42C1BB-C725-4C88-A7B1-3D0F11FC9686}"/>
    <cellStyle name="Input 2 10 2 8 3" xfId="18443" xr:uid="{B41429ED-9F91-41EA-8A7F-5712260BC671}"/>
    <cellStyle name="Input 2 10 2 9" xfId="27233" xr:uid="{B2662A13-243A-4A74-AE7E-C659CF7CEF1E}"/>
    <cellStyle name="Input 2 10 3" xfId="4886" xr:uid="{FEE675B7-16E5-4163-B8DA-A4936279FC55}"/>
    <cellStyle name="Input 2 10 3 10" xfId="26981" xr:uid="{42FC74B2-61A1-4C00-B7A3-59B416D1107B}"/>
    <cellStyle name="Input 2 10 3 2" xfId="6094" xr:uid="{87E1B500-2281-4B54-88E4-407E5A7CA333}"/>
    <cellStyle name="Input 2 10 3 2 2" xfId="6764" xr:uid="{1B076507-50BD-4670-9429-81E38345F979}"/>
    <cellStyle name="Input 2 10 3 2 2 2" xfId="10496" xr:uid="{7BE66609-07C7-4A49-9AE0-8EAC5205DDF4}"/>
    <cellStyle name="Input 2 10 3 2 2 2 2" xfId="19944" xr:uid="{50BE4A55-B851-488C-A5EE-51319CA6774B}"/>
    <cellStyle name="Input 2 10 3 2 2 3" xfId="16215" xr:uid="{1137216F-DC07-4122-BB3D-596D90CFF476}"/>
    <cellStyle name="Input 2 10 3 2 3" xfId="9826" xr:uid="{820B0D52-FA58-4953-9694-AC0F2249104E}"/>
    <cellStyle name="Input 2 10 3 2 3 2" xfId="19274" xr:uid="{C95F626F-FEE6-47A6-A510-AD21DEC6B07D}"/>
    <cellStyle name="Input 2 10 3 2 4" xfId="15545" xr:uid="{1C64FDF5-5E27-44B0-A566-567681FB9DD6}"/>
    <cellStyle name="Input 2 10 3 2 5" xfId="28065" xr:uid="{748936A1-BC24-47DB-8FEC-5A35BE4668C6}"/>
    <cellStyle name="Input 2 10 3 2 6" xfId="28226" xr:uid="{9D8ECB8F-41A2-48B6-B21E-EB7679C3C559}"/>
    <cellStyle name="Input 2 10 3 2 7" xfId="27392" xr:uid="{200EB06D-8A05-4FF8-804B-8C3C98F0C55A}"/>
    <cellStyle name="Input 2 10 3 2 8" xfId="28571" xr:uid="{A91696D9-980D-4C9D-80AD-F79D3C8F110A}"/>
    <cellStyle name="Input 2 10 3 3" xfId="7143" xr:uid="{1F77F22A-ADBA-4A7D-8282-DF95F10AE583}"/>
    <cellStyle name="Input 2 10 3 3 2" xfId="10874" xr:uid="{05A2C88E-635A-417E-A15E-C48B14BB9158}"/>
    <cellStyle name="Input 2 10 3 3 2 2" xfId="20322" xr:uid="{5955E164-9BEA-45ED-B801-DE0F9469A9BC}"/>
    <cellStyle name="Input 2 10 3 3 2 3" xfId="24746" xr:uid="{213DC5C9-B7B6-45EB-8095-4E19858811E2}"/>
    <cellStyle name="Input 2 10 3 3 3" xfId="12880" xr:uid="{789DE6A8-84F4-4728-B327-7F629CDA3323}"/>
    <cellStyle name="Input 2 10 3 3 3 2" xfId="22328" xr:uid="{69DF3607-1D26-490C-90C2-B120D7E28219}"/>
    <cellStyle name="Input 2 10 3 3 4" xfId="16593" xr:uid="{7578D162-D765-4176-9E36-4609435FEC69}"/>
    <cellStyle name="Input 2 10 3 4" xfId="8874" xr:uid="{7A95F6EA-7101-427B-8F63-59B7CDCBC65C}"/>
    <cellStyle name="Input 2 10 3 4 2" xfId="12337" xr:uid="{C6757501-79E1-4B6B-9D69-BDA19A6C3B0C}"/>
    <cellStyle name="Input 2 10 3 4 2 2" xfId="21785" xr:uid="{75503614-3B3F-48F1-8EC7-8152D4A43471}"/>
    <cellStyle name="Input 2 10 3 4 2 3" xfId="26176" xr:uid="{E0153E71-88C1-4E5A-A2FD-CFB78D6369AE}"/>
    <cellStyle name="Input 2 10 3 4 3" xfId="14576" xr:uid="{F8EC9346-7536-40E3-A898-8AB1DE5D5CF3}"/>
    <cellStyle name="Input 2 10 3 4 3 2" xfId="24024" xr:uid="{E887B05D-3CE8-4822-AB53-2727AAD68434}"/>
    <cellStyle name="Input 2 10 3 4 4" xfId="18322" xr:uid="{7593CBAD-A338-4B71-AED3-B027EF72E2F1}"/>
    <cellStyle name="Input 2 10 3 5" xfId="8432" xr:uid="{B1F098EB-E665-49B4-84FA-27E0F2B88984}"/>
    <cellStyle name="Input 2 10 3 5 2" xfId="11955" xr:uid="{1B242421-FDC7-4385-B182-39583058DE27}"/>
    <cellStyle name="Input 2 10 3 5 2 2" xfId="21403" xr:uid="{A92F91CC-F42B-41AE-9FD0-D704260551DC}"/>
    <cellStyle name="Input 2 10 3 5 2 3" xfId="25797" xr:uid="{4C30EDAC-031D-49A3-8BE7-88DA27C3AD9E}"/>
    <cellStyle name="Input 2 10 3 5 3" xfId="14137" xr:uid="{E732C7D5-07D4-4AFF-97E0-305B4C322FA4}"/>
    <cellStyle name="Input 2 10 3 5 3 2" xfId="23585" xr:uid="{91E2187C-EE8C-4305-9A5D-49B4DC512577}"/>
    <cellStyle name="Input 2 10 3 5 4" xfId="17880" xr:uid="{6E8DE885-A93F-4337-A993-81B3B3EBA12B}"/>
    <cellStyle name="Input 2 10 3 6" xfId="7657" xr:uid="{46F727FB-0E74-4948-B1C2-57FA7A4B6628}"/>
    <cellStyle name="Input 2 10 3 6 2" xfId="11311" xr:uid="{3909C203-4915-4208-9C69-2FE5779663B1}"/>
    <cellStyle name="Input 2 10 3 6 2 2" xfId="20759" xr:uid="{DE6A41B5-5E6C-487A-A83F-F011D5E622AF}"/>
    <cellStyle name="Input 2 10 3 6 2 3" xfId="25177" xr:uid="{38F30ECB-0660-46DB-9CBE-A36A923E6C98}"/>
    <cellStyle name="Input 2 10 3 6 3" xfId="13386" xr:uid="{4DE6A659-0DFC-4343-9791-4AE5E1933D3B}"/>
    <cellStyle name="Input 2 10 3 6 3 2" xfId="22834" xr:uid="{BFB20E63-F125-4EDE-A674-A0B57D9E4813}"/>
    <cellStyle name="Input 2 10 3 6 4" xfId="17105" xr:uid="{7C100AEE-0C26-453C-9624-52CF79D9CCD0}"/>
    <cellStyle name="Input 2 10 3 7" xfId="7319" xr:uid="{607FB206-B7C7-4AB6-BEF1-22CA1F803F88}"/>
    <cellStyle name="Input 2 10 3 7 2" xfId="11032" xr:uid="{48CBD38F-BB12-4653-832A-9ECE6320F076}"/>
    <cellStyle name="Input 2 10 3 7 2 2" xfId="20480" xr:uid="{A0A04A01-E0D9-4F70-85A7-17BEE700820A}"/>
    <cellStyle name="Input 2 10 3 7 2 3" xfId="24899" xr:uid="{A457D6C6-4255-4080-831B-0E26CF12BCB8}"/>
    <cellStyle name="Input 2 10 3 7 3" xfId="13049" xr:uid="{BF687966-C7B1-4871-BF42-4C2079182E65}"/>
    <cellStyle name="Input 2 10 3 7 3 2" xfId="22497" xr:uid="{338CD54C-3627-4291-B4D8-CA890E6DD489}"/>
    <cellStyle name="Input 2 10 3 7 4" xfId="16767" xr:uid="{FD4D347D-D546-473E-8920-EEF1F5EB7565}"/>
    <cellStyle name="Input 2 10 3 8" xfId="7944" xr:uid="{2CAFC4B5-70CC-430F-8EC5-954FDCCD932E}"/>
    <cellStyle name="Input 2 10 3 8 2" xfId="13669" xr:uid="{86EE841B-2413-4E0B-B127-86F9EAB28EE0}"/>
    <cellStyle name="Input 2 10 3 8 2 2" xfId="23117" xr:uid="{3F407960-78C7-4A15-9DED-ECC4F2A46D25}"/>
    <cellStyle name="Input 2 10 3 8 3" xfId="17392" xr:uid="{E1C1DF2D-D67C-4C64-A2F2-ED3EA4D002FE}"/>
    <cellStyle name="Input 2 10 3 9" xfId="27567" xr:uid="{1BD6BC21-A2AA-4565-90B6-13FAC654A818}"/>
    <cellStyle name="Input 2 10 4" xfId="5593" xr:uid="{7B8A9F44-4D2F-4027-8A42-9B9A74FA8C1E}"/>
    <cellStyle name="Input 2 10 4 2" xfId="6263" xr:uid="{B9C68820-F110-4B53-B32A-0BC4AF527E85}"/>
    <cellStyle name="Input 2 10 4 2 2" xfId="9995" xr:uid="{5C3F3690-533C-4E03-86D6-8AFB8D6AAD3A}"/>
    <cellStyle name="Input 2 10 4 2 2 2" xfId="19443" xr:uid="{914B1C9C-6061-4432-A815-5B8E8218858D}"/>
    <cellStyle name="Input 2 10 4 2 3" xfId="15714" xr:uid="{C85F7526-0E58-4F4B-BAC8-51179B665C7D}"/>
    <cellStyle name="Input 2 10 4 3" xfId="9325" xr:uid="{4DD4A61A-766C-49B8-99B5-7FC19AA7EC70}"/>
    <cellStyle name="Input 2 10 4 3 2" xfId="18773" xr:uid="{2C4E1C2B-0C16-43AF-92CB-EF60F7BE8A08}"/>
    <cellStyle name="Input 2 10 4 4" xfId="15044" xr:uid="{FA56F9CA-8D5F-4516-B23E-D2E4510CB75F}"/>
    <cellStyle name="Input 2 10 4 5" xfId="27774" xr:uid="{A28846BB-E11B-42AD-9AF0-5ABE50D705DE}"/>
    <cellStyle name="Input 2 10 4 6" xfId="26688" xr:uid="{E125C803-FEAC-4DB6-A78D-3EB8A4D6ADE6}"/>
    <cellStyle name="Input 2 10 4 7" xfId="26877" xr:uid="{5707CAB0-B313-45EA-A2E2-30A646B2E005}"/>
    <cellStyle name="Input 2 10 4 8" xfId="28308" xr:uid="{F02FCF5F-39A9-40E1-8D33-34A4D29723D3}"/>
    <cellStyle name="Input 2 10 5" xfId="7188" xr:uid="{E623B610-AC5A-40FD-87B6-EC4C5AC3D6E2}"/>
    <cellStyle name="Input 2 10 5 2" xfId="10919" xr:uid="{FB43F21C-FEFE-48C7-A1C0-D826ECDAD81C}"/>
    <cellStyle name="Input 2 10 5 2 2" xfId="20367" xr:uid="{60293052-6DB2-4F1C-931F-A13812A82519}"/>
    <cellStyle name="Input 2 10 5 2 3" xfId="24791" xr:uid="{D80FC58A-09D7-4D67-AC83-BF3BA5DD55F9}"/>
    <cellStyle name="Input 2 10 5 3" xfId="12925" xr:uid="{FC334A81-B617-47D7-943C-36CE87F41796}"/>
    <cellStyle name="Input 2 10 5 3 2" xfId="22373" xr:uid="{711D591D-6943-47C5-AEFA-DA80540F5139}"/>
    <cellStyle name="Input 2 10 5 4" xfId="16638" xr:uid="{38C67810-CA9A-4A97-AB58-63FA1A7A922D}"/>
    <cellStyle name="Input 2 10 6" xfId="8316" xr:uid="{B3A73271-0ED2-4F29-8520-9BA963199D28}"/>
    <cellStyle name="Input 2 10 6 2" xfId="11867" xr:uid="{54BE9003-87CF-463E-80F9-878D5CEEFD7C}"/>
    <cellStyle name="Input 2 10 6 2 2" xfId="21315" xr:uid="{7BB0E3B2-6186-4A0D-9A0A-18DEE24887B0}"/>
    <cellStyle name="Input 2 10 6 2 3" xfId="25709" xr:uid="{26692161-9EDC-41BB-A62A-17DF9C5A8A09}"/>
    <cellStyle name="Input 2 10 6 3" xfId="14021" xr:uid="{28BE8534-E671-4ABA-AE2B-927F8D9B7B1E}"/>
    <cellStyle name="Input 2 10 6 3 2" xfId="23469" xr:uid="{4DDFD6BB-F9F3-40A3-AB53-D6516ACDF0FC}"/>
    <cellStyle name="Input 2 10 6 4" xfId="17764" xr:uid="{48A28304-B71B-4848-B425-8A14CC6BD82A}"/>
    <cellStyle name="Input 2 10 7" xfId="8716" xr:uid="{37E192D9-8142-45BF-A46A-531D40A947F8}"/>
    <cellStyle name="Input 2 10 7 2" xfId="12200" xr:uid="{86331E12-D343-4E9F-80AA-23C9FD4295FB}"/>
    <cellStyle name="Input 2 10 7 2 2" xfId="21648" xr:uid="{726D5D67-A662-4BAD-91C2-5D1B545A4B41}"/>
    <cellStyle name="Input 2 10 7 2 3" xfId="26040" xr:uid="{FD917F76-9A43-44E0-9240-720CC2FCE69F}"/>
    <cellStyle name="Input 2 10 7 3" xfId="14419" xr:uid="{FD3C7063-9A74-4C88-8034-D2AE1515CE2C}"/>
    <cellStyle name="Input 2 10 7 3 2" xfId="23867" xr:uid="{4508044C-C85C-46B4-926E-DA7772BFEAB1}"/>
    <cellStyle name="Input 2 10 7 4" xfId="18164" xr:uid="{BFF162B1-5136-4CDD-884F-4868E3B94FC2}"/>
    <cellStyle name="Input 2 10 8" xfId="8003" xr:uid="{3B61A1D5-5049-4B9F-ACF5-6F53A9BFFA0E}"/>
    <cellStyle name="Input 2 10 8 2" xfId="11602" xr:uid="{EF4FE3FD-2635-446B-BFE2-C6BE53676A69}"/>
    <cellStyle name="Input 2 10 8 2 2" xfId="21050" xr:uid="{48535F55-D6B2-4374-81B4-0A60A4804E53}"/>
    <cellStyle name="Input 2 10 8 2 3" xfId="25464" xr:uid="{2A434277-8B70-4C25-863C-4EB2F09A6F7E}"/>
    <cellStyle name="Input 2 10 8 3" xfId="13728" xr:uid="{B14399EE-A170-43F8-8D73-55970A3BB96E}"/>
    <cellStyle name="Input 2 10 8 3 2" xfId="23176" xr:uid="{BBE3B172-BB1D-4D66-90CD-C0843B8FA2DC}"/>
    <cellStyle name="Input 2 10 8 4" xfId="17451" xr:uid="{132B5617-E392-4A57-9890-B5511AB92FB8}"/>
    <cellStyle name="Input 2 10 9" xfId="8074" xr:uid="{7D45BBAD-7E2E-4E71-B38D-6E37DF6881D9}"/>
    <cellStyle name="Input 2 10 9 2" xfId="11660" xr:uid="{44935A43-A9A2-409D-8478-807377386EC4}"/>
    <cellStyle name="Input 2 10 9 2 2" xfId="21108" xr:uid="{2199CB9D-BEF2-4057-AF4B-D179EEF811A7}"/>
    <cellStyle name="Input 2 10 9 2 3" xfId="25521" xr:uid="{758AE2FE-59DD-404B-9ADA-1C97A3532374}"/>
    <cellStyle name="Input 2 10 9 3" xfId="13798" xr:uid="{DA86858E-6B93-4C81-A97C-3CAF62ADFBCE}"/>
    <cellStyle name="Input 2 10 9 3 2" xfId="23246" xr:uid="{27328875-EFE2-4969-9135-89DBFB0E968D}"/>
    <cellStyle name="Input 2 10 9 4" xfId="17522" xr:uid="{728812C3-D2C4-4AB3-BC39-AE9292D18900}"/>
    <cellStyle name="Input 2 11" xfId="1349" xr:uid="{7A8A7C70-E681-459B-855E-EB8E58921207}"/>
    <cellStyle name="Input 2 11 10" xfId="26788" xr:uid="{4DF22143-F501-401B-BBFF-65A8D21C2F22}"/>
    <cellStyle name="Input 2 11 2" xfId="5594" xr:uid="{6885261A-B301-4B26-AC46-2CAB4D3ACCEC}"/>
    <cellStyle name="Input 2 11 2 2" xfId="6264" xr:uid="{9E7FCD8D-092A-4177-9E2A-8BC60CA9E36C}"/>
    <cellStyle name="Input 2 11 2 2 2" xfId="9996" xr:uid="{2AFA3FA5-C0D5-4704-BC1E-C2079170C51B}"/>
    <cellStyle name="Input 2 11 2 2 2 2" xfId="19444" xr:uid="{427FB1BD-18A2-40E1-A12B-E54E090E4E8A}"/>
    <cellStyle name="Input 2 11 2 2 3" xfId="15715" xr:uid="{C6B8AA18-C735-42F1-A19C-521E01D407EC}"/>
    <cellStyle name="Input 2 11 2 3" xfId="9326" xr:uid="{3002657A-C311-46B5-8789-8B5E507B6264}"/>
    <cellStyle name="Input 2 11 2 3 2" xfId="18774" xr:uid="{3523953E-30E7-4490-93A4-3041E7DAE2AF}"/>
    <cellStyle name="Input 2 11 2 4" xfId="15045" xr:uid="{7A993BFF-7122-4D72-895B-C6A939321923}"/>
    <cellStyle name="Input 2 11 2 5" xfId="27775" xr:uid="{492ABAF8-19F3-4B7C-80D0-6B3F040B2BFC}"/>
    <cellStyle name="Input 2 11 2 6" xfId="26687" xr:uid="{B7B9E300-81B5-4F7E-8B19-3AC82B700382}"/>
    <cellStyle name="Input 2 11 2 7" xfId="27150" xr:uid="{5A262075-7430-4070-AFDC-3E2A8316AC2B}"/>
    <cellStyle name="Input 2 11 2 8" xfId="28309" xr:uid="{8D118386-97AB-4C4E-8A63-19404F38C144}"/>
    <cellStyle name="Input 2 11 3" xfId="7187" xr:uid="{5E15A9D5-A28A-4232-AC57-20D1549D9622}"/>
    <cellStyle name="Input 2 11 3 2" xfId="10918" xr:uid="{929016AE-E3E0-433B-AC7F-3D4FB275C527}"/>
    <cellStyle name="Input 2 11 3 2 2" xfId="20366" xr:uid="{6FC7007B-7EE5-49D2-8209-8250D9DF5619}"/>
    <cellStyle name="Input 2 11 3 2 3" xfId="24790" xr:uid="{35E7A6F1-D73C-4B45-B499-BFAEB9DF1D17}"/>
    <cellStyle name="Input 2 11 3 3" xfId="12924" xr:uid="{29331BF3-8C4B-4400-B21A-81D63C288854}"/>
    <cellStyle name="Input 2 11 3 3 2" xfId="22372" xr:uid="{D2830E8A-B725-4560-90B2-DAE91A42ACAF}"/>
    <cellStyle name="Input 2 11 3 4" xfId="16637" xr:uid="{35FC8393-0904-4EDA-BFDE-823F4F79BB3B}"/>
    <cellStyle name="Input 2 11 4" xfId="8315" xr:uid="{9C8BA7F2-77FE-4C3C-B528-42B43AC12FA0}"/>
    <cellStyle name="Input 2 11 4 2" xfId="11866" xr:uid="{B6F5C8F5-2E1A-45C9-A720-00992AE9D84C}"/>
    <cellStyle name="Input 2 11 4 2 2" xfId="21314" xr:uid="{AE330370-35F8-44B0-BCCD-539790F0ED45}"/>
    <cellStyle name="Input 2 11 4 2 3" xfId="25708" xr:uid="{9175DC9B-D898-41F0-B825-473DBBB3CBBE}"/>
    <cellStyle name="Input 2 11 4 3" xfId="14020" xr:uid="{36960D33-B41B-4671-856C-B35B558D6665}"/>
    <cellStyle name="Input 2 11 4 3 2" xfId="23468" xr:uid="{86F0201C-5212-4683-96B9-0236ABD0D3C4}"/>
    <cellStyle name="Input 2 11 4 4" xfId="17763" xr:uid="{22240F84-6B02-4208-8DDC-2247427B1E0A}"/>
    <cellStyle name="Input 2 11 5" xfId="8719" xr:uid="{75A8C989-F787-45CF-91D7-A4A217BB788C}"/>
    <cellStyle name="Input 2 11 5 2" xfId="12203" xr:uid="{BB667BEF-558A-4F5A-981E-3BD29A242C99}"/>
    <cellStyle name="Input 2 11 5 2 2" xfId="21651" xr:uid="{9C7C2AA4-5993-4565-A42E-8B3A274C54F7}"/>
    <cellStyle name="Input 2 11 5 2 3" xfId="26043" xr:uid="{9AE760EB-FA45-47A9-B43E-AE921B386F91}"/>
    <cellStyle name="Input 2 11 5 3" xfId="14422" xr:uid="{7B1989C9-821C-49C3-AEA9-8C3654EE46C8}"/>
    <cellStyle name="Input 2 11 5 3 2" xfId="23870" xr:uid="{A9220972-D86E-460E-AB07-AC6F8D3F903C}"/>
    <cellStyle name="Input 2 11 5 4" xfId="18167" xr:uid="{77735881-6355-476F-ACE3-461AC64CC24A}"/>
    <cellStyle name="Input 2 11 6" xfId="8308" xr:uid="{4DDC6DBC-F991-4EBA-8530-29ED80D770B0}"/>
    <cellStyle name="Input 2 11 6 2" xfId="11859" xr:uid="{A9728111-B463-4952-BA50-69462AAADF47}"/>
    <cellStyle name="Input 2 11 6 2 2" xfId="21307" xr:uid="{97A722D1-5BDB-408D-A841-908324C8A5FD}"/>
    <cellStyle name="Input 2 11 6 2 3" xfId="25701" xr:uid="{B247716F-1570-456D-A6F3-F0C594B9A67F}"/>
    <cellStyle name="Input 2 11 6 3" xfId="14013" xr:uid="{8BF53714-BEFA-4800-8E2F-777DAE790B5B}"/>
    <cellStyle name="Input 2 11 6 3 2" xfId="23461" xr:uid="{174B3ADB-CE8C-48D1-90D4-467E5AA5197F}"/>
    <cellStyle name="Input 2 11 6 4" xfId="17756" xr:uid="{8B0599B8-51BE-4331-A687-8D66AD1488CD}"/>
    <cellStyle name="Input 2 11 7" xfId="7855" xr:uid="{F42A0AB1-99AD-46E3-8306-DB413CAF3AC4}"/>
    <cellStyle name="Input 2 11 7 2" xfId="11482" xr:uid="{F503284A-4B63-49D8-BA38-ABA6B3A23B44}"/>
    <cellStyle name="Input 2 11 7 2 2" xfId="20930" xr:uid="{95867932-DAE0-47BF-9E1E-4A1A39EECBA3}"/>
    <cellStyle name="Input 2 11 7 2 3" xfId="25346" xr:uid="{30F9A6A7-6055-40C4-9A05-7E38BEF086C2}"/>
    <cellStyle name="Input 2 11 7 3" xfId="13582" xr:uid="{AF9A3137-DD81-4904-AC90-066239715326}"/>
    <cellStyle name="Input 2 11 7 3 2" xfId="23030" xr:uid="{F7034BF4-810B-499E-A38E-FAB75762FFB9}"/>
    <cellStyle name="Input 2 11 7 4" xfId="17303" xr:uid="{EF594E34-D418-4639-A6BD-450EFC2C9F65}"/>
    <cellStyle name="Input 2 11 8" xfId="9074" xr:uid="{15E551FE-11A0-4F25-96BE-33ED3E310462}"/>
    <cellStyle name="Input 2 11 8 2" xfId="14775" xr:uid="{7D655B58-5759-466A-ADBC-291D62CF76C1}"/>
    <cellStyle name="Input 2 11 8 2 2" xfId="24223" xr:uid="{7AB93D2F-0414-4A2F-B23C-1A2D31ACE77A}"/>
    <cellStyle name="Input 2 11 8 3" xfId="18522" xr:uid="{1B9412DC-A74A-48D6-9F27-22833C726BCA}"/>
    <cellStyle name="Input 2 11 9" xfId="26745" xr:uid="{6E116B89-02B3-4443-B2D8-CCE614B1AD0B}"/>
    <cellStyle name="Input 2 12" xfId="3363" xr:uid="{EE5B34BD-186E-4E5E-9A63-7700C0E600C3}"/>
    <cellStyle name="Input 2 12 10" xfId="26618" xr:uid="{07A49849-E9A6-4C13-B0F0-FB966BFC0107}"/>
    <cellStyle name="Input 2 12 2" xfId="5944" xr:uid="{664FC26C-F7D1-4799-86B9-1DF8AD93463E}"/>
    <cellStyle name="Input 2 12 2 2" xfId="6614" xr:uid="{71673E51-A607-4BA7-9E85-3B6AE97ED0F0}"/>
    <cellStyle name="Input 2 12 2 2 2" xfId="10346" xr:uid="{770E780F-4730-48F6-8207-E5CA2BF6A97E}"/>
    <cellStyle name="Input 2 12 2 2 2 2" xfId="19794" xr:uid="{4168CF47-3D05-4913-B111-FA5EE65CF499}"/>
    <cellStyle name="Input 2 12 2 2 3" xfId="16065" xr:uid="{DCEE3891-869E-4335-89A3-5D7ED821947B}"/>
    <cellStyle name="Input 2 12 2 3" xfId="9676" xr:uid="{C45787F0-A4AF-42D2-8873-6FD08F6D7980}"/>
    <cellStyle name="Input 2 12 2 3 2" xfId="19124" xr:uid="{F1BD7BBB-15AD-4162-AEB2-C6B93774F1C2}"/>
    <cellStyle name="Input 2 12 2 4" xfId="15395" xr:uid="{2606D160-9DF9-44A1-BC1A-30C77FC56B70}"/>
    <cellStyle name="Input 2 12 2 5" xfId="27954" xr:uid="{6EF4AB94-2E54-41C0-8F59-15CCEC26140E}"/>
    <cellStyle name="Input 2 12 2 6" xfId="28165" xr:uid="{C8274C69-D45A-4B62-866F-575858344090}"/>
    <cellStyle name="Input 2 12 2 7" xfId="27309" xr:uid="{CE82C8B1-F322-4825-B7C0-70C0C74A1DD9}"/>
    <cellStyle name="Input 2 12 2 8" xfId="28462" xr:uid="{220D1F56-EFAF-44EF-92A0-FA933E2C430A}"/>
    <cellStyle name="Input 2 12 3" xfId="7038" xr:uid="{64C3CB47-CD3F-48D6-B8B1-73A6E01EF836}"/>
    <cellStyle name="Input 2 12 3 2" xfId="10769" xr:uid="{8F383684-69AF-4654-9465-8D5C316858E7}"/>
    <cellStyle name="Input 2 12 3 2 2" xfId="20217" xr:uid="{7DAD8100-F939-4DAE-BF36-BF1F7D8C1C7D}"/>
    <cellStyle name="Input 2 12 3 2 3" xfId="24641" xr:uid="{51DA1DC5-902A-41AD-82DE-258419E0DCD7}"/>
    <cellStyle name="Input 2 12 3 3" xfId="12775" xr:uid="{6583F507-AEB1-48D5-936F-C624F40CD6C3}"/>
    <cellStyle name="Input 2 12 3 3 2" xfId="22223" xr:uid="{889E3D6D-818B-4146-B4DF-25BE885C78B7}"/>
    <cellStyle name="Input 2 12 3 4" xfId="16488" xr:uid="{3EEFE9DE-CD2F-48B5-9E73-87BE2AA7B2F1}"/>
    <cellStyle name="Input 2 12 4" xfId="8612" xr:uid="{1FF225EF-623D-4C41-9B97-E888A042A8F6}"/>
    <cellStyle name="Input 2 12 4 2" xfId="12107" xr:uid="{09B20910-3790-478F-8F69-9A12CE7015AE}"/>
    <cellStyle name="Input 2 12 4 2 2" xfId="21555" xr:uid="{D5704CFA-05A3-4486-BBB8-C2A255F921EC}"/>
    <cellStyle name="Input 2 12 4 2 3" xfId="25947" xr:uid="{61FDFFCC-816B-4872-8FDD-C185528F5519}"/>
    <cellStyle name="Input 2 12 4 3" xfId="14315" xr:uid="{1395218D-9B87-4F42-99E3-230EA61A945E}"/>
    <cellStyle name="Input 2 12 4 3 2" xfId="23763" xr:uid="{3836964B-5875-46F8-A15C-6B8ADF06600A}"/>
    <cellStyle name="Input 2 12 4 4" xfId="18060" xr:uid="{7D5C33D4-60CC-41C9-AF5D-221A868CD118}"/>
    <cellStyle name="Input 2 12 5" xfId="7701" xr:uid="{EA567B78-69C5-42EF-B856-EC79B0ABD362}"/>
    <cellStyle name="Input 2 12 5 2" xfId="11351" xr:uid="{7D7811CE-A12A-4703-81F0-14295ACC4F1D}"/>
    <cellStyle name="Input 2 12 5 2 2" xfId="20799" xr:uid="{18DACD56-ADA6-4CB7-9EDB-54F908A38647}"/>
    <cellStyle name="Input 2 12 5 2 3" xfId="25217" xr:uid="{33A0D303-2764-4D05-94A5-D2E8D674B6D6}"/>
    <cellStyle name="Input 2 12 5 3" xfId="13430" xr:uid="{CB2FDA94-6629-4A05-83D0-DC2BF6677311}"/>
    <cellStyle name="Input 2 12 5 3 2" xfId="22878" xr:uid="{9149AAC2-C8D3-4EBF-8471-0CC2CBB6AE4C}"/>
    <cellStyle name="Input 2 12 5 4" xfId="17149" xr:uid="{A997E27D-936C-4D91-A1BF-F92F38AD62F6}"/>
    <cellStyle name="Input 2 12 6" xfId="7275" xr:uid="{4743AECC-73B2-42B2-A414-7C5F143C65F9}"/>
    <cellStyle name="Input 2 12 6 2" xfId="10998" xr:uid="{5426D4F3-6923-4E85-861D-BBA27C0729EE}"/>
    <cellStyle name="Input 2 12 6 2 2" xfId="20446" xr:uid="{C69EFDB1-1D11-47CB-AD6C-F8913A40B5E9}"/>
    <cellStyle name="Input 2 12 6 2 3" xfId="24866" xr:uid="{86D63408-4842-4CFC-86A8-2986E95CC288}"/>
    <cellStyle name="Input 2 12 6 3" xfId="13006" xr:uid="{422DC5AC-D7BE-42EB-9A84-4AA785BF2A6E}"/>
    <cellStyle name="Input 2 12 6 3 2" xfId="22454" xr:uid="{8E263C22-1E5A-4D52-911D-D5FB10729FCC}"/>
    <cellStyle name="Input 2 12 6 4" xfId="16723" xr:uid="{476D6C25-3F43-45CD-9826-8E53E1BD6E81}"/>
    <cellStyle name="Input 2 12 7" xfId="7870" xr:uid="{1965AF9B-DD3C-446E-A8B3-DFC16D5737B9}"/>
    <cellStyle name="Input 2 12 7 2" xfId="11494" xr:uid="{71F7D209-8965-4B73-A55D-A007D5778077}"/>
    <cellStyle name="Input 2 12 7 2 2" xfId="20942" xr:uid="{BEA6B578-388D-438D-B6AB-F7FBCC628F86}"/>
    <cellStyle name="Input 2 12 7 2 3" xfId="25356" xr:uid="{1E92A2A0-A413-41A1-8F15-E4800399546A}"/>
    <cellStyle name="Input 2 12 7 3" xfId="13595" xr:uid="{399CB2C7-D213-4595-AC4B-6899D9316148}"/>
    <cellStyle name="Input 2 12 7 3 2" xfId="23043" xr:uid="{BB733CCF-8D22-48FB-AD0A-F2A3CB2FC767}"/>
    <cellStyle name="Input 2 12 7 4" xfId="17318" xr:uid="{812EC34F-1499-4533-AB33-CBA925B533F8}"/>
    <cellStyle name="Input 2 12 8" xfId="8101" xr:uid="{3BA1241F-65E4-42EE-9628-788125A3182F}"/>
    <cellStyle name="Input 2 12 8 2" xfId="13822" xr:uid="{5725CD24-5CAA-462F-9B5C-ED9AE5BDBDFD}"/>
    <cellStyle name="Input 2 12 8 2 2" xfId="23270" xr:uid="{7B172141-A401-4617-937A-99BAD7CBAED9}"/>
    <cellStyle name="Input 2 12 8 3" xfId="17549" xr:uid="{7C9E2623-8E58-4F0B-B469-A79FBEBEC28B}"/>
    <cellStyle name="Input 2 12 9" xfId="27232" xr:uid="{D18A0478-5856-4CCF-AFFD-A5421EA27EBD}"/>
    <cellStyle name="Input 2 13" xfId="4129" xr:uid="{E51909A4-4CB9-42DA-B115-BA1F8E08D385}"/>
    <cellStyle name="Input 2 14" xfId="4885" xr:uid="{BFAE8896-8AE6-4BBA-B22A-03A2B479D9CB}"/>
    <cellStyle name="Input 2 14 10" xfId="27478" xr:uid="{08CFA202-6B98-4EF0-B6CC-60722CC9E840}"/>
    <cellStyle name="Input 2 14 2" xfId="6093" xr:uid="{24FBF297-1A6A-4185-98AC-7C58BC177455}"/>
    <cellStyle name="Input 2 14 2 2" xfId="6763" xr:uid="{94E5A021-E2B2-47BF-9E43-D9ED35F767FC}"/>
    <cellStyle name="Input 2 14 2 2 2" xfId="10495" xr:uid="{2E58306B-02C8-48CF-B0C5-A8C4DFA227E9}"/>
    <cellStyle name="Input 2 14 2 2 2 2" xfId="19943" xr:uid="{9D17B9CB-8BCF-4BB2-9CA7-D3BE825A5E0C}"/>
    <cellStyle name="Input 2 14 2 2 3" xfId="16214" xr:uid="{60638240-73BC-4ADD-B066-51D3272E3856}"/>
    <cellStyle name="Input 2 14 2 3" xfId="9825" xr:uid="{64A0FC37-22B9-45C4-BC91-D3A2ABC24D01}"/>
    <cellStyle name="Input 2 14 2 3 2" xfId="19273" xr:uid="{66F95B74-A426-47D5-9F7A-8BC4AEB7F1B8}"/>
    <cellStyle name="Input 2 14 2 4" xfId="15544" xr:uid="{84D425D1-888A-4FEE-A92B-460F810F951D}"/>
    <cellStyle name="Input 2 14 2 5" xfId="28064" xr:uid="{AA44F266-3CFE-4953-A3F6-7394A6DA71BA}"/>
    <cellStyle name="Input 2 14 2 6" xfId="28225" xr:uid="{31A78B83-49BC-456B-A524-409B8318B321}"/>
    <cellStyle name="Input 2 14 2 7" xfId="27589" xr:uid="{6EEE2CB1-90DD-4A5B-BF37-8B6A241ED9AF}"/>
    <cellStyle name="Input 2 14 2 8" xfId="28570" xr:uid="{0D611626-D597-4B23-9598-1F939DA2809B}"/>
    <cellStyle name="Input 2 14 3" xfId="6993" xr:uid="{6D6C7E05-874C-4A10-9155-84AD3B737CE1}"/>
    <cellStyle name="Input 2 14 3 2" xfId="10724" xr:uid="{CF283A75-1569-4B0E-8E6C-E84627282272}"/>
    <cellStyle name="Input 2 14 3 2 2" xfId="20172" xr:uid="{BEF580AC-161B-4CC7-B822-46CCBF0F7D30}"/>
    <cellStyle name="Input 2 14 3 2 3" xfId="24596" xr:uid="{F113EBB6-A16D-4DCD-A3D1-0055306C0D72}"/>
    <cellStyle name="Input 2 14 3 3" xfId="12730" xr:uid="{23B9F5EE-AA54-44D9-8712-24C491E1A59F}"/>
    <cellStyle name="Input 2 14 3 3 2" xfId="22178" xr:uid="{AD7024D8-E96D-4B06-B89A-195851F53FF3}"/>
    <cellStyle name="Input 2 14 3 4" xfId="16443" xr:uid="{86C7A755-3F2A-4847-848D-BB498532CE71}"/>
    <cellStyle name="Input 2 14 4" xfId="7304" xr:uid="{BB668D66-5DC0-480E-AB29-A150B92C7458}"/>
    <cellStyle name="Input 2 14 4 2" xfId="11019" xr:uid="{E6932E21-8CE0-427A-8192-A132500A6ED6}"/>
    <cellStyle name="Input 2 14 4 2 2" xfId="20467" xr:uid="{C5F1C795-E2AB-4D73-A46E-426F14A66F64}"/>
    <cellStyle name="Input 2 14 4 2 3" xfId="24886" xr:uid="{BBCACE3C-DC60-45C6-9E46-014253DB540D}"/>
    <cellStyle name="Input 2 14 4 3" xfId="13034" xr:uid="{861E66A2-4931-41B8-AFBF-35F22B6A9933}"/>
    <cellStyle name="Input 2 14 4 3 2" xfId="22482" xr:uid="{B1F49FC7-9BA3-48C5-831E-60FD89D9F5E3}"/>
    <cellStyle name="Input 2 14 4 4" xfId="16752" xr:uid="{D38DFFC1-1B28-4296-8AE4-7432E4F498A9}"/>
    <cellStyle name="Input 2 14 5" xfId="8442" xr:uid="{3EDD07A9-7724-4439-9633-99B863592161}"/>
    <cellStyle name="Input 2 14 5 2" xfId="11964" xr:uid="{FDC0B340-731B-4F61-8021-183E54877831}"/>
    <cellStyle name="Input 2 14 5 2 2" xfId="21412" xr:uid="{A633A1AB-D39C-400C-8F8C-EAB5D49C6F9F}"/>
    <cellStyle name="Input 2 14 5 2 3" xfId="25806" xr:uid="{04759F7C-CE25-4CB3-A154-78EEE251162D}"/>
    <cellStyle name="Input 2 14 5 3" xfId="14147" xr:uid="{C67F5291-4FD3-41B0-AA18-DC008EF5EEBA}"/>
    <cellStyle name="Input 2 14 5 3 2" xfId="23595" xr:uid="{CB62EDB3-2AB0-42DF-A6D2-49222DA3D407}"/>
    <cellStyle name="Input 2 14 5 4" xfId="17890" xr:uid="{4022AE08-5E81-4FF8-AA0C-492A0C15998E}"/>
    <cellStyle name="Input 2 14 6" xfId="7930" xr:uid="{70FD7CC7-D601-4358-ABA7-EE2A7940E817}"/>
    <cellStyle name="Input 2 14 6 2" xfId="11540" xr:uid="{8BB50490-2E48-4E53-8035-421E15735C3D}"/>
    <cellStyle name="Input 2 14 6 2 2" xfId="20988" xr:uid="{98870733-1F5E-45A2-ACB6-B38511D6E8BA}"/>
    <cellStyle name="Input 2 14 6 2 3" xfId="25402" xr:uid="{B9B0A4C4-BE1E-4CBF-B5E3-C079A4439D5B}"/>
    <cellStyle name="Input 2 14 6 3" xfId="13655" xr:uid="{6BFDFB9D-D407-4E28-B776-69FDD26DBD5D}"/>
    <cellStyle name="Input 2 14 6 3 2" xfId="23103" xr:uid="{178991C0-458E-48A5-ACCF-F977607A6B59}"/>
    <cellStyle name="Input 2 14 6 4" xfId="17378" xr:uid="{90A78AAF-17C1-465F-93CE-0C31D6353390}"/>
    <cellStyle name="Input 2 14 7" xfId="7347" xr:uid="{A19EDF68-99D4-4E14-9361-C31CD5AA6670}"/>
    <cellStyle name="Input 2 14 7 2" xfId="11053" xr:uid="{E4B9F88B-9B2D-4503-A128-099F3A8012EE}"/>
    <cellStyle name="Input 2 14 7 2 2" xfId="20501" xr:uid="{94CCBB63-0809-48FB-B1A7-854E06F65E3E}"/>
    <cellStyle name="Input 2 14 7 2 3" xfId="24920" xr:uid="{DAFFBF0C-84B5-4ABE-A87F-9E0479136DF1}"/>
    <cellStyle name="Input 2 14 7 3" xfId="13077" xr:uid="{D791866F-62E8-450A-8677-D845469ABDC3}"/>
    <cellStyle name="Input 2 14 7 3 2" xfId="22525" xr:uid="{877E799E-B56E-4BCE-98F4-5651B273078E}"/>
    <cellStyle name="Input 2 14 7 4" xfId="16795" xr:uid="{12A3BBA2-3D20-4950-A937-B890A42AB2CA}"/>
    <cellStyle name="Input 2 14 8" xfId="7902" xr:uid="{35B2DAC1-AF31-49C5-B69B-B10902D48E4A}"/>
    <cellStyle name="Input 2 14 8 2" xfId="13627" xr:uid="{935DF133-F013-440E-94A2-B616F339A2C1}"/>
    <cellStyle name="Input 2 14 8 2 2" xfId="23075" xr:uid="{4AE20BE2-2AA3-4B1D-B866-FCF3EF81B79E}"/>
    <cellStyle name="Input 2 14 8 3" xfId="17350" xr:uid="{8E418F0D-E4B6-4AB6-8876-CA1479D6C347}"/>
    <cellStyle name="Input 2 14 9" xfId="27566" xr:uid="{4B663CF1-D628-46CB-915C-A280628A2569}"/>
    <cellStyle name="Input 2 15" xfId="5592" xr:uid="{E153C38A-5894-4234-9A74-DA5B5E7FBD2D}"/>
    <cellStyle name="Input 2 15 2" xfId="6262" xr:uid="{64356259-7450-45FF-AA74-2ECD18A980AA}"/>
    <cellStyle name="Input 2 15 2 2" xfId="9994" xr:uid="{2C6647FD-19B5-459E-9433-629D8A145DEE}"/>
    <cellStyle name="Input 2 15 2 2 2" xfId="19442" xr:uid="{2EB5DDA9-4533-4440-8D9D-BC235DC207D5}"/>
    <cellStyle name="Input 2 15 2 3" xfId="15713" xr:uid="{690AF1E0-3F5D-4B19-9654-19B280299E7C}"/>
    <cellStyle name="Input 2 15 3" xfId="9324" xr:uid="{5198F9F2-1D02-410B-BD98-CCCA5B20C28D}"/>
    <cellStyle name="Input 2 15 3 2" xfId="18772" xr:uid="{CBCFF880-CDD3-41F5-8850-AB6C3EC8B693}"/>
    <cellStyle name="Input 2 15 4" xfId="15043" xr:uid="{4023D44B-9B3A-4088-B25E-39D65CE469FE}"/>
    <cellStyle name="Input 2 15 5" xfId="27773" xr:uid="{635A52EA-7E3F-4FD0-AA9B-79832FD28066}"/>
    <cellStyle name="Input 2 15 6" xfId="27013" xr:uid="{6C2A8DE7-7E6A-49A7-BBEB-722F16D9D926}"/>
    <cellStyle name="Input 2 15 7" xfId="28146" xr:uid="{1B0856CC-9C44-48DF-9686-D8F0590C631C}"/>
    <cellStyle name="Input 2 15 8" xfId="28307" xr:uid="{1EB7CE10-8081-46C0-9701-A32FC38083EB}"/>
    <cellStyle name="Input 2 16" xfId="7189" xr:uid="{EDAE90F8-AD2B-46C0-9879-A1C0DE2A055C}"/>
    <cellStyle name="Input 2 16 2" xfId="10920" xr:uid="{40BDEF06-971A-4967-8DA9-DD7344D4532C}"/>
    <cellStyle name="Input 2 16 2 2" xfId="20368" xr:uid="{29BC97F4-4B88-46D2-A385-7772A14F2ADF}"/>
    <cellStyle name="Input 2 16 2 3" xfId="24792" xr:uid="{AB1F2CAA-AB26-43A4-8D48-F3A57893BBEA}"/>
    <cellStyle name="Input 2 16 3" xfId="12926" xr:uid="{6BDAD9C7-323C-4151-80F6-7A7FBB1DCE5A}"/>
    <cellStyle name="Input 2 16 3 2" xfId="22374" xr:uid="{7C83781D-3648-472F-8C7F-85D2EF56FE7B}"/>
    <cellStyle name="Input 2 16 4" xfId="16639" xr:uid="{AB41190A-7D9A-4655-81CB-B158D0BC9DDA}"/>
    <cellStyle name="Input 2 17" xfId="8750" xr:uid="{E4D2762A-1BF8-4E72-A73F-5321BB9DE89A}"/>
    <cellStyle name="Input 2 17 2" xfId="12234" xr:uid="{CAEE2200-EB35-40B9-BB10-A3BDAF68BAA5}"/>
    <cellStyle name="Input 2 17 2 2" xfId="21682" xr:uid="{232E3A42-74B3-4709-A1F4-F5C173378AFA}"/>
    <cellStyle name="Input 2 17 2 3" xfId="26074" xr:uid="{EBD3A690-BD44-4A84-8A64-5F45E8A301C4}"/>
    <cellStyle name="Input 2 17 3" xfId="14453" xr:uid="{70FFD6D6-51EE-4FDB-8DA9-38D615A8CB5E}"/>
    <cellStyle name="Input 2 17 3 2" xfId="23901" xr:uid="{E1E9423E-C655-4E2B-8AF4-BBE0034CEB55}"/>
    <cellStyle name="Input 2 17 4" xfId="18198" xr:uid="{582145CA-66CD-4ED3-9747-5DBA9FCC71E0}"/>
    <cellStyle name="Input 2 18" xfId="8509" xr:uid="{2DAEF08A-815E-4280-8A78-4DFE5FF61700}"/>
    <cellStyle name="Input 2 18 2" xfId="12023" xr:uid="{9F498B55-AE0F-4751-B1E2-C2B39904AE30}"/>
    <cellStyle name="Input 2 18 2 2" xfId="21471" xr:uid="{6542FF8B-0FF6-4E4F-B678-043C34CF28EC}"/>
    <cellStyle name="Input 2 18 2 3" xfId="25863" xr:uid="{76326D76-0FC1-4187-86CC-C6613F0161D6}"/>
    <cellStyle name="Input 2 18 3" xfId="14212" xr:uid="{CA3BAD21-544D-488A-AB2B-E8AB27FFED7C}"/>
    <cellStyle name="Input 2 18 3 2" xfId="23660" xr:uid="{5647CD45-D869-460A-8573-358D1B0903E3}"/>
    <cellStyle name="Input 2 18 4" xfId="17957" xr:uid="{19D6D011-0217-44C3-B9C2-252FC35AB714}"/>
    <cellStyle name="Input 2 19" xfId="8727" xr:uid="{BDE98A6A-19AF-4429-BEEE-13279F71FB92}"/>
    <cellStyle name="Input 2 19 2" xfId="12211" xr:uid="{1F72D96B-7BCD-42F5-9EF2-FAADE57D58B1}"/>
    <cellStyle name="Input 2 19 2 2" xfId="21659" xr:uid="{D6EA1884-8E77-4D3B-BDCB-C0A04854FCFD}"/>
    <cellStyle name="Input 2 19 2 3" xfId="26051" xr:uid="{3C2A777D-99E5-4C0D-AEA7-7116EEBDE94F}"/>
    <cellStyle name="Input 2 19 3" xfId="14430" xr:uid="{D0B08B28-8964-417A-BDD3-9D8A9BC6336D}"/>
    <cellStyle name="Input 2 19 3 2" xfId="23878" xr:uid="{19C7E0EC-410B-4B70-B7FF-D256BD1C058E}"/>
    <cellStyle name="Input 2 19 4" xfId="18175" xr:uid="{B5C4DEE0-3F59-4251-A29B-D1DD014474FC}"/>
    <cellStyle name="Input 2 2" xfId="1350" xr:uid="{17E299F5-8A20-4F1E-B812-44C461C96EC1}"/>
    <cellStyle name="Input 2 2 10" xfId="8706" xr:uid="{9DDDB9B0-2570-448E-B366-A63E7B097E4C}"/>
    <cellStyle name="Input 2 2 10 2" xfId="12190" xr:uid="{F73476D4-2CF1-4AA6-B503-66B6887A2737}"/>
    <cellStyle name="Input 2 2 10 2 2" xfId="21638" xr:uid="{6CF55362-D4FE-4E81-9CE4-38CB3BE79EC9}"/>
    <cellStyle name="Input 2 2 10 2 3" xfId="26030" xr:uid="{237548BC-79CB-4E81-92B3-AA081E33DB22}"/>
    <cellStyle name="Input 2 2 10 3" xfId="14409" xr:uid="{F898CDAC-3568-4BFC-B731-F0ACAA2BAC5E}"/>
    <cellStyle name="Input 2 2 10 3 2" xfId="23857" xr:uid="{9CF80368-A8F4-4BE5-9BD8-0B937B8BD16A}"/>
    <cellStyle name="Input 2 2 10 4" xfId="18154" xr:uid="{A4BF9E71-679B-427B-B3B1-CAD86B0321EC}"/>
    <cellStyle name="Input 2 2 11" xfId="7969" xr:uid="{CC6BC89A-B7B4-4D81-9C2D-4510341E3399}"/>
    <cellStyle name="Input 2 2 11 2" xfId="13694" xr:uid="{DFC93883-85A6-48CD-B8EF-779BA49BEE7D}"/>
    <cellStyle name="Input 2 2 11 2 2" xfId="23142" xr:uid="{A78C0129-769E-48F6-9995-3F9C1E56610C}"/>
    <cellStyle name="Input 2 2 11 3" xfId="17417" xr:uid="{D331F17E-15F9-4D15-8009-5CC2AF5ADB2F}"/>
    <cellStyle name="Input 2 2 12" xfId="26746" xr:uid="{AF27D42A-E637-41D7-B4B4-B8656C2C0C24}"/>
    <cellStyle name="Input 2 2 13" xfId="27278" xr:uid="{04AAE8C3-1274-41DB-8F96-0319FABD49DB}"/>
    <cellStyle name="Input 2 2 2" xfId="3366" xr:uid="{5ED1FF60-D6C3-4DC0-8CCC-5EF41E72568D}"/>
    <cellStyle name="Input 2 2 2 10" xfId="27235" xr:uid="{52862615-9886-48A7-A8FF-9D108BBFC5E3}"/>
    <cellStyle name="Input 2 2 2 11" xfId="26617" xr:uid="{4E95C241-9842-4508-AE2D-706F37D9C805}"/>
    <cellStyle name="Input 2 2 2 2" xfId="4888" xr:uid="{BC179032-845D-41DC-B4BB-74073B729073}"/>
    <cellStyle name="Input 2 2 2 2 10" xfId="27476" xr:uid="{12E4AEED-ACFE-412C-8921-F01F5974777C}"/>
    <cellStyle name="Input 2 2 2 2 2" xfId="6096" xr:uid="{937B2782-5159-4236-9A8C-BD61984B8BA6}"/>
    <cellStyle name="Input 2 2 2 2 2 2" xfId="6766" xr:uid="{35DED8A5-65D6-4555-AB71-FD8338B261B7}"/>
    <cellStyle name="Input 2 2 2 2 2 2 2" xfId="10498" xr:uid="{206963DF-1A34-4BD2-9C3E-DE3C06F536B5}"/>
    <cellStyle name="Input 2 2 2 2 2 2 2 2" xfId="19946" xr:uid="{E0100FC5-8205-4402-9F2E-38A9C879574A}"/>
    <cellStyle name="Input 2 2 2 2 2 2 3" xfId="16217" xr:uid="{7A513470-9683-467A-9256-E084EF660723}"/>
    <cellStyle name="Input 2 2 2 2 2 3" xfId="9828" xr:uid="{D9B59482-33D5-4B1D-B9E0-0947854F243E}"/>
    <cellStyle name="Input 2 2 2 2 2 3 2" xfId="19276" xr:uid="{2C05AC54-6A82-46C4-B0CB-13AD45073A65}"/>
    <cellStyle name="Input 2 2 2 2 2 4" xfId="15547" xr:uid="{5CD23C36-1D1F-4721-ACBF-F21EE7B27E8D}"/>
    <cellStyle name="Input 2 2 2 2 2 5" xfId="28067" xr:uid="{3C296861-FC41-4D9A-9098-A8F0965E5256}"/>
    <cellStyle name="Input 2 2 2 2 2 6" xfId="28228" xr:uid="{3033A0E6-3051-4CFC-8A6D-5D9E03467A77}"/>
    <cellStyle name="Input 2 2 2 2 2 7" xfId="27151" xr:uid="{5EC95FBD-E500-4992-97B4-720F9060B0B4}"/>
    <cellStyle name="Input 2 2 2 2 2 8" xfId="28573" xr:uid="{07CD1AD2-AD03-4714-95AA-49DC4956F49E}"/>
    <cellStyle name="Input 2 2 2 2 3" xfId="7142" xr:uid="{9AFE07FE-342A-43CD-9A6F-5F7221661A05}"/>
    <cellStyle name="Input 2 2 2 2 3 2" xfId="10873" xr:uid="{9A9E16AA-CB6F-4996-BB50-C65CC79583D1}"/>
    <cellStyle name="Input 2 2 2 2 3 2 2" xfId="20321" xr:uid="{215FA403-7D97-4EE9-AE84-17ED957C8762}"/>
    <cellStyle name="Input 2 2 2 2 3 2 3" xfId="24745" xr:uid="{D3D48CD2-FB22-403A-81C9-028F381C5FC9}"/>
    <cellStyle name="Input 2 2 2 2 3 3" xfId="12879" xr:uid="{7A616A0C-F0C4-495C-8B9F-35E6635272B4}"/>
    <cellStyle name="Input 2 2 2 2 3 3 2" xfId="22327" xr:uid="{A285F685-BA2A-4294-B7C8-6A7897F5FD47}"/>
    <cellStyle name="Input 2 2 2 2 3 4" xfId="16592" xr:uid="{DE164E1D-40E9-41C9-B004-9B45A32D6D11}"/>
    <cellStyle name="Input 2 2 2 2 4" xfId="7802" xr:uid="{805A22A5-13CA-4BED-A874-F019235CD9FE}"/>
    <cellStyle name="Input 2 2 2 2 4 2" xfId="11437" xr:uid="{64580B57-E700-4B63-8283-E27EB0EF8CC3}"/>
    <cellStyle name="Input 2 2 2 2 4 2 2" xfId="20885" xr:uid="{D649DA63-5BEB-4931-B27E-1B2EC427317C}"/>
    <cellStyle name="Input 2 2 2 2 4 2 3" xfId="25301" xr:uid="{FDA93AA9-E014-426D-8174-0D24DB035CBE}"/>
    <cellStyle name="Input 2 2 2 2 4 3" xfId="13529" xr:uid="{208E03EF-21CB-440A-A829-4EE88BB4634D}"/>
    <cellStyle name="Input 2 2 2 2 4 3 2" xfId="22977" xr:uid="{F308C5C1-7BDD-4A27-B860-1FDFBEB2F591}"/>
    <cellStyle name="Input 2 2 2 2 4 4" xfId="17250" xr:uid="{D68D8404-00A9-41B3-8B32-E55D678264CD}"/>
    <cellStyle name="Input 2 2 2 2 5" xfId="7239" xr:uid="{52CD445D-44D0-4EC5-B308-4E1DD483F81B}"/>
    <cellStyle name="Input 2 2 2 2 5 2" xfId="10965" xr:uid="{03663513-15B5-4DFF-BC37-276D65515005}"/>
    <cellStyle name="Input 2 2 2 2 5 2 2" xfId="20413" xr:uid="{AF90FDCE-B490-4AFE-AD8B-65518CE29382}"/>
    <cellStyle name="Input 2 2 2 2 5 2 3" xfId="24833" xr:uid="{7CA92F2B-B010-444C-8995-367639546E2E}"/>
    <cellStyle name="Input 2 2 2 2 5 3" xfId="12970" xr:uid="{57FC4144-1E7F-4ED7-9785-AD4B9A41EB32}"/>
    <cellStyle name="Input 2 2 2 2 5 3 2" xfId="22418" xr:uid="{C703DBE8-24FF-48D1-8A32-B7DFDDCD9FF1}"/>
    <cellStyle name="Input 2 2 2 2 5 4" xfId="16687" xr:uid="{CCB1BFFF-403E-44F8-AAAE-2B887C9DBD21}"/>
    <cellStyle name="Input 2 2 2 2 6" xfId="8999" xr:uid="{ADD99A0A-2833-467F-9467-3463779B5F68}"/>
    <cellStyle name="Input 2 2 2 2 6 2" xfId="12445" xr:uid="{FA87FFF9-6105-4E4C-BDF3-1C61CEC1788D}"/>
    <cellStyle name="Input 2 2 2 2 6 2 2" xfId="21893" xr:uid="{DC832F0D-4805-4CB9-A805-CE9E43C0D91E}"/>
    <cellStyle name="Input 2 2 2 2 6 2 3" xfId="26283" xr:uid="{EFB31DF7-EABF-4D1C-ADDC-991EE5C030BC}"/>
    <cellStyle name="Input 2 2 2 2 6 3" xfId="14700" xr:uid="{494C8C08-7BC1-4D56-915F-2A642234899B}"/>
    <cellStyle name="Input 2 2 2 2 6 3 2" xfId="24148" xr:uid="{4196EE7D-3C2B-4823-A433-34A42787BA86}"/>
    <cellStyle name="Input 2 2 2 2 6 4" xfId="18447" xr:uid="{1798C6D1-3373-4AF3-8848-C165183D8F30}"/>
    <cellStyle name="Input 2 2 2 2 7" xfId="8488" xr:uid="{3B633D76-EA9E-46D8-90AC-A9BD40B8EB99}"/>
    <cellStyle name="Input 2 2 2 2 7 2" xfId="12003" xr:uid="{C9016D2F-CAD2-464C-BC83-F8654C063F26}"/>
    <cellStyle name="Input 2 2 2 2 7 2 2" xfId="21451" xr:uid="{52C1B826-03D3-402C-9E84-FFE476B85B46}"/>
    <cellStyle name="Input 2 2 2 2 7 2 3" xfId="25843" xr:uid="{57499EFE-8824-4E51-AEA8-C869BDE39680}"/>
    <cellStyle name="Input 2 2 2 2 7 3" xfId="14191" xr:uid="{B4285BC5-1F5F-467B-BDA3-4A9AE9B622F7}"/>
    <cellStyle name="Input 2 2 2 2 7 3 2" xfId="23639" xr:uid="{E488CC20-C0FA-4F23-B645-059C9B37E812}"/>
    <cellStyle name="Input 2 2 2 2 7 4" xfId="17936" xr:uid="{AE9DC2CD-C688-48AA-9F0E-30D1EC9A3C6B}"/>
    <cellStyle name="Input 2 2 2 2 8" xfId="7346" xr:uid="{20219DA8-D242-429D-99E4-F708BE9266E8}"/>
    <cellStyle name="Input 2 2 2 2 8 2" xfId="13076" xr:uid="{254F5F0C-2DFF-44A2-9617-AA2F293397D4}"/>
    <cellStyle name="Input 2 2 2 2 8 2 2" xfId="22524" xr:uid="{01257D68-E4A3-467F-9201-04F40497CBE8}"/>
    <cellStyle name="Input 2 2 2 2 8 3" xfId="16794" xr:uid="{21EF62DD-FA62-4F40-85C5-076121564BDB}"/>
    <cellStyle name="Input 2 2 2 2 9" xfId="27569" xr:uid="{3CC9B2D6-D860-42B8-B36E-D735590A4237}"/>
    <cellStyle name="Input 2 2 2 3" xfId="5947" xr:uid="{B9B681F4-8E74-4346-ADC2-61A24A0A64F7}"/>
    <cellStyle name="Input 2 2 2 3 2" xfId="6617" xr:uid="{66924C76-10BE-422A-94FD-D5F71FCDE78D}"/>
    <cellStyle name="Input 2 2 2 3 2 2" xfId="10349" xr:uid="{33280BA5-9EA5-461B-A003-468A59C4FD1F}"/>
    <cellStyle name="Input 2 2 2 3 2 2 2" xfId="19797" xr:uid="{B0DE27DD-62F5-43B0-82EC-B1D875417223}"/>
    <cellStyle name="Input 2 2 2 3 2 3" xfId="16068" xr:uid="{D6E62915-DEEB-4272-9F66-81D7625507C4}"/>
    <cellStyle name="Input 2 2 2 3 3" xfId="9679" xr:uid="{7BECDE59-51AA-4EC0-A593-0A870820F4C4}"/>
    <cellStyle name="Input 2 2 2 3 3 2" xfId="19127" xr:uid="{838FBF9E-49A6-4AF3-86EB-914FD50C5D9C}"/>
    <cellStyle name="Input 2 2 2 3 4" xfId="15398" xr:uid="{B151AE3A-0A66-444A-913E-E5E49A9A3FB5}"/>
    <cellStyle name="Input 2 2 2 3 5" xfId="27957" xr:uid="{8650BBCF-2F55-4BD4-8267-8EF6F880B8C3}"/>
    <cellStyle name="Input 2 2 2 3 6" xfId="28168" xr:uid="{9229FF19-097E-4C5E-9A9A-ED0F036E6127}"/>
    <cellStyle name="Input 2 2 2 3 7" xfId="27623" xr:uid="{0FD79C1A-69C7-4D4A-88BD-E0E5F4B3C1D1}"/>
    <cellStyle name="Input 2 2 2 3 8" xfId="28465" xr:uid="{BE3819E3-3AB2-4BD9-B233-9CC234578739}"/>
    <cellStyle name="Input 2 2 2 4" xfId="6918" xr:uid="{FAC2BFBE-D69E-4FCE-8D76-D0F6DF55BA9D}"/>
    <cellStyle name="Input 2 2 2 4 2" xfId="10649" xr:uid="{C5237620-D60B-4A4E-A4E0-13942D472B62}"/>
    <cellStyle name="Input 2 2 2 4 2 2" xfId="20097" xr:uid="{66C3C93E-9B1E-4020-9120-5A19BC66F783}"/>
    <cellStyle name="Input 2 2 2 4 2 3" xfId="24521" xr:uid="{410D5781-0936-4803-B3AC-B5EA5D73F509}"/>
    <cellStyle name="Input 2 2 2 4 3" xfId="12655" xr:uid="{3CCD6594-DD27-4500-AC85-FEA29D50E781}"/>
    <cellStyle name="Input 2 2 2 4 3 2" xfId="22103" xr:uid="{CE66D03F-5E4C-47E8-A51B-551D4A1164A5}"/>
    <cellStyle name="Input 2 2 2 4 4" xfId="16368" xr:uid="{22010436-6400-484D-96ED-3B59DADA3FD9}"/>
    <cellStyle name="Input 2 2 2 5" xfId="8611" xr:uid="{D9EFFE23-AABB-476B-BA05-83C9C7F4076F}"/>
    <cellStyle name="Input 2 2 2 5 2" xfId="12106" xr:uid="{155D5F49-B406-48DD-824F-70F2F2B93960}"/>
    <cellStyle name="Input 2 2 2 5 2 2" xfId="21554" xr:uid="{C0C7D837-915A-4CF4-B746-290877F9F9DC}"/>
    <cellStyle name="Input 2 2 2 5 2 3" xfId="25946" xr:uid="{894A01FE-3D15-4E6C-85B9-E4EB717A9744}"/>
    <cellStyle name="Input 2 2 2 5 3" xfId="14314" xr:uid="{FA53C625-E8C2-4FD3-A219-AB6247B4FE45}"/>
    <cellStyle name="Input 2 2 2 5 3 2" xfId="23762" xr:uid="{2F26093C-DB5A-487A-A230-6EB16496AAD3}"/>
    <cellStyle name="Input 2 2 2 5 4" xfId="18059" xr:uid="{79B153C8-AC34-4B20-AED6-BBABF3D4E067}"/>
    <cellStyle name="Input 2 2 2 6" xfId="7584" xr:uid="{64F6DF11-2EBC-42CA-94EA-C27B4C0DFF45}"/>
    <cellStyle name="Input 2 2 2 6 2" xfId="11247" xr:uid="{4C996116-8CC0-4A75-BC63-15C379675A46}"/>
    <cellStyle name="Input 2 2 2 6 2 2" xfId="20695" xr:uid="{7669E6A4-0507-4429-B884-76DC552B3015}"/>
    <cellStyle name="Input 2 2 2 6 2 3" xfId="25113" xr:uid="{10842D7E-158D-43AF-AF5D-AA476702DEE2}"/>
    <cellStyle name="Input 2 2 2 6 3" xfId="13313" xr:uid="{D713D57D-7383-4462-857E-D5A37A1954CD}"/>
    <cellStyle name="Input 2 2 2 6 3 2" xfId="22761" xr:uid="{027C2151-EB3A-46D3-94AA-A4AF6A431C34}"/>
    <cellStyle name="Input 2 2 2 6 4" xfId="17032" xr:uid="{4CDD00D1-6BCA-4807-B3AC-E0D648621005}"/>
    <cellStyle name="Input 2 2 2 7" xfId="8868" xr:uid="{A3BD961E-8D70-4940-8A65-E3A8091D1677}"/>
    <cellStyle name="Input 2 2 2 7 2" xfId="12331" xr:uid="{3B0ED445-E7CA-4E91-B85E-DA1664CBD2FD}"/>
    <cellStyle name="Input 2 2 2 7 2 2" xfId="21779" xr:uid="{27E6566A-CD9E-4A48-B585-DD7275A95375}"/>
    <cellStyle name="Input 2 2 2 7 2 3" xfId="26170" xr:uid="{3C527BE9-B55D-401C-BD95-24B489EC2238}"/>
    <cellStyle name="Input 2 2 2 7 3" xfId="14570" xr:uid="{2054F438-2412-4EC4-A17E-DE559F23B544}"/>
    <cellStyle name="Input 2 2 2 7 3 2" xfId="24018" xr:uid="{A65455B5-3F42-449C-988D-896C1C3CA5AC}"/>
    <cellStyle name="Input 2 2 2 7 4" xfId="18316" xr:uid="{5E2738F0-27F8-4DBC-BDF4-018BB24637F3}"/>
    <cellStyle name="Input 2 2 2 8" xfId="9148" xr:uid="{14AED066-3DC7-4896-B93D-525D8D412320}"/>
    <cellStyle name="Input 2 2 2 8 2" xfId="12547" xr:uid="{A508E4D2-4156-43B5-8350-D40AFE71B111}"/>
    <cellStyle name="Input 2 2 2 8 2 2" xfId="21995" xr:uid="{52F945D8-8552-4EE1-B4AB-70C365E2C7BB}"/>
    <cellStyle name="Input 2 2 2 8 2 3" xfId="26385" xr:uid="{01559BE5-FE9F-431D-849C-ED8F7E54C8E5}"/>
    <cellStyle name="Input 2 2 2 8 3" xfId="14849" xr:uid="{F823B064-6AA2-4A60-97CD-95088922B4B2}"/>
    <cellStyle name="Input 2 2 2 8 3 2" xfId="24297" xr:uid="{1128008A-46F4-4B9B-B40B-E02721DC80FE}"/>
    <cellStyle name="Input 2 2 2 8 4" xfId="18596" xr:uid="{0BC5F454-D234-4218-9BE2-CB5452E7ED04}"/>
    <cellStyle name="Input 2 2 2 9" xfId="8366" xr:uid="{FE4770F1-60CB-4027-9C8A-01D37D6A9F35}"/>
    <cellStyle name="Input 2 2 2 9 2" xfId="14071" xr:uid="{F828C2D5-88BC-44B1-B050-978D19BFA1F4}"/>
    <cellStyle name="Input 2 2 2 9 2 2" xfId="23519" xr:uid="{979E0D82-BD06-44A6-A88E-3A2EDE8A032C}"/>
    <cellStyle name="Input 2 2 2 9 3" xfId="17814" xr:uid="{329F385C-0CFB-4EC8-969A-4AC84FA77634}"/>
    <cellStyle name="Input 2 2 3" xfId="3365" xr:uid="{7AFF6646-6917-4B66-AC0C-9DCDCE24665A}"/>
    <cellStyle name="Input 2 2 3 10" xfId="27087" xr:uid="{99B085FB-5773-4238-8B1B-37D62F468054}"/>
    <cellStyle name="Input 2 2 3 2" xfId="5946" xr:uid="{3EFBA931-17E6-451C-AE9F-C76C50B8C064}"/>
    <cellStyle name="Input 2 2 3 2 2" xfId="6616" xr:uid="{FB05FEBA-CC62-4EC9-87B6-29E7FC5D408B}"/>
    <cellStyle name="Input 2 2 3 2 2 2" xfId="10348" xr:uid="{6C924B79-6C37-4FC7-BE0B-EB94DF66ECB8}"/>
    <cellStyle name="Input 2 2 3 2 2 2 2" xfId="19796" xr:uid="{80A3008C-BFB6-4C54-83AB-65044E439190}"/>
    <cellStyle name="Input 2 2 3 2 2 3" xfId="16067" xr:uid="{1761700E-7AB7-4ED8-94D5-A3D489CCAD38}"/>
    <cellStyle name="Input 2 2 3 2 3" xfId="9678" xr:uid="{94EAB8D2-D531-493A-84FC-48FB2462FD52}"/>
    <cellStyle name="Input 2 2 3 2 3 2" xfId="19126" xr:uid="{0D20ECE8-5850-482B-B91C-D02F3D211B15}"/>
    <cellStyle name="Input 2 2 3 2 4" xfId="15397" xr:uid="{F9869C82-A2E3-4A3C-9CFF-97964206E449}"/>
    <cellStyle name="Input 2 2 3 2 5" xfId="27956" xr:uid="{8CADDDAF-ED54-4430-871E-E6AF54EC8BDC}"/>
    <cellStyle name="Input 2 2 3 2 6" xfId="28167" xr:uid="{CD5B9657-E7B1-4A1A-B2CC-39AD88FAF3A4}"/>
    <cellStyle name="Input 2 2 3 2 7" xfId="26775" xr:uid="{75A45979-FC49-4DC9-B701-780CC67AD129}"/>
    <cellStyle name="Input 2 2 3 2 8" xfId="28464" xr:uid="{4254CFC9-30EC-4E8E-990D-90F12C6C3688}"/>
    <cellStyle name="Input 2 2 3 3" xfId="7037" xr:uid="{F9EF7A85-986C-4269-8D4F-CE6AB8AB5E72}"/>
    <cellStyle name="Input 2 2 3 3 2" xfId="10768" xr:uid="{9352700F-F84E-4302-8B82-C1F755023284}"/>
    <cellStyle name="Input 2 2 3 3 2 2" xfId="20216" xr:uid="{7B43A100-5AF9-48FE-AC5F-664D6B15AAA3}"/>
    <cellStyle name="Input 2 2 3 3 2 3" xfId="24640" xr:uid="{21050133-8710-4253-B57B-37FD8FC41A78}"/>
    <cellStyle name="Input 2 2 3 3 3" xfId="12774" xr:uid="{7A6C930B-FBF4-40E6-8625-5F58CB825964}"/>
    <cellStyle name="Input 2 2 3 3 3 2" xfId="22222" xr:uid="{809F2737-DCFE-4369-AFD1-02423BA87758}"/>
    <cellStyle name="Input 2 2 3 3 4" xfId="16487" xr:uid="{BEDF14C6-B9EA-4D7E-B14E-C9A1B89DC065}"/>
    <cellStyle name="Input 2 2 3 4" xfId="7473" xr:uid="{BE68C165-D935-4D51-B7BB-F50085556D29}"/>
    <cellStyle name="Input 2 2 3 4 2" xfId="11149" xr:uid="{E22BDC35-B56A-4D09-9751-2CB25A91A6FD}"/>
    <cellStyle name="Input 2 2 3 4 2 2" xfId="20597" xr:uid="{7B6E2208-FC06-461A-A491-260F263C2A05}"/>
    <cellStyle name="Input 2 2 3 4 2 3" xfId="25016" xr:uid="{7FEF012C-041E-49FA-806B-063C971ABE1E}"/>
    <cellStyle name="Input 2 2 3 4 3" xfId="13203" xr:uid="{34E19F1A-1AAD-44E0-BC67-BA4C80FAAEA9}"/>
    <cellStyle name="Input 2 2 3 4 3 2" xfId="22651" xr:uid="{A909A150-1F43-46BD-9800-EB149CFD1D94}"/>
    <cellStyle name="Input 2 2 3 4 4" xfId="16921" xr:uid="{EC6386AA-B857-44B9-A67F-38BD5C77ECEC}"/>
    <cellStyle name="Input 2 2 3 5" xfId="8382" xr:uid="{B9965AD1-28B7-4E02-A1D1-CEDF009543E1}"/>
    <cellStyle name="Input 2 2 3 5 2" xfId="11916" xr:uid="{91BE0C60-2D45-4508-A339-059FD21D8168}"/>
    <cellStyle name="Input 2 2 3 5 2 2" xfId="21364" xr:uid="{ED71D6D6-466A-4687-8108-FAE95D97CAD1}"/>
    <cellStyle name="Input 2 2 3 5 2 3" xfId="25758" xr:uid="{8CE63C93-EEBF-4005-A869-E58C5C0851AF}"/>
    <cellStyle name="Input 2 2 3 5 3" xfId="14087" xr:uid="{C567AB31-D513-4657-BABD-834A02062C44}"/>
    <cellStyle name="Input 2 2 3 5 3 2" xfId="23535" xr:uid="{22018E54-9A8B-4013-B242-5A7038628A6B}"/>
    <cellStyle name="Input 2 2 3 5 4" xfId="17830" xr:uid="{67C06F3A-37CA-4E27-9DDD-A2A85ABF5748}"/>
    <cellStyle name="Input 2 2 3 6" xfId="7973" xr:uid="{CC7605E7-1733-4E3E-A2E8-F91A7D0DF454}"/>
    <cellStyle name="Input 2 2 3 6 2" xfId="11576" xr:uid="{B8A4D9D8-1133-480E-AAD8-B1E61CBE1860}"/>
    <cellStyle name="Input 2 2 3 6 2 2" xfId="21024" xr:uid="{5560AB28-B80A-4226-8FE5-25FA431216B7}"/>
    <cellStyle name="Input 2 2 3 6 2 3" xfId="25438" xr:uid="{4DFD044A-0A15-4DDF-9599-3366F2CCA946}"/>
    <cellStyle name="Input 2 2 3 6 3" xfId="13698" xr:uid="{CB9BD126-A895-4EFD-A682-2F7F62991DEB}"/>
    <cellStyle name="Input 2 2 3 6 3 2" xfId="23146" xr:uid="{6FDBDA07-9254-46BB-9B21-C8D41F190238}"/>
    <cellStyle name="Input 2 2 3 6 4" xfId="17421" xr:uid="{96DCC6B9-C91D-4D18-8EE5-C06D6D68CCF4}"/>
    <cellStyle name="Input 2 2 3 7" xfId="9114" xr:uid="{60775075-50C0-4DA7-AFEA-2F43EDC27D20}"/>
    <cellStyle name="Input 2 2 3 7 2" xfId="12526" xr:uid="{6A9621F5-6E74-4C4D-9095-1AEC6A006422}"/>
    <cellStyle name="Input 2 2 3 7 2 2" xfId="21974" xr:uid="{AAFD5EFA-E268-4383-A00C-1CE304BB931D}"/>
    <cellStyle name="Input 2 2 3 7 2 3" xfId="26364" xr:uid="{BEDFF814-E1FF-46B0-BD60-77DDB3D6B124}"/>
    <cellStyle name="Input 2 2 3 7 3" xfId="14815" xr:uid="{FDE0C1E3-ADA3-45AB-82D3-7B63424ABDAB}"/>
    <cellStyle name="Input 2 2 3 7 3 2" xfId="24263" xr:uid="{AD9B5F46-1B6C-4C3F-9702-216F6639EE7E}"/>
    <cellStyle name="Input 2 2 3 7 4" xfId="18562" xr:uid="{94282860-2FEB-4733-9DFE-22ED4F9BCD04}"/>
    <cellStyle name="Input 2 2 3 8" xfId="7442" xr:uid="{0461551D-314D-4AF2-9248-F45EB3C0048F}"/>
    <cellStyle name="Input 2 2 3 8 2" xfId="13172" xr:uid="{D6C6ED6D-4CB1-4838-8DE1-A9D2FA75F2CA}"/>
    <cellStyle name="Input 2 2 3 8 2 2" xfId="22620" xr:uid="{D16F1409-E576-4C3D-8626-D7262EF6E3D5}"/>
    <cellStyle name="Input 2 2 3 8 3" xfId="16890" xr:uid="{28AB2F08-F0A8-460B-9173-35BC48EC0107}"/>
    <cellStyle name="Input 2 2 3 9" xfId="27234" xr:uid="{4CD6EED5-B291-4207-9355-FF8DF2D4789A}"/>
    <cellStyle name="Input 2 2 4" xfId="4887" xr:uid="{5EFBB33E-FB35-4533-A567-4550DB5A75FA}"/>
    <cellStyle name="Input 2 2 4 10" xfId="26524" xr:uid="{DA7CB190-836E-4C39-A489-44D1AB546C70}"/>
    <cellStyle name="Input 2 2 4 2" xfId="6095" xr:uid="{1452D208-7BAB-44A5-912B-8F077A76FE8A}"/>
    <cellStyle name="Input 2 2 4 2 2" xfId="6765" xr:uid="{C62EB824-8C79-4FFA-B29A-23F989DD0126}"/>
    <cellStyle name="Input 2 2 4 2 2 2" xfId="10497" xr:uid="{2FAFB365-D9C3-4490-A69E-07B882D1F119}"/>
    <cellStyle name="Input 2 2 4 2 2 2 2" xfId="19945" xr:uid="{11DC9F9F-233C-4329-AB2F-54BE13D25753}"/>
    <cellStyle name="Input 2 2 4 2 2 3" xfId="16216" xr:uid="{BD9EE7DE-4196-407F-A681-FF5596DEC160}"/>
    <cellStyle name="Input 2 2 4 2 3" xfId="9827" xr:uid="{49A613E7-1D9B-47BF-8AC7-D6B9500690CD}"/>
    <cellStyle name="Input 2 2 4 2 3 2" xfId="19275" xr:uid="{F3516790-E676-4841-AA48-23F6F35462B7}"/>
    <cellStyle name="Input 2 2 4 2 4" xfId="15546" xr:uid="{17678645-1E21-4394-AF3F-9DC8AD96BFC2}"/>
    <cellStyle name="Input 2 2 4 2 5" xfId="28066" xr:uid="{1032527C-0CA0-4DBC-A705-F9878B61596A}"/>
    <cellStyle name="Input 2 2 4 2 6" xfId="28227" xr:uid="{174BB407-7880-47F3-8667-FC1926E3AC00}"/>
    <cellStyle name="Input 2 2 4 2 7" xfId="26605" xr:uid="{DB54356D-8C7C-476C-9A81-77E3A807A516}"/>
    <cellStyle name="Input 2 2 4 2 8" xfId="28572" xr:uid="{2FF7C832-358E-404B-BC9B-83AFAEC30D9F}"/>
    <cellStyle name="Input 2 2 4 3" xfId="6992" xr:uid="{A93013EF-4124-4181-BD10-3B70F2A80A3E}"/>
    <cellStyle name="Input 2 2 4 3 2" xfId="10723" xr:uid="{A0C0A1B8-72EB-4DD5-9E18-205B1F206148}"/>
    <cellStyle name="Input 2 2 4 3 2 2" xfId="20171" xr:uid="{0F7A680F-B9A2-41F4-8F94-77308EC1ADAF}"/>
    <cellStyle name="Input 2 2 4 3 2 3" xfId="24595" xr:uid="{92CAA47F-A241-4F58-8403-DAECDAB2873D}"/>
    <cellStyle name="Input 2 2 4 3 3" xfId="12729" xr:uid="{5A106A91-6560-442C-8E4A-D5563FEB7122}"/>
    <cellStyle name="Input 2 2 4 3 3 2" xfId="22177" xr:uid="{4DC8202A-B29A-46D7-89BD-EFA88FC7C6AB}"/>
    <cellStyle name="Input 2 2 4 3 4" xfId="16442" xr:uid="{2935BD0B-5CB4-4525-8E1A-F174AE3B278D}"/>
    <cellStyle name="Input 2 2 4 4" xfId="8541" xr:uid="{C85DED91-F2CC-4D92-8A92-35D98B498282}"/>
    <cellStyle name="Input 2 2 4 4 2" xfId="12050" xr:uid="{D87C56FC-C8DA-463F-905F-B3B1E7F412C4}"/>
    <cellStyle name="Input 2 2 4 4 2 2" xfId="21498" xr:uid="{5ABDAE21-03A4-4B6D-BD27-3337D936D639}"/>
    <cellStyle name="Input 2 2 4 4 2 3" xfId="25890" xr:uid="{2263CB6E-36B8-4CE8-B48C-2D33344371CE}"/>
    <cellStyle name="Input 2 2 4 4 3" xfId="14244" xr:uid="{01B43D76-3425-47D9-9583-359D70B881C9}"/>
    <cellStyle name="Input 2 2 4 4 3 2" xfId="23692" xr:uid="{3CD0114A-E04E-4D99-9F0F-4F6C4663E121}"/>
    <cellStyle name="Input 2 2 4 4 4" xfId="17989" xr:uid="{2B6E8E3B-0DAB-46DA-9217-30FF6E859516}"/>
    <cellStyle name="Input 2 2 4 5" xfId="8859" xr:uid="{F3C1E3C3-DBC6-4E64-8712-3ABD10C76F4C}"/>
    <cellStyle name="Input 2 2 4 5 2" xfId="12322" xr:uid="{5FCDF134-E859-43AF-9C13-17283080726F}"/>
    <cellStyle name="Input 2 2 4 5 2 2" xfId="21770" xr:uid="{2A00DC52-E8A1-41E6-A994-7C75E055EC61}"/>
    <cellStyle name="Input 2 2 4 5 2 3" xfId="26161" xr:uid="{EC07094B-52B5-4C13-B4EA-E38F82ABC6FA}"/>
    <cellStyle name="Input 2 2 4 5 3" xfId="14561" xr:uid="{9FC71224-0FD7-49B0-930C-A64EA0007941}"/>
    <cellStyle name="Input 2 2 4 5 3 2" xfId="24009" xr:uid="{BCDE0C97-B612-46B2-8FC0-79AF04002E02}"/>
    <cellStyle name="Input 2 2 4 5 4" xfId="18307" xr:uid="{72755238-420E-468A-A860-6AEC2172B043}"/>
    <cellStyle name="Input 2 2 4 6" xfId="8588" xr:uid="{9F18F2CE-E354-4C93-83D6-F5EDB6ADCB21}"/>
    <cellStyle name="Input 2 2 4 6 2" xfId="12085" xr:uid="{42D39F4B-02DB-44BF-B42C-F5C04E1134F7}"/>
    <cellStyle name="Input 2 2 4 6 2 2" xfId="21533" xr:uid="{B7A24A76-BD9D-4F87-A529-5697F488FB7D}"/>
    <cellStyle name="Input 2 2 4 6 2 3" xfId="25925" xr:uid="{DA1F975C-AD90-429E-A978-9DDAC55C9884}"/>
    <cellStyle name="Input 2 2 4 6 3" xfId="14291" xr:uid="{8D15E81A-A64A-44D5-80D7-B4EC0BB598E2}"/>
    <cellStyle name="Input 2 2 4 6 3 2" xfId="23739" xr:uid="{D0D37B87-14E0-4615-BFB1-DA25EAF8B18B}"/>
    <cellStyle name="Input 2 2 4 6 4" xfId="18036" xr:uid="{E7C1A9CB-2DFF-4B88-9E2A-67C996DCC847}"/>
    <cellStyle name="Input 2 2 4 7" xfId="7237" xr:uid="{34A106F1-A33C-448C-96AE-03AF8E7E8C61}"/>
    <cellStyle name="Input 2 2 4 7 2" xfId="10963" xr:uid="{D3FA490B-0BAB-49C5-92A8-D658B3148B65}"/>
    <cellStyle name="Input 2 2 4 7 2 2" xfId="20411" xr:uid="{074F6E44-BA68-44A2-AA7A-EB1CF1C03176}"/>
    <cellStyle name="Input 2 2 4 7 2 3" xfId="24831" xr:uid="{F43DC16A-089D-4317-A202-E3E69E2682E8}"/>
    <cellStyle name="Input 2 2 4 7 3" xfId="12968" xr:uid="{13666D01-A72E-474A-9AB5-3AA4C872326D}"/>
    <cellStyle name="Input 2 2 4 7 3 2" xfId="22416" xr:uid="{87432615-24CD-49D8-8D22-0F81AAF24369}"/>
    <cellStyle name="Input 2 2 4 7 4" xfId="16685" xr:uid="{FFBDD2CA-3AE7-4BD9-9036-DEDD12DB4D4F}"/>
    <cellStyle name="Input 2 2 4 8" xfId="7508" xr:uid="{DDE9B778-D1F1-4405-A4F5-AF20CBF26D99}"/>
    <cellStyle name="Input 2 2 4 8 2" xfId="13238" xr:uid="{07CDA945-81F3-46B2-A294-24BFC495EFC8}"/>
    <cellStyle name="Input 2 2 4 8 2 2" xfId="22686" xr:uid="{678CAD36-51E4-41AF-9C8D-40309B5BD7EF}"/>
    <cellStyle name="Input 2 2 4 8 3" xfId="16956" xr:uid="{75FC75BE-59B3-4737-BC11-0FB22E7B1A0A}"/>
    <cellStyle name="Input 2 2 4 9" xfId="27568" xr:uid="{66E8A5EE-EA5A-4162-8F81-2D0FCD16754A}"/>
    <cellStyle name="Input 2 2 5" xfId="5595" xr:uid="{CF167A91-49A2-42C8-9E09-08DF756DE430}"/>
    <cellStyle name="Input 2 2 5 2" xfId="6265" xr:uid="{32E166BD-5F0F-4262-A4EF-3E52469E12BF}"/>
    <cellStyle name="Input 2 2 5 2 2" xfId="9997" xr:uid="{8B38B1B3-D893-48E2-8982-0F77B34398F0}"/>
    <cellStyle name="Input 2 2 5 2 2 2" xfId="19445" xr:uid="{115558D5-F5AC-4EE9-A6AB-85A9130DE71D}"/>
    <cellStyle name="Input 2 2 5 2 3" xfId="15716" xr:uid="{344DB9E7-5C7F-4497-BB51-268CBA670E6F}"/>
    <cellStyle name="Input 2 2 5 3" xfId="9327" xr:uid="{D866EADF-B8C3-43AD-B31E-5E884EF7423C}"/>
    <cellStyle name="Input 2 2 5 3 2" xfId="18775" xr:uid="{4C83329A-4222-4B9F-BDA5-711BC95FB58B}"/>
    <cellStyle name="Input 2 2 5 4" xfId="15046" xr:uid="{832B9E9D-7C47-4991-8200-18951357EED1}"/>
    <cellStyle name="Input 2 2 5 5" xfId="27776" xr:uid="{2653C2C2-CBB3-4C57-9E7D-B58DC033F04A}"/>
    <cellStyle name="Input 2 2 5 6" xfId="27682" xr:uid="{1E589559-A505-4343-BD90-D5BE05B5F3FF}"/>
    <cellStyle name="Input 2 2 5 7" xfId="26999" xr:uid="{B92BB6E1-30DF-4D5E-BD10-8F95A406BC0D}"/>
    <cellStyle name="Input 2 2 5 8" xfId="28310" xr:uid="{B09C36B5-7606-4F87-90F9-C0D387D03A0C}"/>
    <cellStyle name="Input 2 2 6" xfId="7186" xr:uid="{15E8CCC0-2DDB-4810-9B5F-C20A06BB70C6}"/>
    <cellStyle name="Input 2 2 6 2" xfId="10917" xr:uid="{20A4DABB-386F-47D1-B16F-786EF8178B8A}"/>
    <cellStyle name="Input 2 2 6 2 2" xfId="20365" xr:uid="{9E9F72DD-5701-474E-B2BC-A815FD111039}"/>
    <cellStyle name="Input 2 2 6 2 3" xfId="24789" xr:uid="{B52179DE-BE03-4754-BB14-97C1DBD8B756}"/>
    <cellStyle name="Input 2 2 6 3" xfId="12923" xr:uid="{421A2879-0C64-4959-A67D-7CC975438D53}"/>
    <cellStyle name="Input 2 2 6 3 2" xfId="22371" xr:uid="{5D2A96FE-ABB5-428B-8E66-10B735BA8690}"/>
    <cellStyle name="Input 2 2 6 4" xfId="16636" xr:uid="{CC9E93CE-BD4F-4937-A507-39655EDBD9B5}"/>
    <cellStyle name="Input 2 2 7" xfId="8749" xr:uid="{D77AE398-72C7-4F20-8973-8E483FDC4A47}"/>
    <cellStyle name="Input 2 2 7 2" xfId="12233" xr:uid="{EEAEF4C6-A281-48E1-96B7-2460876FFCCA}"/>
    <cellStyle name="Input 2 2 7 2 2" xfId="21681" xr:uid="{14888C22-1342-432D-842E-1E1CC7F89DE6}"/>
    <cellStyle name="Input 2 2 7 2 3" xfId="26073" xr:uid="{BDD75EE7-08F8-47C6-99C7-51893E33AE1A}"/>
    <cellStyle name="Input 2 2 7 3" xfId="14452" xr:uid="{9CAC179E-80CA-4B86-9099-A8E143069666}"/>
    <cellStyle name="Input 2 2 7 3 2" xfId="23900" xr:uid="{C86B70A0-4DA1-4317-A44E-DB854CF76B32}"/>
    <cellStyle name="Input 2 2 7 4" xfId="18197" xr:uid="{B9B242D4-3AE1-4BE4-8507-1B5E2292A711}"/>
    <cellStyle name="Input 2 2 8" xfId="8608" xr:uid="{5556D58F-9925-4233-83C0-286B6BFFA800}"/>
    <cellStyle name="Input 2 2 8 2" xfId="12103" xr:uid="{C687287B-17CF-4720-BA27-878CD314E0E7}"/>
    <cellStyle name="Input 2 2 8 2 2" xfId="21551" xr:uid="{AA3CFAF1-69FB-488A-815E-DABBC7DF5276}"/>
    <cellStyle name="Input 2 2 8 2 3" xfId="25943" xr:uid="{E0193182-6BD4-4439-AF26-265E956BBB94}"/>
    <cellStyle name="Input 2 2 8 3" xfId="14311" xr:uid="{ABE71A92-1D2F-460F-92BA-E4E7F1D33198}"/>
    <cellStyle name="Input 2 2 8 3 2" xfId="23759" xr:uid="{288F5EC0-CA12-4AC5-8FE9-BCA6FD336970}"/>
    <cellStyle name="Input 2 2 8 4" xfId="18056" xr:uid="{8C66F07B-51A1-4390-B468-DED649F3C666}"/>
    <cellStyle name="Input 2 2 9" xfId="8870" xr:uid="{5BD3087D-9475-4354-9E65-C6F2D039B330}"/>
    <cellStyle name="Input 2 2 9 2" xfId="12333" xr:uid="{06A29F09-C60A-47D3-8E50-6C8CE7C13BC7}"/>
    <cellStyle name="Input 2 2 9 2 2" xfId="21781" xr:uid="{2070A06E-D2EC-46E0-8942-93C67D927542}"/>
    <cellStyle name="Input 2 2 9 2 3" xfId="26172" xr:uid="{F2617673-BAEE-472E-B4FC-84F6EEE6F84F}"/>
    <cellStyle name="Input 2 2 9 3" xfId="14572" xr:uid="{1B464153-4B4D-4BED-8B42-93E6B4AB204D}"/>
    <cellStyle name="Input 2 2 9 3 2" xfId="24020" xr:uid="{E8187697-B098-4512-8747-4A3A83F52991}"/>
    <cellStyle name="Input 2 2 9 4" xfId="18318" xr:uid="{4BF0BAC6-DCB6-4BBB-92A7-C234D3D4A530}"/>
    <cellStyle name="Input 2 20" xfId="8578" xr:uid="{04F78895-9A66-4701-B444-3E65AA0B543B}"/>
    <cellStyle name="Input 2 20 2" xfId="12077" xr:uid="{BF063052-B86C-4A72-AE47-BD280127B938}"/>
    <cellStyle name="Input 2 20 2 2" xfId="21525" xr:uid="{A153DBDD-4A78-4C2B-8CF7-ACA8CBE8A583}"/>
    <cellStyle name="Input 2 20 2 3" xfId="25917" xr:uid="{44C96633-AAF9-43D8-82FE-8F2689D36A51}"/>
    <cellStyle name="Input 2 20 3" xfId="14281" xr:uid="{B1D58C30-B788-469F-8ED0-F6AF4FC6F2FA}"/>
    <cellStyle name="Input 2 20 3 2" xfId="23729" xr:uid="{3CAE5BD0-E915-407D-8E6F-1ECC6A4ECD84}"/>
    <cellStyle name="Input 2 20 4" xfId="18026" xr:uid="{FCA96A75-EFE8-4CA3-A5DF-40F53AA85024}"/>
    <cellStyle name="Input 2 21" xfId="9073" xr:uid="{71D8437E-5CAA-4AF7-A84D-0C4CCEED6D36}"/>
    <cellStyle name="Input 2 21 2" xfId="14774" xr:uid="{A53DD2B6-A923-417C-A603-5EE99CCDF2DE}"/>
    <cellStyle name="Input 2 21 2 2" xfId="24222" xr:uid="{E8EF0839-B713-464A-9030-860B97461BDB}"/>
    <cellStyle name="Input 2 21 3" xfId="18521" xr:uid="{710A40AA-1D42-4134-8985-A4C79AA26AAC}"/>
    <cellStyle name="Input 2 22" xfId="26743" xr:uid="{60261EA7-965A-41E5-886D-8E99EBADB0D2}"/>
    <cellStyle name="Input 2 23" xfId="26790" xr:uid="{532A4F6E-E110-4313-BA9B-90B64256314A}"/>
    <cellStyle name="Input 2 24" xfId="29368" xr:uid="{CF3C990E-3F26-458F-8DA6-2DBCE936A735}"/>
    <cellStyle name="Input 2 3" xfId="1351" xr:uid="{5413A683-DDA4-4C1E-981A-439148FB2843}"/>
    <cellStyle name="Input 2 3 10" xfId="8781" xr:uid="{A4D73762-369D-4F26-BA7B-BD2B00D1AA69}"/>
    <cellStyle name="Input 2 3 10 2" xfId="12265" xr:uid="{39EB1103-86B4-4EAC-B21B-FFEABCEB81AD}"/>
    <cellStyle name="Input 2 3 10 2 2" xfId="21713" xr:uid="{95450993-641F-4191-99D1-A5E949C3E0CD}"/>
    <cellStyle name="Input 2 3 10 2 3" xfId="26105" xr:uid="{60089E6B-69A4-4212-A69A-F6590A268758}"/>
    <cellStyle name="Input 2 3 10 3" xfId="14484" xr:uid="{2C016AD1-A6F9-485E-B391-C6A7C44F5F5A}"/>
    <cellStyle name="Input 2 3 10 3 2" xfId="23932" xr:uid="{3BE147AA-25F9-4602-800E-54B2E9571E51}"/>
    <cellStyle name="Input 2 3 10 4" xfId="18229" xr:uid="{768C4B30-08A6-4DC0-AE19-99845B44C0C6}"/>
    <cellStyle name="Input 2 3 11" xfId="8418" xr:uid="{1B9390A9-2B48-4065-902F-B8D60A6EBBC1}"/>
    <cellStyle name="Input 2 3 11 2" xfId="14123" xr:uid="{BB58F858-64A2-41B0-AF91-3386D5A526E3}"/>
    <cellStyle name="Input 2 3 11 2 2" xfId="23571" xr:uid="{30461C2C-5466-448F-8DF4-037101C94EDB}"/>
    <cellStyle name="Input 2 3 11 3" xfId="17866" xr:uid="{B74E14CA-630C-44DC-BC0F-57C7D7DCB6B0}"/>
    <cellStyle name="Input 2 3 12" xfId="26747" xr:uid="{9A6AD1B9-1F6B-413F-99C5-22917BBCA5A6}"/>
    <cellStyle name="Input 2 3 13" xfId="26787" xr:uid="{91A5FD7F-D146-487F-8880-791E55F22DFB}"/>
    <cellStyle name="Input 2 3 2" xfId="3368" xr:uid="{EFDD68CD-34C2-4695-9E57-37C191F172CC}"/>
    <cellStyle name="Input 2 3 2 10" xfId="27237" xr:uid="{6588D9F9-9472-4982-9057-97FEC2F04738}"/>
    <cellStyle name="Input 2 3 2 11" xfId="26616" xr:uid="{9EB73ECD-DE36-4A39-9BC6-878FE11E84A6}"/>
    <cellStyle name="Input 2 3 2 2" xfId="4890" xr:uid="{886051BB-CA6D-4524-84EC-B1C307B48373}"/>
    <cellStyle name="Input 2 3 2 2 10" xfId="27446" xr:uid="{9A5D3017-310C-49AC-8645-9A0C1F0A3FD1}"/>
    <cellStyle name="Input 2 3 2 2 2" xfId="6098" xr:uid="{DC61934D-2C36-49F1-BC66-F7C676CE801D}"/>
    <cellStyle name="Input 2 3 2 2 2 2" xfId="6768" xr:uid="{69BF6CA8-CABA-4E54-B1BA-9B6EE0973934}"/>
    <cellStyle name="Input 2 3 2 2 2 2 2" xfId="10500" xr:uid="{E5F48A16-B5D2-418E-A1FF-6300E4E43CE3}"/>
    <cellStyle name="Input 2 3 2 2 2 2 2 2" xfId="19948" xr:uid="{E4FC43E8-861F-407E-A219-B786FCE5A042}"/>
    <cellStyle name="Input 2 3 2 2 2 2 3" xfId="16219" xr:uid="{B8BDFC7B-F285-41BE-A502-DE84BB3F63EC}"/>
    <cellStyle name="Input 2 3 2 2 2 3" xfId="9830" xr:uid="{8066D875-5BEF-4A9A-ABC0-FA8B642036AD}"/>
    <cellStyle name="Input 2 3 2 2 2 3 2" xfId="19278" xr:uid="{BA5C2EF5-3F45-422B-AFE8-7FA7D8610AE3}"/>
    <cellStyle name="Input 2 3 2 2 2 4" xfId="15549" xr:uid="{1D4DB13E-F96A-4018-BD9D-01753820D580}"/>
    <cellStyle name="Input 2 3 2 2 2 5" xfId="28069" xr:uid="{CBFE1047-763F-4945-9A3A-F73E77B1990E}"/>
    <cellStyle name="Input 2 3 2 2 2 6" xfId="28230" xr:uid="{513CEA79-0B86-4698-BE6E-4958191ECF56}"/>
    <cellStyle name="Input 2 3 2 2 2 7" xfId="28142" xr:uid="{4259DBEC-4448-4BEC-9984-3DA541A1239A}"/>
    <cellStyle name="Input 2 3 2 2 2 8" xfId="28575" xr:uid="{766F4AB3-DFEB-4E52-A822-5750DF57E30E}"/>
    <cellStyle name="Input 2 3 2 2 3" xfId="7141" xr:uid="{B2579001-834E-4985-A3CF-381C9FD95422}"/>
    <cellStyle name="Input 2 3 2 2 3 2" xfId="10872" xr:uid="{3761AD29-2C8D-40DE-A5FB-4AEEA927A69B}"/>
    <cellStyle name="Input 2 3 2 2 3 2 2" xfId="20320" xr:uid="{9D764C0A-A534-4016-8CE5-5CD033738132}"/>
    <cellStyle name="Input 2 3 2 2 3 2 3" xfId="24744" xr:uid="{B0A4037D-0AEF-4A80-B041-6506ECCD1CBC}"/>
    <cellStyle name="Input 2 3 2 2 3 3" xfId="12878" xr:uid="{A7B42950-60A1-4769-B77A-1588B8B1796F}"/>
    <cellStyle name="Input 2 3 2 2 3 3 2" xfId="22326" xr:uid="{1BE4780E-ED7F-476E-901A-147EAB5945CE}"/>
    <cellStyle name="Input 2 3 2 2 3 4" xfId="16591" xr:uid="{EC7126FD-4665-4B86-BF2E-593AD303BDE1}"/>
    <cellStyle name="Input 2 3 2 2 4" xfId="7818" xr:uid="{9862B273-1155-427F-B284-C10E0B39AE04}"/>
    <cellStyle name="Input 2 3 2 2 4 2" xfId="11450" xr:uid="{3AAF35F0-D1DC-4DC6-8C0C-D650F962E633}"/>
    <cellStyle name="Input 2 3 2 2 4 2 2" xfId="20898" xr:uid="{98AF0F3A-C2C6-43BF-8230-258191675953}"/>
    <cellStyle name="Input 2 3 2 2 4 2 3" xfId="25314" xr:uid="{7581490E-BC05-4A75-BDB6-0DCC97AA2DAC}"/>
    <cellStyle name="Input 2 3 2 2 4 3" xfId="13545" xr:uid="{66A1C19A-E623-44E4-9FDC-BE2CC6B04AAD}"/>
    <cellStyle name="Input 2 3 2 2 4 3 2" xfId="22993" xr:uid="{0727135F-4445-447F-8079-D1B27E9C0E66}"/>
    <cellStyle name="Input 2 3 2 2 4 4" xfId="17266" xr:uid="{39F1ACBA-BBDE-4BF7-8F26-186677C85CA1}"/>
    <cellStyle name="Input 2 3 2 2 5" xfId="7638" xr:uid="{AC2EE3B8-1DC6-42E9-BB5C-C069239AEC2F}"/>
    <cellStyle name="Input 2 3 2 2 5 2" xfId="11294" xr:uid="{5F8D0857-F43F-426D-8BD7-3875E23181B8}"/>
    <cellStyle name="Input 2 3 2 2 5 2 2" xfId="20742" xr:uid="{0997F0E9-BAEB-4716-82BE-D55B7DFCD632}"/>
    <cellStyle name="Input 2 3 2 2 5 2 3" xfId="25160" xr:uid="{3D09BCAD-E939-4583-B7D9-56D83004C3C7}"/>
    <cellStyle name="Input 2 3 2 2 5 3" xfId="13367" xr:uid="{C4C6FD57-3F3B-448C-A928-6530AC96348B}"/>
    <cellStyle name="Input 2 3 2 2 5 3 2" xfId="22815" xr:uid="{AD5A6D8F-28D8-42EB-BACE-46B2AE696935}"/>
    <cellStyle name="Input 2 3 2 2 5 4" xfId="17086" xr:uid="{E614AA54-0891-44F2-8591-DEFDB28C62AB}"/>
    <cellStyle name="Input 2 3 2 2 6" xfId="7835" xr:uid="{DC80C661-7666-4E62-9212-7B1A30F886FF}"/>
    <cellStyle name="Input 2 3 2 2 6 2" xfId="11467" xr:uid="{EB85148F-B7A6-4D36-ABA0-34E2496B1E79}"/>
    <cellStyle name="Input 2 3 2 2 6 2 2" xfId="20915" xr:uid="{C4CD27EE-CE6A-4AE2-9454-1C767765BC06}"/>
    <cellStyle name="Input 2 3 2 2 6 2 3" xfId="25331" xr:uid="{937F9581-E910-457A-8C89-EE43FF151FBD}"/>
    <cellStyle name="Input 2 3 2 2 6 3" xfId="13562" xr:uid="{F920D15B-7C07-4D63-B843-7F06053D32A7}"/>
    <cellStyle name="Input 2 3 2 2 6 3 2" xfId="23010" xr:uid="{B63ED3D4-0F36-4F64-A115-09F0632E8E5C}"/>
    <cellStyle name="Input 2 3 2 2 6 4" xfId="17283" xr:uid="{F3CA53A3-3857-4FFF-9E6E-AE112634D9B0}"/>
    <cellStyle name="Input 2 3 2 2 7" xfId="8363" xr:uid="{9B414A84-8805-4F6F-AC9A-E574AFCB5A85}"/>
    <cellStyle name="Input 2 3 2 2 7 2" xfId="11903" xr:uid="{98CD87D2-121E-4E16-902D-70D2E34BC3C5}"/>
    <cellStyle name="Input 2 3 2 2 7 2 2" xfId="21351" xr:uid="{6EAEF2AA-CDCB-40BA-AED3-FF5E8D9C4CED}"/>
    <cellStyle name="Input 2 3 2 2 7 2 3" xfId="25745" xr:uid="{A929EF10-2E0D-4684-9FA0-03C1EF1AE2FA}"/>
    <cellStyle name="Input 2 3 2 2 7 3" xfId="14068" xr:uid="{DE4B8289-7DF5-4800-9B28-A309692E04B5}"/>
    <cellStyle name="Input 2 3 2 2 7 3 2" xfId="23516" xr:uid="{4CC0D782-5581-4C66-A59A-03FA6AC3CBFE}"/>
    <cellStyle name="Input 2 3 2 2 7 4" xfId="17811" xr:uid="{11EE92C1-4C4B-42F6-AA18-B61086B3233A}"/>
    <cellStyle name="Input 2 3 2 2 8" xfId="8688" xr:uid="{F1FE8558-53F1-4798-A65D-E28C41F183F5}"/>
    <cellStyle name="Input 2 3 2 2 8 2" xfId="14391" xr:uid="{AFB9AD0C-9867-4EE2-814E-C0A66EFBE530}"/>
    <cellStyle name="Input 2 3 2 2 8 2 2" xfId="23839" xr:uid="{81CC164E-A75B-42AE-9892-580FA6FDBE6F}"/>
    <cellStyle name="Input 2 3 2 2 8 3" xfId="18136" xr:uid="{F6ADF932-6774-4122-ADED-8DBE8DC08270}"/>
    <cellStyle name="Input 2 3 2 2 9" xfId="27571" xr:uid="{6FEC286F-4C01-4BEA-8EB1-86E43FEF216C}"/>
    <cellStyle name="Input 2 3 2 3" xfId="5949" xr:uid="{9F6E0112-1607-4DB3-A2B7-F82E35F562C2}"/>
    <cellStyle name="Input 2 3 2 3 2" xfId="6619" xr:uid="{8B33AA9A-27D4-47FA-8141-EF2A75B63059}"/>
    <cellStyle name="Input 2 3 2 3 2 2" xfId="10351" xr:uid="{98428FD1-64CB-437A-BED5-EA8D26593BC1}"/>
    <cellStyle name="Input 2 3 2 3 2 2 2" xfId="19799" xr:uid="{603B7177-1A8E-4D39-9EA6-064C380C8CBF}"/>
    <cellStyle name="Input 2 3 2 3 2 3" xfId="16070" xr:uid="{539F12D5-43B2-434C-9CEA-E59E8D62CC32}"/>
    <cellStyle name="Input 2 3 2 3 3" xfId="9681" xr:uid="{0EF81783-EC77-4C58-BB07-9B902372F957}"/>
    <cellStyle name="Input 2 3 2 3 3 2" xfId="19129" xr:uid="{89CDEF39-A67B-4D4C-95BC-EE900A2CE62B}"/>
    <cellStyle name="Input 2 3 2 3 4" xfId="15400" xr:uid="{E9FC24E0-BC1A-4B91-B933-03DACE2A6066}"/>
    <cellStyle name="Input 2 3 2 3 5" xfId="27959" xr:uid="{3F945419-18E4-4000-8436-6455F8D181D9}"/>
    <cellStyle name="Input 2 3 2 3 6" xfId="28170" xr:uid="{07135878-2960-4628-8826-961C0DE15980}"/>
    <cellStyle name="Input 2 3 2 3 7" xfId="26592" xr:uid="{71939A38-117E-48AB-9F9A-8BE8E15BBE0A}"/>
    <cellStyle name="Input 2 3 2 3 8" xfId="28467" xr:uid="{C7D0697C-5BF0-4BD3-AF6C-9FA09AB84894}"/>
    <cellStyle name="Input 2 3 2 4" xfId="6917" xr:uid="{759AC3A9-7781-4088-8EC5-468DAFD2673C}"/>
    <cellStyle name="Input 2 3 2 4 2" xfId="10648" xr:uid="{20BE93B3-71E9-4B91-9759-1DA214116E5D}"/>
    <cellStyle name="Input 2 3 2 4 2 2" xfId="20096" xr:uid="{96A0F5A7-7BD8-4B30-9709-67ECC0BEF523}"/>
    <cellStyle name="Input 2 3 2 4 2 3" xfId="24520" xr:uid="{171E896C-BD77-41A1-AF13-9A15ACAC578D}"/>
    <cellStyle name="Input 2 3 2 4 3" xfId="12654" xr:uid="{41918D24-A1F7-4C07-83D6-3B688A18ED9B}"/>
    <cellStyle name="Input 2 3 2 4 3 2" xfId="22102" xr:uid="{0EC311B9-2B13-4E55-B071-85BE8CA39052}"/>
    <cellStyle name="Input 2 3 2 4 4" xfId="16367" xr:uid="{CA2A4681-C339-459E-9F04-F66FCB48C0FC}"/>
    <cellStyle name="Input 2 3 2 5" xfId="7472" xr:uid="{48B9DACB-6F52-4CF7-BEDF-EC7A0A35F224}"/>
    <cellStyle name="Input 2 3 2 5 2" xfId="11148" xr:uid="{076D4125-47A3-49B6-A961-61345D1B4C52}"/>
    <cellStyle name="Input 2 3 2 5 2 2" xfId="20596" xr:uid="{94B1A3DC-06BE-434F-A1A6-49FB2BF33D63}"/>
    <cellStyle name="Input 2 3 2 5 2 3" xfId="25015" xr:uid="{860E0F61-2EC9-4017-8845-E4DAE2B0AB30}"/>
    <cellStyle name="Input 2 3 2 5 3" xfId="13202" xr:uid="{1A84E37A-C71C-44EC-83EB-AF0DC9D7DD55}"/>
    <cellStyle name="Input 2 3 2 5 3 2" xfId="22650" xr:uid="{08A05B6A-A59C-487D-97C5-C3624396B9DA}"/>
    <cellStyle name="Input 2 3 2 5 4" xfId="16920" xr:uid="{47945D23-DAE9-4E66-81D9-A7F84D870345}"/>
    <cellStyle name="Input 2 3 2 6" xfId="7585" xr:uid="{F99A5F30-337D-4549-936D-C3787DE610B6}"/>
    <cellStyle name="Input 2 3 2 6 2" xfId="11248" xr:uid="{ED9D3003-DEB4-4ADA-9569-FF561FE7748B}"/>
    <cellStyle name="Input 2 3 2 6 2 2" xfId="20696" xr:uid="{74EF6D11-4FC7-434D-86A8-55621D9A5626}"/>
    <cellStyle name="Input 2 3 2 6 2 3" xfId="25114" xr:uid="{412742B1-A13A-4905-81A9-969CC3EC48F8}"/>
    <cellStyle name="Input 2 3 2 6 3" xfId="13314" xr:uid="{6738F0D9-019C-4AF4-A31B-4BF25899E47F}"/>
    <cellStyle name="Input 2 3 2 6 3 2" xfId="22762" xr:uid="{6D0907D8-7C7A-4FF0-8ACA-F96D6141D292}"/>
    <cellStyle name="Input 2 3 2 6 4" xfId="17033" xr:uid="{263EAF0E-5364-4ECF-B4E8-C7988E3497D6}"/>
    <cellStyle name="Input 2 3 2 7" xfId="7534" xr:uid="{76B762F1-9CF3-439C-9F94-3FD7E7FECE9E}"/>
    <cellStyle name="Input 2 3 2 7 2" xfId="11197" xr:uid="{8A3DD340-54B5-40A5-83F6-9CF97EA6A3AA}"/>
    <cellStyle name="Input 2 3 2 7 2 2" xfId="20645" xr:uid="{AEA30E9A-4D11-4BA6-B815-F37E8CD09F67}"/>
    <cellStyle name="Input 2 3 2 7 2 3" xfId="25064" xr:uid="{4F4F7331-B787-4738-B781-E020D7C32F03}"/>
    <cellStyle name="Input 2 3 2 7 3" xfId="13264" xr:uid="{C6C964B4-7C7E-4D35-8EE2-0D51B3684C2D}"/>
    <cellStyle name="Input 2 3 2 7 3 2" xfId="22712" xr:uid="{6A896556-9235-4518-94F1-4F82F12B479A}"/>
    <cellStyle name="Input 2 3 2 7 4" xfId="16982" xr:uid="{3EDFC217-EB89-4804-85CA-08EF34699F7B}"/>
    <cellStyle name="Input 2 3 2 8" xfId="9152" xr:uid="{376275AD-E858-473E-A6B9-7EEDD9805CD3}"/>
    <cellStyle name="Input 2 3 2 8 2" xfId="12550" xr:uid="{CB243896-05A0-452B-9293-FD3A1F20FBE7}"/>
    <cellStyle name="Input 2 3 2 8 2 2" xfId="21998" xr:uid="{1B22D909-0C39-4925-9C5D-FBE2859D6542}"/>
    <cellStyle name="Input 2 3 2 8 2 3" xfId="26387" xr:uid="{E3973D80-C0F4-47B8-AC9D-EDD6EA09FCF4}"/>
    <cellStyle name="Input 2 3 2 8 3" xfId="14852" xr:uid="{3302267E-19F1-4ECE-993A-F923BEA9C676}"/>
    <cellStyle name="Input 2 3 2 8 3 2" xfId="24300" xr:uid="{22A68D4A-ADF3-4043-84D1-21725D49610D}"/>
    <cellStyle name="Input 2 3 2 8 4" xfId="18600" xr:uid="{8CD89CA0-FDBA-418F-BE1A-649C6390750B}"/>
    <cellStyle name="Input 2 3 2 9" xfId="8686" xr:uid="{2D9D507C-DA06-4678-9734-E170C259C02D}"/>
    <cellStyle name="Input 2 3 2 9 2" xfId="14389" xr:uid="{DF19CCB3-4F61-4A7C-8B28-D34E73614836}"/>
    <cellStyle name="Input 2 3 2 9 2 2" xfId="23837" xr:uid="{5A598F6A-DE60-41B2-96DD-AEE845225EE5}"/>
    <cellStyle name="Input 2 3 2 9 3" xfId="18134" xr:uid="{5F512F50-C3C5-486D-8AB8-A9BA674DD5C5}"/>
    <cellStyle name="Input 2 3 3" xfId="3367" xr:uid="{71E3B4D2-E892-4BBC-A776-4D5FAC561E17}"/>
    <cellStyle name="Input 2 3 3 10" xfId="27086" xr:uid="{198CDEA1-F072-407B-BEBB-9664AF05457A}"/>
    <cellStyle name="Input 2 3 3 2" xfId="5948" xr:uid="{66A6B2BE-784D-42E1-853D-14D51E77A299}"/>
    <cellStyle name="Input 2 3 3 2 2" xfId="6618" xr:uid="{45CA0F73-97D3-41D9-98B0-82D59F69F4A5}"/>
    <cellStyle name="Input 2 3 3 2 2 2" xfId="10350" xr:uid="{FC36E82C-5293-49E9-84B1-D114D493B66E}"/>
    <cellStyle name="Input 2 3 3 2 2 2 2" xfId="19798" xr:uid="{4D71F69E-33F8-443A-8914-39227CA4CEE8}"/>
    <cellStyle name="Input 2 3 3 2 2 3" xfId="16069" xr:uid="{36B939DE-3611-4F6A-A008-9B89D9510DA7}"/>
    <cellStyle name="Input 2 3 3 2 3" xfId="9680" xr:uid="{00C4245D-96B2-4308-83D1-3C204A5D2299}"/>
    <cellStyle name="Input 2 3 3 2 3 2" xfId="19128" xr:uid="{93E7BAAC-A85B-4496-BBE3-9D7EA9F365B0}"/>
    <cellStyle name="Input 2 3 3 2 4" xfId="15399" xr:uid="{18DB850E-AC56-4303-90DB-4823954D70E1}"/>
    <cellStyle name="Input 2 3 3 2 5" xfId="27958" xr:uid="{C970EEC9-F4F4-4AFF-A047-3A9F073A7711}"/>
    <cellStyle name="Input 2 3 3 2 6" xfId="28169" xr:uid="{EBA97D15-FC82-4272-B634-E5F19C6CF7CF}"/>
    <cellStyle name="Input 2 3 3 2 7" xfId="26971" xr:uid="{F39683C9-17C3-4B73-BAFC-96176CDF18BA}"/>
    <cellStyle name="Input 2 3 3 2 8" xfId="28466" xr:uid="{30AF6CA7-CB4B-498E-BDA5-1F772037AD3E}"/>
    <cellStyle name="Input 2 3 3 3" xfId="7036" xr:uid="{A702F986-2BD4-4E03-9E4C-8CE404351EEC}"/>
    <cellStyle name="Input 2 3 3 3 2" xfId="10767" xr:uid="{326A7850-F3BC-4A77-9D1D-D4B44063323D}"/>
    <cellStyle name="Input 2 3 3 3 2 2" xfId="20215" xr:uid="{86F9234B-1052-4E62-8ACA-80E455C62C46}"/>
    <cellStyle name="Input 2 3 3 3 2 3" xfId="24639" xr:uid="{B8A7085F-7A20-4E4A-BE9C-9786725D81FB}"/>
    <cellStyle name="Input 2 3 3 3 3" xfId="12773" xr:uid="{2F6A9E47-4F2A-4525-9FA5-76ABD721AE33}"/>
    <cellStyle name="Input 2 3 3 3 3 2" xfId="22221" xr:uid="{AE149408-0AF5-4D89-843E-0F4F5B41C78B}"/>
    <cellStyle name="Input 2 3 3 3 4" xfId="16486" xr:uid="{1C83F44D-C802-492F-BCE4-15739ACEB4A6}"/>
    <cellStyle name="Input 2 3 3 4" xfId="8020" xr:uid="{EFDAD90D-B4C0-40B2-94E9-10D655F593CA}"/>
    <cellStyle name="Input 2 3 3 4 2" xfId="11619" xr:uid="{2D5CE070-59A9-4DAA-A0CC-551006E8522C}"/>
    <cellStyle name="Input 2 3 3 4 2 2" xfId="21067" xr:uid="{0B75EB75-44FD-49CB-9703-CC79F7E503F4}"/>
    <cellStyle name="Input 2 3 3 4 2 3" xfId="25481" xr:uid="{87114C64-94C7-4162-B76C-FBAAAD82A0A0}"/>
    <cellStyle name="Input 2 3 3 4 3" xfId="13745" xr:uid="{823AF637-D3F9-4BFC-B148-4BBEA206498A}"/>
    <cellStyle name="Input 2 3 3 4 3 2" xfId="23193" xr:uid="{B960B40B-D2EA-4CC2-94C5-A4222F926F15}"/>
    <cellStyle name="Input 2 3 3 4 4" xfId="17468" xr:uid="{B8611904-599E-4B26-BDCB-6C139AD7F94D}"/>
    <cellStyle name="Input 2 3 3 5" xfId="8467" xr:uid="{2152B20E-5CB6-4E62-8366-98BABE3752C2}"/>
    <cellStyle name="Input 2 3 3 5 2" xfId="11986" xr:uid="{503153B8-211A-4B1B-9690-741FE4540938}"/>
    <cellStyle name="Input 2 3 3 5 2 2" xfId="21434" xr:uid="{668C2FC0-5998-43C3-BE0F-4E690376F1E3}"/>
    <cellStyle name="Input 2 3 3 5 2 3" xfId="25827" xr:uid="{7A8F3ECC-33F6-456B-ADA1-ABBAE1401562}"/>
    <cellStyle name="Input 2 3 3 5 3" xfId="14171" xr:uid="{04B4E426-07B0-4A3A-B94E-320D084951C0}"/>
    <cellStyle name="Input 2 3 3 5 3 2" xfId="23619" xr:uid="{2DD0229A-11B0-4208-899D-F5433245813D}"/>
    <cellStyle name="Input 2 3 3 5 4" xfId="17915" xr:uid="{8716CE3A-A1F6-49B0-ACB9-A31F5417C475}"/>
    <cellStyle name="Input 2 3 3 6" xfId="8534" xr:uid="{E6DD356E-DC3B-412B-A29A-F31293AF5177}"/>
    <cellStyle name="Input 2 3 3 6 2" xfId="12045" xr:uid="{F95B5F02-C75F-488B-8101-25544C84D5DB}"/>
    <cellStyle name="Input 2 3 3 6 2 2" xfId="21493" xr:uid="{24DC05F7-F815-4781-80F0-5A7025E1B57D}"/>
    <cellStyle name="Input 2 3 3 6 2 3" xfId="25885" xr:uid="{DD9ECC57-E12F-4DBC-B4CC-B40C2011FEB0}"/>
    <cellStyle name="Input 2 3 3 6 3" xfId="14237" xr:uid="{0EF75FC2-76AD-41E7-B705-7E3CD7B2FCDA}"/>
    <cellStyle name="Input 2 3 3 6 3 2" xfId="23685" xr:uid="{DBEBEE0B-B703-480C-8A53-2148D1A2BACE}"/>
    <cellStyle name="Input 2 3 3 6 4" xfId="17982" xr:uid="{9C15B08E-04CC-4ADF-8D17-6839B78FC704}"/>
    <cellStyle name="Input 2 3 3 7" xfId="8194" xr:uid="{26A48F89-FEB7-46A2-9810-1DEDA4928771}"/>
    <cellStyle name="Input 2 3 3 7 2" xfId="11759" xr:uid="{562DEAEE-F332-47BB-BED8-F26EC4CFC492}"/>
    <cellStyle name="Input 2 3 3 7 2 2" xfId="21207" xr:uid="{343CAA9E-47F1-4B2B-9F47-8655B9089602}"/>
    <cellStyle name="Input 2 3 3 7 2 3" xfId="25602" xr:uid="{71BB7D0E-9464-4A2D-97E4-8BC90CB3B9B1}"/>
    <cellStyle name="Input 2 3 3 7 3" xfId="13900" xr:uid="{1781E295-C281-4CD6-A449-07C3DCAF8706}"/>
    <cellStyle name="Input 2 3 3 7 3 2" xfId="23348" xr:uid="{CCE3C51F-353F-44D4-92D1-BE5D73368B5C}"/>
    <cellStyle name="Input 2 3 3 7 4" xfId="17642" xr:uid="{BE178A07-F02D-4155-8E45-3251570B9A92}"/>
    <cellStyle name="Input 2 3 3 8" xfId="9021" xr:uid="{25D5A233-76F3-455E-B7E9-4907F03820C0}"/>
    <cellStyle name="Input 2 3 3 8 2" xfId="14722" xr:uid="{7AA16879-1544-4CFC-A2FF-FBE12519331D}"/>
    <cellStyle name="Input 2 3 3 8 2 2" xfId="24170" xr:uid="{B1065027-FD85-45D3-A753-E306865B4394}"/>
    <cellStyle name="Input 2 3 3 8 3" xfId="18469" xr:uid="{BD841642-739E-44A0-9B8A-EE92EA4140EC}"/>
    <cellStyle name="Input 2 3 3 9" xfId="27236" xr:uid="{1D6949C1-AA0B-4A7D-8D8F-37209197335A}"/>
    <cellStyle name="Input 2 3 4" xfId="4889" xr:uid="{BA64EF12-3667-41CD-8595-88EECEEEE39E}"/>
    <cellStyle name="Input 2 3 4 10" xfId="27456" xr:uid="{98E4CBF7-FEAD-4D76-B226-6EA8BDBDF46F}"/>
    <cellStyle name="Input 2 3 4 2" xfId="6097" xr:uid="{E577DBAB-F971-40BA-A970-1D5FD832675D}"/>
    <cellStyle name="Input 2 3 4 2 2" xfId="6767" xr:uid="{67CC7054-D02F-43FC-BACA-830BF5B40EE4}"/>
    <cellStyle name="Input 2 3 4 2 2 2" xfId="10499" xr:uid="{97407595-DC08-4CC4-8CAD-38567F3B012D}"/>
    <cellStyle name="Input 2 3 4 2 2 2 2" xfId="19947" xr:uid="{F39C3E29-328D-4A26-B765-3F5419A51DEE}"/>
    <cellStyle name="Input 2 3 4 2 2 3" xfId="16218" xr:uid="{BD0CB363-A107-4849-9201-FAEADFB36A13}"/>
    <cellStyle name="Input 2 3 4 2 3" xfId="9829" xr:uid="{09289AB6-EC31-4A64-8F0C-4A9947BF509E}"/>
    <cellStyle name="Input 2 3 4 2 3 2" xfId="19277" xr:uid="{802B7DB8-926B-4101-8D8F-0AA95AC4F3DF}"/>
    <cellStyle name="Input 2 3 4 2 4" xfId="15548" xr:uid="{F1D03003-3479-4353-A01F-707789C56E70}"/>
    <cellStyle name="Input 2 3 4 2 5" xfId="28068" xr:uid="{6D92BD28-8A9A-4556-82BD-487D2B237374}"/>
    <cellStyle name="Input 2 3 4 2 6" xfId="28229" xr:uid="{98E3B811-CD14-4717-B76D-86C20BC2CAB4}"/>
    <cellStyle name="Input 2 3 4 2 7" xfId="26778" xr:uid="{8518E41E-E5CB-4089-B571-34724DAF6091}"/>
    <cellStyle name="Input 2 3 4 2 8" xfId="28574" xr:uid="{49D9E812-7FBB-4215-8CA2-985AD14A288C}"/>
    <cellStyle name="Input 2 3 4 3" xfId="6991" xr:uid="{12108975-F4FA-4BF2-99C6-CA5C2E4043CB}"/>
    <cellStyle name="Input 2 3 4 3 2" xfId="10722" xr:uid="{76344DA6-CB1A-4553-8FEB-FFCAC2B3B5C4}"/>
    <cellStyle name="Input 2 3 4 3 2 2" xfId="20170" xr:uid="{45165BD5-699F-4732-AD76-91BA1A4E113A}"/>
    <cellStyle name="Input 2 3 4 3 2 3" xfId="24594" xr:uid="{69898B47-DED1-47D1-BAA9-BD36987C439C}"/>
    <cellStyle name="Input 2 3 4 3 3" xfId="12728" xr:uid="{A57EA3BA-85EC-425D-B422-33747601F59E}"/>
    <cellStyle name="Input 2 3 4 3 3 2" xfId="22176" xr:uid="{2DA65A01-0B39-4E9D-BEFB-A9B12BFCEDEE}"/>
    <cellStyle name="Input 2 3 4 3 4" xfId="16441" xr:uid="{1FCAAA9A-E40C-47D6-B5F9-BDE027E4EE45}"/>
    <cellStyle name="Input 2 3 4 4" xfId="7819" xr:uid="{8617EB46-E75A-42DA-AA3A-599CB5B44A11}"/>
    <cellStyle name="Input 2 3 4 4 2" xfId="11451" xr:uid="{626504A7-F18A-482C-A413-027445100C18}"/>
    <cellStyle name="Input 2 3 4 4 2 2" xfId="20899" xr:uid="{623301EE-ACE9-4899-8A28-7A75EDCC82C2}"/>
    <cellStyle name="Input 2 3 4 4 2 3" xfId="25315" xr:uid="{9792F0DB-6893-4542-9698-EDFECE3C15A9}"/>
    <cellStyle name="Input 2 3 4 4 3" xfId="13546" xr:uid="{E73C9B8D-47E1-42A1-8237-2A0DDD6504C7}"/>
    <cellStyle name="Input 2 3 4 4 3 2" xfId="22994" xr:uid="{05401E55-0EA8-4F00-B261-189CEB123D8C}"/>
    <cellStyle name="Input 2 3 4 4 4" xfId="17267" xr:uid="{861AB601-E228-427E-A28D-846383AE5121}"/>
    <cellStyle name="Input 2 3 4 5" xfId="7350" xr:uid="{F5E5BD42-AF80-4C86-B093-55E99C7FE57F}"/>
    <cellStyle name="Input 2 3 4 5 2" xfId="11056" xr:uid="{F9A8C1B7-D88E-498B-B19A-6934861657F6}"/>
    <cellStyle name="Input 2 3 4 5 2 2" xfId="20504" xr:uid="{FDC46A1F-3D60-4236-A4AC-D8A6BA6C2912}"/>
    <cellStyle name="Input 2 3 4 5 2 3" xfId="24923" xr:uid="{FE372CED-5DDF-4232-A2D6-803CF9B73187}"/>
    <cellStyle name="Input 2 3 4 5 3" xfId="13080" xr:uid="{E8B3EFC2-D57F-4298-802F-D0A11858C9EF}"/>
    <cellStyle name="Input 2 3 4 5 3 2" xfId="22528" xr:uid="{524EB836-E5AC-438D-ABF7-BAB2019576DB}"/>
    <cellStyle name="Input 2 3 4 5 4" xfId="16798" xr:uid="{7C123FD7-394A-4EBA-811B-CA698A3DAF7D}"/>
    <cellStyle name="Input 2 3 4 6" xfId="7718" xr:uid="{79904D82-E70F-4AB0-A085-C61B29C98CF0}"/>
    <cellStyle name="Input 2 3 4 6 2" xfId="11366" xr:uid="{98013C00-0FF9-45DB-A418-EB2D7143E62F}"/>
    <cellStyle name="Input 2 3 4 6 2 2" xfId="20814" xr:uid="{FFE954E2-A219-47B9-A6AF-4A951BBDAED2}"/>
    <cellStyle name="Input 2 3 4 6 2 3" xfId="25232" xr:uid="{64C5D075-3F5F-4775-B212-A2A527F090F1}"/>
    <cellStyle name="Input 2 3 4 6 3" xfId="13447" xr:uid="{57AE4D98-4435-4694-B205-E8F97907E1DA}"/>
    <cellStyle name="Input 2 3 4 6 3 2" xfId="22895" xr:uid="{66AC6CB5-7BC6-42AF-BF4C-0794F65D7707}"/>
    <cellStyle name="Input 2 3 4 6 4" xfId="17166" xr:uid="{18505752-377E-456C-96F1-C8372F858BC3}"/>
    <cellStyle name="Input 2 3 4 7" xfId="9002" xr:uid="{AE805BAB-A610-4B8A-B66F-D9582CB217B9}"/>
    <cellStyle name="Input 2 3 4 7 2" xfId="12448" xr:uid="{D8B52F95-C2AB-4E35-BDFC-65866A73E811}"/>
    <cellStyle name="Input 2 3 4 7 2 2" xfId="21896" xr:uid="{F1A43C1F-7D2A-42D3-8ABD-643076413627}"/>
    <cellStyle name="Input 2 3 4 7 2 3" xfId="26286" xr:uid="{65D28E45-9311-4892-8C2E-14321B50C71D}"/>
    <cellStyle name="Input 2 3 4 7 3" xfId="14703" xr:uid="{15F62B0B-4143-403A-BA81-7F668C9491FA}"/>
    <cellStyle name="Input 2 3 4 7 3 2" xfId="24151" xr:uid="{FBC150D3-A038-4630-8188-A84562456914}"/>
    <cellStyle name="Input 2 3 4 7 4" xfId="18450" xr:uid="{5C1B4291-D0DC-4383-BA2E-1BC3D77B8838}"/>
    <cellStyle name="Input 2 3 4 8" xfId="8420" xr:uid="{8AC052AC-155E-4EED-87C6-0D588E02B4E9}"/>
    <cellStyle name="Input 2 3 4 8 2" xfId="14125" xr:uid="{7F2A8E05-7846-4204-8224-3ED947C7C4F2}"/>
    <cellStyle name="Input 2 3 4 8 2 2" xfId="23573" xr:uid="{13EF86FF-575F-428F-97F9-EACA5CA3C0E5}"/>
    <cellStyle name="Input 2 3 4 8 3" xfId="17868" xr:uid="{1990C6CA-19C2-4830-858F-34A09CC1ABAE}"/>
    <cellStyle name="Input 2 3 4 9" xfId="27570" xr:uid="{A24BCEF4-A3F2-41B0-86AB-DD831510DE60}"/>
    <cellStyle name="Input 2 3 5" xfId="5596" xr:uid="{57786E88-10A0-4E53-968E-41787F0F30F2}"/>
    <cellStyle name="Input 2 3 5 2" xfId="6266" xr:uid="{2E6F1447-1E53-43EB-8113-DEC7742723BF}"/>
    <cellStyle name="Input 2 3 5 2 2" xfId="9998" xr:uid="{64A28AC8-DE2E-4B05-AD87-F8E017A3B515}"/>
    <cellStyle name="Input 2 3 5 2 2 2" xfId="19446" xr:uid="{8E46DFB8-ECB0-4642-AFD9-E8DBAE556E9B}"/>
    <cellStyle name="Input 2 3 5 2 3" xfId="15717" xr:uid="{8E129699-AC78-441A-9D0C-3EF63F81BEE9}"/>
    <cellStyle name="Input 2 3 5 3" xfId="9328" xr:uid="{AA80E4A5-2E83-4F0F-BBA5-81C30EE22E72}"/>
    <cellStyle name="Input 2 3 5 3 2" xfId="18776" xr:uid="{707FE4B7-E8B2-4839-B753-221E8905831B}"/>
    <cellStyle name="Input 2 3 5 4" xfId="15047" xr:uid="{89F487DC-D217-471D-9BC7-26A71A7B17BD}"/>
    <cellStyle name="Input 2 3 5 5" xfId="27777" xr:uid="{67A7122E-47BB-4D57-A0AC-1E35BB731D0B}"/>
    <cellStyle name="Input 2 3 5 6" xfId="27003" xr:uid="{73BD6F2C-BE9A-43B2-9C80-02B89317967F}"/>
    <cellStyle name="Input 2 3 5 7" xfId="27628" xr:uid="{E66581E3-EC50-41A4-B20E-A938B2BBFC24}"/>
    <cellStyle name="Input 2 3 5 8" xfId="28311" xr:uid="{329AC1F8-8B79-4048-BE90-102E84E371DF}"/>
    <cellStyle name="Input 2 3 6" xfId="7185" xr:uid="{6F8D1342-CF23-432C-9B90-620FA3047701}"/>
    <cellStyle name="Input 2 3 6 2" xfId="10916" xr:uid="{3163762C-EFF6-4378-BD76-AE14964F21B2}"/>
    <cellStyle name="Input 2 3 6 2 2" xfId="20364" xr:uid="{BA058D58-8205-4959-88AD-46C1D981C32C}"/>
    <cellStyle name="Input 2 3 6 2 3" xfId="24788" xr:uid="{B48669B5-BFBF-4887-BB28-73996ECA5786}"/>
    <cellStyle name="Input 2 3 6 3" xfId="12922" xr:uid="{40CF8981-CD10-42FC-ADBF-C83A4B2519EC}"/>
    <cellStyle name="Input 2 3 6 3 2" xfId="22370" xr:uid="{AE70F5EA-A634-44B6-8D99-5619F3867AF4}"/>
    <cellStyle name="Input 2 3 6 4" xfId="16635" xr:uid="{1C06FC42-5178-444A-B4EF-DA3DFE5AB319}"/>
    <cellStyle name="Input 2 3 7" xfId="8748" xr:uid="{C5B57F7B-0CE0-462D-BAFA-2CCD54A17EBC}"/>
    <cellStyle name="Input 2 3 7 2" xfId="12232" xr:uid="{D171FD49-37E3-48D6-8684-EB322B43B308}"/>
    <cellStyle name="Input 2 3 7 2 2" xfId="21680" xr:uid="{A1D0F98A-80B5-4645-BFDC-657C7ED45142}"/>
    <cellStyle name="Input 2 3 7 2 3" xfId="26072" xr:uid="{26755036-7B4A-43A2-BCAD-71DCBD43E647}"/>
    <cellStyle name="Input 2 3 7 3" xfId="14451" xr:uid="{99AB3CAD-6977-441E-9DB2-C4273D64E9E2}"/>
    <cellStyle name="Input 2 3 7 3 2" xfId="23899" xr:uid="{BB76C122-064A-4EE6-A779-4FFABB2574A3}"/>
    <cellStyle name="Input 2 3 7 4" xfId="18196" xr:uid="{EB3821D0-3759-4C3B-B477-25904FF81CD4}"/>
    <cellStyle name="Input 2 3 8" xfId="8303" xr:uid="{C419D5A2-E59D-4FFC-ADB8-2C24124F6DE1}"/>
    <cellStyle name="Input 2 3 8 2" xfId="11854" xr:uid="{E640F5D3-4E97-45F8-9F91-F46982BAAA4C}"/>
    <cellStyle name="Input 2 3 8 2 2" xfId="21302" xr:uid="{7A4AD8F8-A397-4A76-B40B-B1AB414F3540}"/>
    <cellStyle name="Input 2 3 8 2 3" xfId="25696" xr:uid="{F21C7A12-216A-44D0-9F54-A994C82B1A60}"/>
    <cellStyle name="Input 2 3 8 3" xfId="14008" xr:uid="{8018FE6E-67D8-4257-95F1-C3674691A38B}"/>
    <cellStyle name="Input 2 3 8 3 2" xfId="23456" xr:uid="{188E1C8D-3BB0-435C-A75E-50C7DF4D3F8B}"/>
    <cellStyle name="Input 2 3 8 4" xfId="17751" xr:uid="{387FC14A-F6AA-483B-8ED6-533648659A49}"/>
    <cellStyle name="Input 2 3 9" xfId="8005" xr:uid="{2CF99138-BEC5-462D-B500-FAA9D1C4C193}"/>
    <cellStyle name="Input 2 3 9 2" xfId="11604" xr:uid="{BDD5B378-C6F0-40E2-BBB1-446399CA4A62}"/>
    <cellStyle name="Input 2 3 9 2 2" xfId="21052" xr:uid="{BAAD9EE6-64F4-405C-B61A-977301B24C14}"/>
    <cellStyle name="Input 2 3 9 2 3" xfId="25466" xr:uid="{DA4EB474-D5F2-428E-9E52-6EBAB83B046E}"/>
    <cellStyle name="Input 2 3 9 3" xfId="13730" xr:uid="{CA76ABB8-9E70-4E62-9824-DFD9DC5D5F17}"/>
    <cellStyle name="Input 2 3 9 3 2" xfId="23178" xr:uid="{79896410-9DB8-4F75-AC27-F366E5842DD0}"/>
    <cellStyle name="Input 2 3 9 4" xfId="17453" xr:uid="{6960ED47-642A-487E-84FE-0C7C87E1B29D}"/>
    <cellStyle name="Input 2 4" xfId="1352" xr:uid="{F7C2DB23-37FB-4B52-9762-98E72CFEAF3B}"/>
    <cellStyle name="Input 2 4 10" xfId="8148" xr:uid="{5CBF9810-098D-4506-8006-0B2AF58D148A}"/>
    <cellStyle name="Input 2 4 10 2" xfId="13854" xr:uid="{D56F0553-A4D1-49CA-BE26-7721227F5BC9}"/>
    <cellStyle name="Input 2 4 10 2 2" xfId="23302" xr:uid="{901780A1-6C8B-4964-AFA1-EC1DBFECB011}"/>
    <cellStyle name="Input 2 4 10 3" xfId="17596" xr:uid="{1F5ACD9D-DCC4-4964-B072-59F4BCD5F047}"/>
    <cellStyle name="Input 2 4 11" xfId="26748" xr:uid="{568FDDDD-9A32-45E3-8046-C357DEBC59B3}"/>
    <cellStyle name="Input 2 4 12" xfId="27594" xr:uid="{ABAC41B2-02EE-4826-BE55-341EBF361759}"/>
    <cellStyle name="Input 2 4 2" xfId="3369" xr:uid="{3F8015B0-20E6-420A-957F-CCF5024D6C96}"/>
    <cellStyle name="Input 2 4 2 10" xfId="27084" xr:uid="{F937BA83-9DD9-414F-BFE1-B8ECF0274D05}"/>
    <cellStyle name="Input 2 4 2 2" xfId="5950" xr:uid="{24A92E77-1529-48DE-8F51-9734C854BD37}"/>
    <cellStyle name="Input 2 4 2 2 2" xfId="6620" xr:uid="{BA951184-7C55-4165-91EF-077FD8AF8C4B}"/>
    <cellStyle name="Input 2 4 2 2 2 2" xfId="10352" xr:uid="{3E3BD441-D22A-490A-91B2-C0BE701DFAB7}"/>
    <cellStyle name="Input 2 4 2 2 2 2 2" xfId="19800" xr:uid="{0C369FD2-2905-4B66-BD79-051ECA652764}"/>
    <cellStyle name="Input 2 4 2 2 2 3" xfId="16071" xr:uid="{23BF62AA-FF45-4CDE-99CF-B52A4B49F91B}"/>
    <cellStyle name="Input 2 4 2 2 3" xfId="9682" xr:uid="{BA4C0A35-1235-4080-8B42-F70446E415C4}"/>
    <cellStyle name="Input 2 4 2 2 3 2" xfId="19130" xr:uid="{77780CCE-0E52-4B0B-BAFA-CAE464F57512}"/>
    <cellStyle name="Input 2 4 2 2 4" xfId="15401" xr:uid="{243265C9-91C6-4B6E-A785-91D43996D9EA}"/>
    <cellStyle name="Input 2 4 2 2 5" xfId="27960" xr:uid="{1702670A-E3CB-497D-83D6-DD55C3B75133}"/>
    <cellStyle name="Input 2 4 2 2 6" xfId="28171" xr:uid="{98F3B899-56EB-4C4C-AA95-604976B171B4}"/>
    <cellStyle name="Input 2 4 2 2 7" xfId="26602" xr:uid="{87B6665C-64B5-4412-937D-8C4E9A035E37}"/>
    <cellStyle name="Input 2 4 2 2 8" xfId="28468" xr:uid="{62096832-8522-46DC-87CC-5C80714563EB}"/>
    <cellStyle name="Input 2 4 2 3" xfId="7035" xr:uid="{51B115DE-F50C-41BC-866C-DC1C0320A14C}"/>
    <cellStyle name="Input 2 4 2 3 2" xfId="10766" xr:uid="{0C142716-5ACE-44CD-834C-820627AC1F73}"/>
    <cellStyle name="Input 2 4 2 3 2 2" xfId="20214" xr:uid="{7590D370-372E-4B50-A646-3591DF7969E0}"/>
    <cellStyle name="Input 2 4 2 3 2 3" xfId="24638" xr:uid="{F3C4A450-1A9E-450A-A174-D8219F52253C}"/>
    <cellStyle name="Input 2 4 2 3 3" xfId="12772" xr:uid="{8AE0F587-544F-4EDB-A71C-9E4F0A6E724C}"/>
    <cellStyle name="Input 2 4 2 3 3 2" xfId="22220" xr:uid="{B777EADB-C93A-4B79-8628-7078039B02ED}"/>
    <cellStyle name="Input 2 4 2 3 4" xfId="16485" xr:uid="{CC9E674D-69D1-4B52-B1E4-8B25B58AA274}"/>
    <cellStyle name="Input 2 4 2 4" xfId="8610" xr:uid="{6A5C6A1F-2BEC-4EB6-B649-61700352256B}"/>
    <cellStyle name="Input 2 4 2 4 2" xfId="12105" xr:uid="{EDCD2A9A-8DDE-48E6-BA91-B9F8DF7AAE74}"/>
    <cellStyle name="Input 2 4 2 4 2 2" xfId="21553" xr:uid="{B48EB598-DA17-4EB8-B475-C8CE32BD84D9}"/>
    <cellStyle name="Input 2 4 2 4 2 3" xfId="25945" xr:uid="{021484AB-FC70-46E4-B24B-C94301750514}"/>
    <cellStyle name="Input 2 4 2 4 3" xfId="14313" xr:uid="{351F6ABF-8C27-4268-A309-5170BF121ED3}"/>
    <cellStyle name="Input 2 4 2 4 3 2" xfId="23761" xr:uid="{579B406A-71C9-41AC-A549-25B8E799036F}"/>
    <cellStyle name="Input 2 4 2 4 4" xfId="18058" xr:uid="{49BBA681-D4C9-4392-8533-E919952024DC}"/>
    <cellStyle name="Input 2 4 2 5" xfId="8499" xr:uid="{22C952E6-9C0A-4055-ADF7-513DE3AF60F7}"/>
    <cellStyle name="Input 2 4 2 5 2" xfId="12014" xr:uid="{6AB13EA5-4C17-4936-8B25-6F285EECDBD0}"/>
    <cellStyle name="Input 2 4 2 5 2 2" xfId="21462" xr:uid="{42BFDFAA-D3C5-43F7-8435-6E12A14A2C2C}"/>
    <cellStyle name="Input 2 4 2 5 2 3" xfId="25854" xr:uid="{105B9A76-650E-4D1B-8CE2-AF97AA75DEA3}"/>
    <cellStyle name="Input 2 4 2 5 3" xfId="14202" xr:uid="{261E4F08-F4F2-49C5-945E-40228AC7B04A}"/>
    <cellStyle name="Input 2 4 2 5 3 2" xfId="23650" xr:uid="{4432B753-559B-463C-AE6F-7EF03A136D72}"/>
    <cellStyle name="Input 2 4 2 5 4" xfId="17947" xr:uid="{7436A9A9-FADC-44E9-BF57-17B914CF55E6}"/>
    <cellStyle name="Input 2 4 2 6" xfId="7975" xr:uid="{50CCDD0B-D2ED-4D58-B6FB-EF5D61E8C9BA}"/>
    <cellStyle name="Input 2 4 2 6 2" xfId="11578" xr:uid="{CF393D34-483A-4C3E-9AB3-0598BC2A3E49}"/>
    <cellStyle name="Input 2 4 2 6 2 2" xfId="21026" xr:uid="{0160F34D-9D80-49FF-BD62-FF3B2547B56B}"/>
    <cellStyle name="Input 2 4 2 6 2 3" xfId="25440" xr:uid="{ABD00847-B569-43D0-99AF-C38D8FD23EED}"/>
    <cellStyle name="Input 2 4 2 6 3" xfId="13700" xr:uid="{EB2A45F3-937D-409E-A5E8-B2EB49F4B336}"/>
    <cellStyle name="Input 2 4 2 6 3 2" xfId="23148" xr:uid="{04272D8C-FC2D-4388-A214-82C595BD829A}"/>
    <cellStyle name="Input 2 4 2 6 4" xfId="17423" xr:uid="{82BBFF71-8331-4330-83F6-E7CAD1E7C3F5}"/>
    <cellStyle name="Input 2 4 2 7" xfId="7511" xr:uid="{4A70A7CC-7666-43F3-83ED-5483B62121AA}"/>
    <cellStyle name="Input 2 4 2 7 2" xfId="11182" xr:uid="{FE5BA7A1-1551-4CFE-AA51-ACF997BC57C9}"/>
    <cellStyle name="Input 2 4 2 7 2 2" xfId="20630" xr:uid="{3FC6646B-AED6-4A50-9B7F-209D3CF465F2}"/>
    <cellStyle name="Input 2 4 2 7 2 3" xfId="25049" xr:uid="{B6F83447-C4A2-4AB2-A7F2-56C7A86B1018}"/>
    <cellStyle name="Input 2 4 2 7 3" xfId="13241" xr:uid="{EDAD7CD3-BE6D-4936-8CA0-13FACB5E0388}"/>
    <cellStyle name="Input 2 4 2 7 3 2" xfId="22689" xr:uid="{2FB5A38A-6FA2-4F56-9636-B45CE947BE61}"/>
    <cellStyle name="Input 2 4 2 7 4" xfId="16959" xr:uid="{2622407F-B2AC-4AF5-9A61-F4D62D06C821}"/>
    <cellStyle name="Input 2 4 2 8" xfId="7966" xr:uid="{90658A0C-5034-47D1-BABF-5920E4FA52B8}"/>
    <cellStyle name="Input 2 4 2 8 2" xfId="13691" xr:uid="{DF97F149-1F07-43F5-B8E4-9D841605C8A8}"/>
    <cellStyle name="Input 2 4 2 8 2 2" xfId="23139" xr:uid="{56E9BCB1-CBC5-4FBE-A312-A766E5E5C7A3}"/>
    <cellStyle name="Input 2 4 2 8 3" xfId="17414" xr:uid="{C526A9C8-0B4C-4D3A-B630-CDB76C66C9BD}"/>
    <cellStyle name="Input 2 4 2 9" xfId="27238" xr:uid="{65D9F57F-B300-447A-AA33-F7EF1B20470A}"/>
    <cellStyle name="Input 2 4 3" xfId="4891" xr:uid="{CC21FAA6-621E-4EC1-9EE9-74FBA7038806}"/>
    <cellStyle name="Input 2 4 3 10" xfId="26979" xr:uid="{F5B9A76F-D137-42C8-810B-162F1E273004}"/>
    <cellStyle name="Input 2 4 3 2" xfId="6099" xr:uid="{FA193BFC-7882-446E-AC87-65E9DEE8F13C}"/>
    <cellStyle name="Input 2 4 3 2 2" xfId="6769" xr:uid="{4B27E3BB-3E60-47AA-A8C1-331F6712AB9E}"/>
    <cellStyle name="Input 2 4 3 2 2 2" xfId="10501" xr:uid="{60B19AF4-908B-4FC2-94A2-33466A6AAA6D}"/>
    <cellStyle name="Input 2 4 3 2 2 2 2" xfId="19949" xr:uid="{625091F6-841C-43A4-BEA9-DA4E3F1BD253}"/>
    <cellStyle name="Input 2 4 3 2 2 3" xfId="16220" xr:uid="{22B8BFEB-2F7C-4F98-A29E-A61CEC1D48D5}"/>
    <cellStyle name="Input 2 4 3 2 3" xfId="9831" xr:uid="{CDC0D249-C5C9-47F6-8D4D-C90F03627E81}"/>
    <cellStyle name="Input 2 4 3 2 3 2" xfId="19279" xr:uid="{CD75E50C-D427-45E3-8562-65F5A8551E38}"/>
    <cellStyle name="Input 2 4 3 2 4" xfId="15550" xr:uid="{BFE36A8E-E8E2-4980-82AA-63D94BBA2ED4}"/>
    <cellStyle name="Input 2 4 3 2 5" xfId="28070" xr:uid="{33C31F31-40CE-4066-9990-B88026156381}"/>
    <cellStyle name="Input 2 4 3 2 6" xfId="28231" xr:uid="{7FCCF034-7E1E-4DAC-99AB-B4D1191618EF}"/>
    <cellStyle name="Input 2 4 3 2 7" xfId="27522" xr:uid="{9595D47A-90A8-45F6-AD5C-CA09CF3EAB96}"/>
    <cellStyle name="Input 2 4 3 2 8" xfId="28576" xr:uid="{7992CAA5-7A8D-4E19-8C70-08907FEC321F}"/>
    <cellStyle name="Input 2 4 3 3" xfId="6990" xr:uid="{FB8C7827-3F9C-4505-8961-F99D8AAF36A7}"/>
    <cellStyle name="Input 2 4 3 3 2" xfId="10721" xr:uid="{79BB636C-3205-43F3-AD4B-ACECD3588BF5}"/>
    <cellStyle name="Input 2 4 3 3 2 2" xfId="20169" xr:uid="{78D9F855-6F1C-414F-983C-7A2FF95C5968}"/>
    <cellStyle name="Input 2 4 3 3 2 3" xfId="24593" xr:uid="{EBF81D91-5DB0-4A91-8C94-C3A278E7DA96}"/>
    <cellStyle name="Input 2 4 3 3 3" xfId="12727" xr:uid="{8F8B8756-4E29-4A65-A258-58E557A11D0C}"/>
    <cellStyle name="Input 2 4 3 3 3 2" xfId="22175" xr:uid="{93D96863-83F3-4A6F-AF8D-9F5B5FBB018D}"/>
    <cellStyle name="Input 2 4 3 3 4" xfId="16440" xr:uid="{20319E8E-E688-45D6-9EA3-6B3904D0123D}"/>
    <cellStyle name="Input 2 4 3 4" xfId="7817" xr:uid="{6808F4C4-99F9-4FA3-BE10-A6FAB743F0D8}"/>
    <cellStyle name="Input 2 4 3 4 2" xfId="11449" xr:uid="{F6E4C985-28D2-4490-9A95-AD445B7AF7E0}"/>
    <cellStyle name="Input 2 4 3 4 2 2" xfId="20897" xr:uid="{F9721B1C-5817-4E53-A08D-F5E2F6D2AC12}"/>
    <cellStyle name="Input 2 4 3 4 2 3" xfId="25313" xr:uid="{8F739226-B9B7-430A-9B6D-AA32ECE28D07}"/>
    <cellStyle name="Input 2 4 3 4 3" xfId="13544" xr:uid="{F680943D-045C-4243-A963-83F29CC8D789}"/>
    <cellStyle name="Input 2 4 3 4 3 2" xfId="22992" xr:uid="{7C1C99A4-75E3-476F-9CF0-A183FAA06257}"/>
    <cellStyle name="Input 2 4 3 4 4" xfId="17265" xr:uid="{C102B323-176C-4187-8E67-84B9FF1979DA}"/>
    <cellStyle name="Input 2 4 3 5" xfId="8449" xr:uid="{96ACD80C-8739-407D-900F-100C8467A129}"/>
    <cellStyle name="Input 2 4 3 5 2" xfId="11969" xr:uid="{DE2C242A-18AD-410D-B775-F73EC645DCCE}"/>
    <cellStyle name="Input 2 4 3 5 2 2" xfId="21417" xr:uid="{68D6A6B1-9B6C-42CF-B0C1-1B3511415BA7}"/>
    <cellStyle name="Input 2 4 3 5 2 3" xfId="25811" xr:uid="{F388DC12-49BB-4392-B462-44150DF363DB}"/>
    <cellStyle name="Input 2 4 3 5 3" xfId="14154" xr:uid="{D4456EF5-352D-4A69-A5FE-0EA5B7F83802}"/>
    <cellStyle name="Input 2 4 3 5 3 2" xfId="23602" xr:uid="{803A4595-2140-4190-9230-133AA21AFC06}"/>
    <cellStyle name="Input 2 4 3 5 4" xfId="17897" xr:uid="{E4431834-51AF-469B-8E61-9992A7161DFE}"/>
    <cellStyle name="Input 2 4 3 6" xfId="8047" xr:uid="{A6259FD9-76C1-4BDF-BB07-A9307033C9A0}"/>
    <cellStyle name="Input 2 4 3 6 2" xfId="11645" xr:uid="{0053668B-BC53-471E-A710-DE6BFDD605D1}"/>
    <cellStyle name="Input 2 4 3 6 2 2" xfId="21093" xr:uid="{FF5FFA1A-B407-4239-9DD5-5FAD8F9A6B17}"/>
    <cellStyle name="Input 2 4 3 6 2 3" xfId="25506" xr:uid="{03D42F7C-C05A-40AC-82DD-A1DB8AA65F8E}"/>
    <cellStyle name="Input 2 4 3 6 3" xfId="13771" xr:uid="{15BAA635-0A49-4887-8B05-F0074DF8B9A1}"/>
    <cellStyle name="Input 2 4 3 6 3 2" xfId="23219" xr:uid="{21E3ECEE-CE37-4BB0-B8D8-F80E539D65C4}"/>
    <cellStyle name="Input 2 4 3 6 4" xfId="17495" xr:uid="{1EC7DA6D-39A4-4992-9EED-0ED19F38E89D}"/>
    <cellStyle name="Input 2 4 3 7" xfId="8643" xr:uid="{12ACE6F6-DC93-487C-B448-BC35052106C9}"/>
    <cellStyle name="Input 2 4 3 7 2" xfId="12135" xr:uid="{D594B15E-7E75-42E8-9834-216CFF74CD83}"/>
    <cellStyle name="Input 2 4 3 7 2 2" xfId="21583" xr:uid="{51B338BB-A4B1-4B70-ADFD-9AA6AD295AB1}"/>
    <cellStyle name="Input 2 4 3 7 2 3" xfId="25975" xr:uid="{94D82541-18D2-426A-9BD5-200CEE025D77}"/>
    <cellStyle name="Input 2 4 3 7 3" xfId="14346" xr:uid="{47FCCF9B-73F5-4FC5-AB03-56E15D1D1929}"/>
    <cellStyle name="Input 2 4 3 7 3 2" xfId="23794" xr:uid="{DD4B0974-DE49-4B09-B6F3-13BFB4D5524E}"/>
    <cellStyle name="Input 2 4 3 7 4" xfId="18091" xr:uid="{1530A820-B7B7-4E72-A0E1-E11668A14276}"/>
    <cellStyle name="Input 2 4 3 8" xfId="7357" xr:uid="{A2D24936-C0E1-4A38-A61B-EC4C70E11723}"/>
    <cellStyle name="Input 2 4 3 8 2" xfId="13087" xr:uid="{CD190209-E70D-4919-B56E-66DFD7D69928}"/>
    <cellStyle name="Input 2 4 3 8 2 2" xfId="22535" xr:uid="{369D55ED-DF8F-493F-A1EC-FF6763D27AD3}"/>
    <cellStyle name="Input 2 4 3 8 3" xfId="16805" xr:uid="{52E7BFAC-97A3-409E-BCD1-38BD951D96E6}"/>
    <cellStyle name="Input 2 4 3 9" xfId="27572" xr:uid="{E5D4729F-1190-4295-910D-A075BDDE1F90}"/>
    <cellStyle name="Input 2 4 4" xfId="5597" xr:uid="{8367F8BB-69ED-43D3-8574-13945B80A11C}"/>
    <cellStyle name="Input 2 4 4 2" xfId="6267" xr:uid="{6428FF80-DDDF-49ED-AD8B-D8CB3362DB50}"/>
    <cellStyle name="Input 2 4 4 2 2" xfId="9999" xr:uid="{4BF3CD45-1907-4CFF-898D-C1EED9EC6816}"/>
    <cellStyle name="Input 2 4 4 2 2 2" xfId="19447" xr:uid="{4C2445AF-C410-43B9-A63E-C7F3D88BF71B}"/>
    <cellStyle name="Input 2 4 4 2 3" xfId="15718" xr:uid="{F93C1CED-9AC7-4328-86D8-7683BED0F0DE}"/>
    <cellStyle name="Input 2 4 4 3" xfId="9329" xr:uid="{E5280E32-BF59-41FD-99C5-C827EA90924A}"/>
    <cellStyle name="Input 2 4 4 3 2" xfId="18777" xr:uid="{0E7ECA8A-2A19-4FD6-99A7-741291FA8286}"/>
    <cellStyle name="Input 2 4 4 4" xfId="15048" xr:uid="{5189A27D-D53B-479B-AC4F-8C9A7773ED93}"/>
    <cellStyle name="Input 2 4 4 5" xfId="27778" xr:uid="{D6F14D66-D076-4574-B43C-4DFA7BDDB166}"/>
    <cellStyle name="Input 2 4 4 6" xfId="27163" xr:uid="{7F8BC0BD-E593-4BED-916B-C00B502DB51A}"/>
    <cellStyle name="Input 2 4 4 7" xfId="27952" xr:uid="{D9458CC3-0B26-47F9-BD62-C0DBFDB8B74E}"/>
    <cellStyle name="Input 2 4 4 8" xfId="28312" xr:uid="{10380DDA-4743-4823-825B-51837B99E4C8}"/>
    <cellStyle name="Input 2 4 5" xfId="7184" xr:uid="{B8C3DEA2-1758-4B97-8EBC-C4452E85F900}"/>
    <cellStyle name="Input 2 4 5 2" xfId="10915" xr:uid="{AF7D3D87-CE3D-42EC-B846-D31E32671A14}"/>
    <cellStyle name="Input 2 4 5 2 2" xfId="20363" xr:uid="{748FCB2C-EBDF-4AB7-8F41-BDF7CD0FE10B}"/>
    <cellStyle name="Input 2 4 5 2 3" xfId="24787" xr:uid="{EA0EB8E0-AF92-482B-9528-DC2BA8C0BAE8}"/>
    <cellStyle name="Input 2 4 5 3" xfId="12921" xr:uid="{9A4F2610-53F3-4B9C-971B-028E60064197}"/>
    <cellStyle name="Input 2 4 5 3 2" xfId="22369" xr:uid="{44195CB9-F5F9-484D-9423-868739975996}"/>
    <cellStyle name="Input 2 4 5 4" xfId="16634" xr:uid="{592462F0-C20A-418E-9027-1C414E3A8E56}"/>
    <cellStyle name="Input 2 4 6" xfId="8747" xr:uid="{5D283ECB-BAF7-47EF-94AA-B656F27B4A94}"/>
    <cellStyle name="Input 2 4 6 2" xfId="12231" xr:uid="{C5E40ADB-D946-4B00-97B8-B3FA207A1991}"/>
    <cellStyle name="Input 2 4 6 2 2" xfId="21679" xr:uid="{4F20A272-4123-479D-B8B5-C64C9C52FA67}"/>
    <cellStyle name="Input 2 4 6 2 3" xfId="26071" xr:uid="{A7112A3E-9F0C-4A79-BFCB-846521A4C86E}"/>
    <cellStyle name="Input 2 4 6 3" xfId="14450" xr:uid="{045B1D33-258E-4C47-978E-804DACDB5362}"/>
    <cellStyle name="Input 2 4 6 3 2" xfId="23898" xr:uid="{72176EB8-1B35-4FDF-8A89-EFB531B86804}"/>
    <cellStyle name="Input 2 4 6 4" xfId="18195" xr:uid="{4E27D374-0B5F-466D-834F-7A30F57693FC}"/>
    <cellStyle name="Input 2 4 7" xfId="7299" xr:uid="{7BE89AA7-4044-4C77-AB22-F9F31F38C3A2}"/>
    <cellStyle name="Input 2 4 7 2" xfId="11014" xr:uid="{349ED288-F352-425A-AE45-A2ED6C07B726}"/>
    <cellStyle name="Input 2 4 7 2 2" xfId="20462" xr:uid="{E5E455EE-EC70-4D4C-8F15-64E6CE97EFBF}"/>
    <cellStyle name="Input 2 4 7 2 3" xfId="24881" xr:uid="{467879C3-6850-4D28-9141-F4125E80E946}"/>
    <cellStyle name="Input 2 4 7 3" xfId="13029" xr:uid="{103D7FF0-ED95-4A97-B034-34EF701BDA72}"/>
    <cellStyle name="Input 2 4 7 3 2" xfId="22477" xr:uid="{0F201B94-9B6D-4674-A031-01CF8CE4FC7D}"/>
    <cellStyle name="Input 2 4 7 4" xfId="16747" xr:uid="{1A860FBA-BE27-4ED4-83D5-38C082480B00}"/>
    <cellStyle name="Input 2 4 8" xfId="7636" xr:uid="{C9ACE7F9-B003-4571-91C2-A6948DBFF77E}"/>
    <cellStyle name="Input 2 4 8 2" xfId="11292" xr:uid="{0ADB412D-5F34-4163-87AF-FD0CAC986BF8}"/>
    <cellStyle name="Input 2 4 8 2 2" xfId="20740" xr:uid="{83E9FDD3-C05E-4EDE-8D71-51224B38E5D2}"/>
    <cellStyle name="Input 2 4 8 2 3" xfId="25158" xr:uid="{017A8FB1-55CF-44C0-832E-A6DD2B099A11}"/>
    <cellStyle name="Input 2 4 8 3" xfId="13365" xr:uid="{9FB00126-6396-4345-9777-93E32346D773}"/>
    <cellStyle name="Input 2 4 8 3 2" xfId="22813" xr:uid="{E8363E26-6C88-417C-82B2-ADB5ED5AAF41}"/>
    <cellStyle name="Input 2 4 8 4" xfId="17084" xr:uid="{183D0A97-1405-429E-8002-16B15626538D}"/>
    <cellStyle name="Input 2 4 9" xfId="8681" xr:uid="{3B512E7F-D494-4A2A-9F74-A3EA385EFFEE}"/>
    <cellStyle name="Input 2 4 9 2" xfId="12167" xr:uid="{1DA86FD3-4669-4D57-AF54-0A952652C404}"/>
    <cellStyle name="Input 2 4 9 2 2" xfId="21615" xr:uid="{ACA7F4F2-5C31-42FC-A1A6-BC60C9604934}"/>
    <cellStyle name="Input 2 4 9 2 3" xfId="26007" xr:uid="{8F6CF598-2FD0-4F65-9B8E-77654023AFB1}"/>
    <cellStyle name="Input 2 4 9 3" xfId="14384" xr:uid="{908492DF-7C06-4E4B-9814-9373CBAACDEC}"/>
    <cellStyle name="Input 2 4 9 3 2" xfId="23832" xr:uid="{7361C595-02FA-4AB7-B122-29C8F898C3A3}"/>
    <cellStyle name="Input 2 4 9 4" xfId="18129" xr:uid="{4E6A7F04-CC6F-4A1B-97BC-E32102B06221}"/>
    <cellStyle name="Input 2 5" xfId="1353" xr:uid="{13A971D7-B33A-413E-BA95-FD0FD1003D9D}"/>
    <cellStyle name="Input 2 5 10" xfId="8443" xr:uid="{45015821-D5EB-4BB7-B6A6-AE1F03787376}"/>
    <cellStyle name="Input 2 5 10 2" xfId="14148" xr:uid="{C4268C05-507F-4A30-A24D-8D2DE60F6F99}"/>
    <cellStyle name="Input 2 5 10 2 2" xfId="23596" xr:uid="{77DB30E3-44B4-4D69-B302-D86FEF391467}"/>
    <cellStyle name="Input 2 5 10 3" xfId="17891" xr:uid="{BE87C394-DAD2-4A5F-B798-DA6EEF7E65A9}"/>
    <cellStyle name="Input 2 5 11" xfId="26749" xr:uid="{703FD588-2D5F-4571-86FB-BD69F4113AB1}"/>
    <cellStyle name="Input 2 5 12" xfId="27277" xr:uid="{10101124-2809-40FF-95AC-3CF85DDE5981}"/>
    <cellStyle name="Input 2 5 2" xfId="3370" xr:uid="{A4AC6CBE-FB65-49FC-945E-4507787FBF78}"/>
    <cellStyle name="Input 2 5 2 10" xfId="27085" xr:uid="{70802701-605A-4195-BF0C-A74C332DAB64}"/>
    <cellStyle name="Input 2 5 2 2" xfId="5951" xr:uid="{F60D3E3F-16A5-4DD4-B7E7-24E8D91E6E63}"/>
    <cellStyle name="Input 2 5 2 2 2" xfId="6621" xr:uid="{8899ED58-928D-4F19-9B55-F91674C00073}"/>
    <cellStyle name="Input 2 5 2 2 2 2" xfId="10353" xr:uid="{2097E96D-0CD2-4B27-9969-5C7EE0893EF5}"/>
    <cellStyle name="Input 2 5 2 2 2 2 2" xfId="19801" xr:uid="{1958143E-3F30-4334-9751-DD770F70DDD0}"/>
    <cellStyle name="Input 2 5 2 2 2 3" xfId="16072" xr:uid="{C891B8EB-00DC-4714-B7E3-34B8A3184797}"/>
    <cellStyle name="Input 2 5 2 2 3" xfId="9683" xr:uid="{F036F6CF-181E-4473-B1FE-4BD4302A0318}"/>
    <cellStyle name="Input 2 5 2 2 3 2" xfId="19131" xr:uid="{9EED8F21-7550-48A5-BB7F-2D8585BCE68A}"/>
    <cellStyle name="Input 2 5 2 2 4" xfId="15402" xr:uid="{9C417DB3-213B-49BE-AA35-5D1E85681535}"/>
    <cellStyle name="Input 2 5 2 2 5" xfId="27961" xr:uid="{6547F761-A405-411A-B700-61AE3EF4B60A}"/>
    <cellStyle name="Input 2 5 2 2 6" xfId="28172" xr:uid="{51BD5B58-F8C6-4F3A-B5E8-7A7CF8E4641B}"/>
    <cellStyle name="Input 2 5 2 2 7" xfId="27449" xr:uid="{11AE01C3-DE75-4AE6-99CC-9313B30B0ABE}"/>
    <cellStyle name="Input 2 5 2 2 8" xfId="28469" xr:uid="{4C24F0EB-6F93-4D47-BF78-CA5E6675ED92}"/>
    <cellStyle name="Input 2 5 2 3" xfId="6916" xr:uid="{7634AFCD-D068-4C85-86EB-7F0F2E4D10DB}"/>
    <cellStyle name="Input 2 5 2 3 2" xfId="10647" xr:uid="{F2418F66-B998-4725-8515-8E1B9FA8C1AF}"/>
    <cellStyle name="Input 2 5 2 3 2 2" xfId="20095" xr:uid="{A47AF527-1952-4B77-9B59-C4C23707CA89}"/>
    <cellStyle name="Input 2 5 2 3 2 3" xfId="24519" xr:uid="{FD145D40-88BC-4C9E-839F-9EE7ECBECD8A}"/>
    <cellStyle name="Input 2 5 2 3 3" xfId="12653" xr:uid="{2F3FC9AD-B1EB-4F72-951D-E29FFD86DDA2}"/>
    <cellStyle name="Input 2 5 2 3 3 2" xfId="22101" xr:uid="{1D570210-D38D-4BA6-9516-401B6EBD4F40}"/>
    <cellStyle name="Input 2 5 2 3 4" xfId="16366" xr:uid="{6C10E756-68A3-4792-AFD5-9C24DCDB6B29}"/>
    <cellStyle name="Input 2 5 2 4" xfId="8018" xr:uid="{6D4502EF-4A8B-491E-A16C-B5EACF6EDA1B}"/>
    <cellStyle name="Input 2 5 2 4 2" xfId="11617" xr:uid="{F9F226F3-78C9-4AD4-BE86-F1355539964B}"/>
    <cellStyle name="Input 2 5 2 4 2 2" xfId="21065" xr:uid="{2134A874-D7B3-47AD-8950-4EEB5D6B5C56}"/>
    <cellStyle name="Input 2 5 2 4 2 3" xfId="25479" xr:uid="{51C6A8D5-9F16-4101-ADAC-F102C76E87BF}"/>
    <cellStyle name="Input 2 5 2 4 3" xfId="13743" xr:uid="{015D384A-B3AF-4E58-A028-41867030A2CF}"/>
    <cellStyle name="Input 2 5 2 4 3 2" xfId="23191" xr:uid="{64B249DD-28C3-4EF6-B665-1574675B95B7}"/>
    <cellStyle name="Input 2 5 2 4 4" xfId="17466" xr:uid="{05EDA716-6286-4F4C-8A27-10DEA8C955A1}"/>
    <cellStyle name="Input 2 5 2 5" xfId="8919" xr:uid="{1045328D-DCBA-4BEB-B60F-AB23DDF73DD4}"/>
    <cellStyle name="Input 2 5 2 5 2" xfId="12378" xr:uid="{7A8FE923-72D8-4EC5-8536-07E3A3503A21}"/>
    <cellStyle name="Input 2 5 2 5 2 2" xfId="21826" xr:uid="{2FFB2BF9-CE17-4B02-BACC-134EE62A727B}"/>
    <cellStyle name="Input 2 5 2 5 2 3" xfId="26216" xr:uid="{3698BC16-6DE9-4BEC-BB32-0B8C700ECD50}"/>
    <cellStyle name="Input 2 5 2 5 3" xfId="14620" xr:uid="{7328E166-5287-49CE-8EDB-AF59785E516B}"/>
    <cellStyle name="Input 2 5 2 5 3 2" xfId="24068" xr:uid="{BA69EE6B-EED9-4E9D-9749-918B29C46956}"/>
    <cellStyle name="Input 2 5 2 5 4" xfId="18367" xr:uid="{7656C1A8-5045-4248-86A7-D8BF3209BB2C}"/>
    <cellStyle name="Input 2 5 2 6" xfId="9017" xr:uid="{250C2D26-D9C8-4A94-A108-DF74AAFC4CBC}"/>
    <cellStyle name="Input 2 5 2 6 2" xfId="12459" xr:uid="{9CAF7DC3-CDBC-4BDF-A278-31D68EF77EEA}"/>
    <cellStyle name="Input 2 5 2 6 2 2" xfId="21907" xr:uid="{29606A5B-BE17-4A15-B790-CE9653B16DE7}"/>
    <cellStyle name="Input 2 5 2 6 2 3" xfId="26297" xr:uid="{BD2CFB99-3E31-4907-8ADE-D75AC6388957}"/>
    <cellStyle name="Input 2 5 2 6 3" xfId="14718" xr:uid="{BCF97D36-A840-4B22-B511-763D595F84AD}"/>
    <cellStyle name="Input 2 5 2 6 3 2" xfId="24166" xr:uid="{0A3194CB-4F19-4624-9220-EF9F428E9277}"/>
    <cellStyle name="Input 2 5 2 6 4" xfId="18465" xr:uid="{89646CD8-9230-42F1-BEB0-2E0B711DDFCA}"/>
    <cellStyle name="Input 2 5 2 7" xfId="7353" xr:uid="{D1222C68-E8F6-4038-9710-121C772E576B}"/>
    <cellStyle name="Input 2 5 2 7 2" xfId="11058" xr:uid="{51744D5C-386F-4DFA-9429-7959DCF1C887}"/>
    <cellStyle name="Input 2 5 2 7 2 2" xfId="20506" xr:uid="{653337FA-DC35-4F90-9B73-580BAA3C3CE4}"/>
    <cellStyle name="Input 2 5 2 7 2 3" xfId="24925" xr:uid="{9BF531E6-1C32-4847-808D-7439F613B9AF}"/>
    <cellStyle name="Input 2 5 2 7 3" xfId="13083" xr:uid="{22FD9D9A-F184-46AC-BAC6-156DCFB6F778}"/>
    <cellStyle name="Input 2 5 2 7 3 2" xfId="22531" xr:uid="{B0517C22-ADAE-414D-A9AF-DA86D7C4B604}"/>
    <cellStyle name="Input 2 5 2 7 4" xfId="16801" xr:uid="{AD4C881B-4746-4B1F-8273-2ECA456EFADC}"/>
    <cellStyle name="Input 2 5 2 8" xfId="7279" xr:uid="{DDBFF429-8778-4CBC-A51C-53C81602A02B}"/>
    <cellStyle name="Input 2 5 2 8 2" xfId="13009" xr:uid="{36ADB6B6-EDED-4105-AC6E-B2B0AE026C01}"/>
    <cellStyle name="Input 2 5 2 8 2 2" xfId="22457" xr:uid="{EA9299EB-6393-46AD-B0B0-E8A463E4067F}"/>
    <cellStyle name="Input 2 5 2 8 3" xfId="16727" xr:uid="{7D80D26B-E066-4DB9-847D-D312B41A8870}"/>
    <cellStyle name="Input 2 5 2 9" xfId="27239" xr:uid="{4E781BDB-4DE2-4973-81F1-5139CE391016}"/>
    <cellStyle name="Input 2 5 3" xfId="4892" xr:uid="{658F1FF7-B009-44BA-9F1D-4873FC180640}"/>
    <cellStyle name="Input 2 5 3 10" xfId="26523" xr:uid="{141E54E1-FAF3-4AC1-BD19-6D423EC8DF15}"/>
    <cellStyle name="Input 2 5 3 2" xfId="6100" xr:uid="{9D0C7BD4-F987-41C0-A781-F97FD23A95EA}"/>
    <cellStyle name="Input 2 5 3 2 2" xfId="6770" xr:uid="{136A2F65-DDD5-4C88-A2D4-CB244F3A77A6}"/>
    <cellStyle name="Input 2 5 3 2 2 2" xfId="10502" xr:uid="{D629B93F-8D0C-45B5-9F53-3CF830C62613}"/>
    <cellStyle name="Input 2 5 3 2 2 2 2" xfId="19950" xr:uid="{B0540D50-84EF-46F6-AAE7-E66D92C356D5}"/>
    <cellStyle name="Input 2 5 3 2 2 3" xfId="16221" xr:uid="{7FAAB557-B7AA-44D1-BAA1-E6D7A5F31DAB}"/>
    <cellStyle name="Input 2 5 3 2 3" xfId="9832" xr:uid="{326540BA-9A19-4FDD-91DD-3069150A6699}"/>
    <cellStyle name="Input 2 5 3 2 3 2" xfId="19280" xr:uid="{98281F61-A495-45E7-A192-CA7169A607C6}"/>
    <cellStyle name="Input 2 5 3 2 4" xfId="15551" xr:uid="{24CD4AFF-E7C9-4ACE-807E-685C30138940}"/>
    <cellStyle name="Input 2 5 3 2 5" xfId="28071" xr:uid="{9A089553-5248-4D1C-806D-4F18958D1B20}"/>
    <cellStyle name="Input 2 5 3 2 6" xfId="28232" xr:uid="{CA6337E1-27AE-44E9-AEB6-AE03ED40A6C5}"/>
    <cellStyle name="Input 2 5 3 2 7" xfId="27097" xr:uid="{4CABB859-CB30-42BF-87B9-587DBBCA6592}"/>
    <cellStyle name="Input 2 5 3 2 8" xfId="28577" xr:uid="{3234D4A5-70B8-47E3-A624-EBEFDC1F52E4}"/>
    <cellStyle name="Input 2 5 3 3" xfId="6867" xr:uid="{B1739510-145D-4B36-9588-FC1860183765}"/>
    <cellStyle name="Input 2 5 3 3 2" xfId="10598" xr:uid="{3809991E-7CB4-439E-8A1E-37B2F383DC5E}"/>
    <cellStyle name="Input 2 5 3 3 2 2" xfId="20046" xr:uid="{9EF8DE52-FC31-4BF8-AF66-E062F8A9F6E3}"/>
    <cellStyle name="Input 2 5 3 3 2 3" xfId="24470" xr:uid="{FF602362-53BA-478F-B3E3-3C7C8F477F12}"/>
    <cellStyle name="Input 2 5 3 3 3" xfId="12604" xr:uid="{50680548-8047-40D7-ABE5-B950500401DE}"/>
    <cellStyle name="Input 2 5 3 3 3 2" xfId="22052" xr:uid="{04B3ED6C-EA13-49AE-8AF7-54982D8B7495}"/>
    <cellStyle name="Input 2 5 3 3 4" xfId="16317" xr:uid="{B53171A5-A8E7-45C4-B3B0-0DA15EF267F6}"/>
    <cellStyle name="Input 2 5 3 4" xfId="7816" xr:uid="{8FFD3C55-4049-4A95-BC62-C99A99211A89}"/>
    <cellStyle name="Input 2 5 3 4 2" xfId="11448" xr:uid="{24A061E3-84EA-4A35-ABAF-938F5CBA1F2A}"/>
    <cellStyle name="Input 2 5 3 4 2 2" xfId="20896" xr:uid="{373488D3-6DE9-4DA3-86C1-7A35D06A2994}"/>
    <cellStyle name="Input 2 5 3 4 2 3" xfId="25312" xr:uid="{01DD13DC-CD62-4143-BDB5-381ACF42A71E}"/>
    <cellStyle name="Input 2 5 3 4 3" xfId="13543" xr:uid="{D386BF5E-D98B-403D-929B-20283370FA0F}"/>
    <cellStyle name="Input 2 5 3 4 3 2" xfId="22991" xr:uid="{2FFF5E2A-6719-4D39-9D43-61AF215A0329}"/>
    <cellStyle name="Input 2 5 3 4 4" xfId="17264" xr:uid="{D3BE3B0B-9B49-44D6-8244-3F0E57041AC1}"/>
    <cellStyle name="Input 2 5 3 5" xfId="8889" xr:uid="{F25460BE-0CD7-45EB-9885-F2525C70FB6E}"/>
    <cellStyle name="Input 2 5 3 5 2" xfId="12350" xr:uid="{99DB7127-6145-4713-A05B-54D1ACF47830}"/>
    <cellStyle name="Input 2 5 3 5 2 2" xfId="21798" xr:uid="{04F6A0DD-0F09-46CD-8B8F-242FC58054BD}"/>
    <cellStyle name="Input 2 5 3 5 2 3" xfId="26189" xr:uid="{ADBA468B-4AD3-4EDF-809C-381CCBE632D9}"/>
    <cellStyle name="Input 2 5 3 5 3" xfId="14591" xr:uid="{C8AF501C-757B-4085-AF69-9CD5D3DD54B8}"/>
    <cellStyle name="Input 2 5 3 5 3 2" xfId="24039" xr:uid="{7504CF99-F341-4C0A-ACC5-C1FD0319F9B5}"/>
    <cellStyle name="Input 2 5 3 5 4" xfId="18337" xr:uid="{CFB14977-482F-4F52-B3B2-25CD5BD085BD}"/>
    <cellStyle name="Input 2 5 3 6" xfId="7501" xr:uid="{33827E5B-BE34-4613-B084-920DE57771C6}"/>
    <cellStyle name="Input 2 5 3 6 2" xfId="11175" xr:uid="{CB1159C1-3BB4-4402-A7FA-5C8A0FD1843A}"/>
    <cellStyle name="Input 2 5 3 6 2 2" xfId="20623" xr:uid="{5D1C5D4F-C305-4164-B33C-3BDC9CED49F1}"/>
    <cellStyle name="Input 2 5 3 6 2 3" xfId="25042" xr:uid="{24615E4A-C031-4271-8BDC-2D94C95B6710}"/>
    <cellStyle name="Input 2 5 3 6 3" xfId="13231" xr:uid="{B23830BF-B914-4834-8C5A-39B4689A2EE7}"/>
    <cellStyle name="Input 2 5 3 6 3 2" xfId="22679" xr:uid="{7A96BCF7-72C5-43D5-BBE7-F28DA6FF0727}"/>
    <cellStyle name="Input 2 5 3 6 4" xfId="16949" xr:uid="{90FFA37C-04FC-465F-A4D4-0048D0833032}"/>
    <cellStyle name="Input 2 5 3 7" xfId="8165" xr:uid="{73A73178-384D-4927-9907-E1D5E2ACB67B}"/>
    <cellStyle name="Input 2 5 3 7 2" xfId="11734" xr:uid="{7C3D6BB0-77E0-44AE-8B32-1C2C9CB19F5F}"/>
    <cellStyle name="Input 2 5 3 7 2 2" xfId="21182" xr:uid="{F8D4F1D4-159D-4673-ACF2-6C6C7343F89A}"/>
    <cellStyle name="Input 2 5 3 7 2 3" xfId="25577" xr:uid="{3BF63A22-4104-4C83-AE28-EA9A15664723}"/>
    <cellStyle name="Input 2 5 3 7 3" xfId="13871" xr:uid="{B0D95C7B-C776-4859-BD1C-D5ED54F02626}"/>
    <cellStyle name="Input 2 5 3 7 3 2" xfId="23319" xr:uid="{7A1E69D2-8771-467F-A7F1-CC2D082A339E}"/>
    <cellStyle name="Input 2 5 3 7 4" xfId="17613" xr:uid="{042B3174-34F6-4FB6-8795-DA09207DDF84}"/>
    <cellStyle name="Input 2 5 3 8" xfId="8508" xr:uid="{2E4660C1-7901-4843-9F3A-B6761DB43619}"/>
    <cellStyle name="Input 2 5 3 8 2" xfId="14211" xr:uid="{A6040792-638E-45DF-BE31-0A28F10C3502}"/>
    <cellStyle name="Input 2 5 3 8 2 2" xfId="23659" xr:uid="{1136E29D-BE71-4DF4-9B55-6CFD27B337A8}"/>
    <cellStyle name="Input 2 5 3 8 3" xfId="17956" xr:uid="{543C0F66-43F6-4576-95A4-04F85D0E72B2}"/>
    <cellStyle name="Input 2 5 3 9" xfId="27573" xr:uid="{602789AA-7194-4897-8E57-0DF95FF77951}"/>
    <cellStyle name="Input 2 5 4" xfId="5598" xr:uid="{0F072794-19ED-49B9-AAA7-5F5F5E781E45}"/>
    <cellStyle name="Input 2 5 4 2" xfId="6268" xr:uid="{9C6ABCF0-583C-4F11-877F-9DAB1446E023}"/>
    <cellStyle name="Input 2 5 4 2 2" xfId="10000" xr:uid="{7B97BE52-A40F-44CE-821F-0DC6571F8332}"/>
    <cellStyle name="Input 2 5 4 2 2 2" xfId="19448" xr:uid="{F5F53217-A34E-4CCF-8E28-77DC84BB3443}"/>
    <cellStyle name="Input 2 5 4 2 3" xfId="15719" xr:uid="{CAF32AFD-5F7B-4522-8FD1-A80CA1A50BC8}"/>
    <cellStyle name="Input 2 5 4 3" xfId="9330" xr:uid="{6607D73B-955E-4A5C-A4A1-B693087D5606}"/>
    <cellStyle name="Input 2 5 4 3 2" xfId="18778" xr:uid="{79063C26-0E6A-40C5-8EF9-B1BAD7C74091}"/>
    <cellStyle name="Input 2 5 4 4" xfId="15049" xr:uid="{E68EA7B3-7FE0-42A6-8CD2-4C8C6741922C}"/>
    <cellStyle name="Input 2 5 4 5" xfId="27779" xr:uid="{55BDE709-5641-4B1C-8CCC-7C60AB2EA7ED}"/>
    <cellStyle name="Input 2 5 4 6" xfId="27162" xr:uid="{8AE2E331-6CAC-410D-8E2F-020708ECE208}"/>
    <cellStyle name="Input 2 5 4 7" xfId="27461" xr:uid="{B908331A-114B-4E26-9B9C-344A6149B0E2}"/>
    <cellStyle name="Input 2 5 4 8" xfId="28313" xr:uid="{F34B93DB-629C-4097-A182-93008592B5D3}"/>
    <cellStyle name="Input 2 5 5" xfId="7183" xr:uid="{310A1C00-A6FA-4583-8799-8758BEBB328E}"/>
    <cellStyle name="Input 2 5 5 2" xfId="10914" xr:uid="{B6515A86-097E-4F55-9203-F2D4D9D45391}"/>
    <cellStyle name="Input 2 5 5 2 2" xfId="20362" xr:uid="{F687C68F-7C32-45D9-ADF1-C75618B8217C}"/>
    <cellStyle name="Input 2 5 5 2 3" xfId="24786" xr:uid="{A398F3BD-20E0-45CF-A2CD-7441E659193E}"/>
    <cellStyle name="Input 2 5 5 3" xfId="12920" xr:uid="{0138ADD6-E6DC-43FF-977D-20715BD7911F}"/>
    <cellStyle name="Input 2 5 5 3 2" xfId="22368" xr:uid="{5014D689-6CCB-406A-ADBA-EE02D309719E}"/>
    <cellStyle name="Input 2 5 5 4" xfId="16633" xr:uid="{D5969831-D922-4CBF-B6B3-DF514C265A98}"/>
    <cellStyle name="Input 2 5 6" xfId="8746" xr:uid="{2C69773E-A33A-47F0-9682-7E3C749E443D}"/>
    <cellStyle name="Input 2 5 6 2" xfId="12230" xr:uid="{CA805038-D2FB-46DE-8C76-B211C077946F}"/>
    <cellStyle name="Input 2 5 6 2 2" xfId="21678" xr:uid="{52C7F387-8E2B-4404-A398-B44D5400CD4A}"/>
    <cellStyle name="Input 2 5 6 2 3" xfId="26070" xr:uid="{605D78E8-6597-4B8F-8C68-47FF74A5F28D}"/>
    <cellStyle name="Input 2 5 6 3" xfId="14449" xr:uid="{E71323DB-A762-4FB8-B739-B57EA6DFF31C}"/>
    <cellStyle name="Input 2 5 6 3 2" xfId="23897" xr:uid="{E69ACDD7-C4A9-4A43-B290-DD37613B463E}"/>
    <cellStyle name="Input 2 5 6 4" xfId="18194" xr:uid="{475EB7E1-FD77-4488-8BC0-15E70324C324}"/>
    <cellStyle name="Input 2 5 7" xfId="7450" xr:uid="{827E9912-6EDA-4603-B029-F1BE241C68D4}"/>
    <cellStyle name="Input 2 5 7 2" xfId="11127" xr:uid="{76A910EA-49A0-4D73-8285-525992A2A010}"/>
    <cellStyle name="Input 2 5 7 2 2" xfId="20575" xr:uid="{AD2FB78D-ACC0-446D-8F57-2CC48FCD5164}"/>
    <cellStyle name="Input 2 5 7 2 3" xfId="24994" xr:uid="{A9F1687D-82DD-4F58-A5A5-0AF0D9E90601}"/>
    <cellStyle name="Input 2 5 7 3" xfId="13180" xr:uid="{D472C2EC-E8CC-423B-A41E-8F76B969F46D}"/>
    <cellStyle name="Input 2 5 7 3 2" xfId="22628" xr:uid="{38966E99-74BD-41FE-A0F0-FDA24F4645D7}"/>
    <cellStyle name="Input 2 5 7 4" xfId="16898" xr:uid="{D4864F81-AA6E-474F-8AB7-FB59341482D3}"/>
    <cellStyle name="Input 2 5 8" xfId="8572" xr:uid="{A12D0754-9D8E-4F92-9E54-76B5412D27D9}"/>
    <cellStyle name="Input 2 5 8 2" xfId="12073" xr:uid="{A40CF6E4-D5AD-4B27-A050-0F8E6EFD1235}"/>
    <cellStyle name="Input 2 5 8 2 2" xfId="21521" xr:uid="{95620968-1903-4968-86E2-775691F16F15}"/>
    <cellStyle name="Input 2 5 8 2 3" xfId="25913" xr:uid="{AD35A23A-6162-4F44-BD42-691E3EE0A629}"/>
    <cellStyle name="Input 2 5 8 3" xfId="14275" xr:uid="{F6A1A021-6E1A-4591-AB1E-385FB54731DF}"/>
    <cellStyle name="Input 2 5 8 3 2" xfId="23723" xr:uid="{34E54FEF-7A8E-4673-885B-54E20840DCDC}"/>
    <cellStyle name="Input 2 5 8 4" xfId="18020" xr:uid="{B11E74DF-4C6D-4C7C-94EE-9243915C2985}"/>
    <cellStyle name="Input 2 5 9" xfId="7896" xr:uid="{43108B06-AA45-4B04-A037-EF45DEF244BA}"/>
    <cellStyle name="Input 2 5 9 2" xfId="11512" xr:uid="{66763EB3-6A96-4E98-8EC5-7771FE918D0B}"/>
    <cellStyle name="Input 2 5 9 2 2" xfId="20960" xr:uid="{3C3A57A8-6F11-479D-BE8B-440338414628}"/>
    <cellStyle name="Input 2 5 9 2 3" xfId="25374" xr:uid="{D52C7923-5223-4360-A70B-9854239CCF9B}"/>
    <cellStyle name="Input 2 5 9 3" xfId="13621" xr:uid="{2BAEB528-DE1A-419D-9F57-1E35D84E5FFC}"/>
    <cellStyle name="Input 2 5 9 3 2" xfId="23069" xr:uid="{CCCEEBF4-32FC-4670-815C-9429BBCAED57}"/>
    <cellStyle name="Input 2 5 9 4" xfId="17344" xr:uid="{1B11B5CE-0AC2-45D3-8A0A-9077508E101F}"/>
    <cellStyle name="Input 2 6" xfId="1354" xr:uid="{9B00BA1D-D810-46B1-898A-F9041E9B85D8}"/>
    <cellStyle name="Input 2 6 10" xfId="8582" xr:uid="{230D4206-9978-4BD0-A3F1-57AE4FCB2001}"/>
    <cellStyle name="Input 2 6 10 2" xfId="14285" xr:uid="{35065ADC-D4AE-479A-A081-F8CB84ED6E2D}"/>
    <cellStyle name="Input 2 6 10 2 2" xfId="23733" xr:uid="{9DDDBEA3-7AFB-4673-B163-43DA05CA0D53}"/>
    <cellStyle name="Input 2 6 10 3" xfId="18030" xr:uid="{9EB8BB17-C805-452E-8587-8E78ACA5C81C}"/>
    <cellStyle name="Input 2 6 11" xfId="26750" xr:uid="{581C3601-420A-422D-BDAD-24BE9533B957}"/>
    <cellStyle name="Input 2 6 12" xfId="26786" xr:uid="{3253C893-AA6B-4901-94FA-E9333BBBF6B3}"/>
    <cellStyle name="Input 2 6 2" xfId="3371" xr:uid="{F2D55E7A-64E4-439B-BFA2-0BF9141A87E4}"/>
    <cellStyle name="Input 2 6 2 10" xfId="26615" xr:uid="{4C5DB654-9A1A-415F-BB1E-9F30CE7598F2}"/>
    <cellStyle name="Input 2 6 2 2" xfId="5952" xr:uid="{986D0478-FC89-4D78-A287-9422DE31D500}"/>
    <cellStyle name="Input 2 6 2 2 2" xfId="6622" xr:uid="{515B0F5F-DA39-430C-89B1-29BDDA178F4B}"/>
    <cellStyle name="Input 2 6 2 2 2 2" xfId="10354" xr:uid="{63DB1482-95CF-4A0D-AA20-7840E1DE82C5}"/>
    <cellStyle name="Input 2 6 2 2 2 2 2" xfId="19802" xr:uid="{D8FB68CF-3588-4319-8D91-4E8D5F94025C}"/>
    <cellStyle name="Input 2 6 2 2 2 3" xfId="16073" xr:uid="{5938DFB9-94BD-4ACA-B9F5-FCC40C8B64A0}"/>
    <cellStyle name="Input 2 6 2 2 3" xfId="9684" xr:uid="{600A75AD-5037-47B1-8F73-CCFF7A87136D}"/>
    <cellStyle name="Input 2 6 2 2 3 2" xfId="19132" xr:uid="{9878122F-1736-4064-A5C1-656B18B47086}"/>
    <cellStyle name="Input 2 6 2 2 4" xfId="15403" xr:uid="{0A48AFDF-728D-4A0A-B20C-DB14EF432C59}"/>
    <cellStyle name="Input 2 6 2 2 5" xfId="27962" xr:uid="{DDE5A9C1-4126-481C-9061-0B89F20B46D7}"/>
    <cellStyle name="Input 2 6 2 2 6" xfId="28173" xr:uid="{AA3F72E5-609A-4F2D-827D-4D5E2F28F491}"/>
    <cellStyle name="Input 2 6 2 2 7" xfId="26776" xr:uid="{C09672AB-C956-4E75-95CF-AD9229AE3311}"/>
    <cellStyle name="Input 2 6 2 2 8" xfId="28470" xr:uid="{17F909C0-1780-4F01-BC7F-C78EA1571979}"/>
    <cellStyle name="Input 2 6 2 3" xfId="7034" xr:uid="{C32CF0D0-D8E4-423A-A66E-2335EBE407AB}"/>
    <cellStyle name="Input 2 6 2 3 2" xfId="10765" xr:uid="{936FE49C-8796-403A-BB72-C6DEBAB047C3}"/>
    <cellStyle name="Input 2 6 2 3 2 2" xfId="20213" xr:uid="{EB167568-AAE6-43B3-A727-F4563893B8D7}"/>
    <cellStyle name="Input 2 6 2 3 2 3" xfId="24637" xr:uid="{E0ED8AB1-1137-405F-A149-813B8510F447}"/>
    <cellStyle name="Input 2 6 2 3 3" xfId="12771" xr:uid="{F88A9A2B-3282-4FEC-A684-7F67FAEDFD2F}"/>
    <cellStyle name="Input 2 6 2 3 3 2" xfId="22219" xr:uid="{E6C43DBD-B9EE-4CE8-A759-8A3C5BBBAFE7}"/>
    <cellStyle name="Input 2 6 2 3 4" xfId="16484" xr:uid="{A4327D84-3DF8-4A77-A6E2-82161C72D548}"/>
    <cellStyle name="Input 2 6 2 4" xfId="8019" xr:uid="{F61CE3A7-7E1D-4326-B3E1-3F06E041C75A}"/>
    <cellStyle name="Input 2 6 2 4 2" xfId="11618" xr:uid="{64D0D3AC-AE15-46C1-838A-6ABB28CC7BA4}"/>
    <cellStyle name="Input 2 6 2 4 2 2" xfId="21066" xr:uid="{3D6ED932-07FF-4CFB-B2E8-7C6A5C7D3EF6}"/>
    <cellStyle name="Input 2 6 2 4 2 3" xfId="25480" xr:uid="{21B0205B-94B7-4FC3-BCE0-582B1755364D}"/>
    <cellStyle name="Input 2 6 2 4 3" xfId="13744" xr:uid="{50ADCDB3-B61A-47F5-929B-017B6579B582}"/>
    <cellStyle name="Input 2 6 2 4 3 2" xfId="23192" xr:uid="{B3890DF2-542C-4F63-8AD6-383C29BA0830}"/>
    <cellStyle name="Input 2 6 2 4 4" xfId="17467" xr:uid="{4A6B7AF4-BFA4-475E-8277-26F769C7F5D0}"/>
    <cellStyle name="Input 2 6 2 5" xfId="8463" xr:uid="{6F985AC9-7E6B-4C10-B719-F59EA13F6483}"/>
    <cellStyle name="Input 2 6 2 5 2" xfId="11983" xr:uid="{54E01F77-4701-4C05-95F9-CA9ADB63350E}"/>
    <cellStyle name="Input 2 6 2 5 2 2" xfId="21431" xr:uid="{743C4EDF-C7E7-4E0C-AEE0-479DF2012C74}"/>
    <cellStyle name="Input 2 6 2 5 2 3" xfId="25824" xr:uid="{23462594-B1E5-4D06-8985-28666922B50D}"/>
    <cellStyle name="Input 2 6 2 5 3" xfId="14167" xr:uid="{8DC914BA-A9B8-482E-9ACF-F387D88C0DA1}"/>
    <cellStyle name="Input 2 6 2 5 3 2" xfId="23615" xr:uid="{149DADB5-3382-4963-828A-E68D8BBE3E7E}"/>
    <cellStyle name="Input 2 6 2 5 4" xfId="17911" xr:uid="{3F696EC9-6F0C-4C43-BB65-B901C1E45D70}"/>
    <cellStyle name="Input 2 6 2 6" xfId="7533" xr:uid="{F0E5D75D-717C-4439-9D2B-BF91EDE2FE53}"/>
    <cellStyle name="Input 2 6 2 6 2" xfId="11196" xr:uid="{C5CF87B1-1CF6-4588-87FB-A9D764FF6ED7}"/>
    <cellStyle name="Input 2 6 2 6 2 2" xfId="20644" xr:uid="{A0718D25-786A-4681-8FCF-638288A5B3B0}"/>
    <cellStyle name="Input 2 6 2 6 2 3" xfId="25063" xr:uid="{286AC037-B76F-4463-A2E1-5E3AE781A4F5}"/>
    <cellStyle name="Input 2 6 2 6 3" xfId="13263" xr:uid="{2CEBE0FE-8BC3-412D-ADE3-792CBD07B116}"/>
    <cellStyle name="Input 2 6 2 6 3 2" xfId="22711" xr:uid="{A3B31C0A-AC6B-4399-8013-94DFFE0B96F7}"/>
    <cellStyle name="Input 2 6 2 6 4" xfId="16981" xr:uid="{90702D10-18FD-4861-A1FA-3C1E1CAA8C65}"/>
    <cellStyle name="Input 2 6 2 7" xfId="8457" xr:uid="{DB20386D-DC41-43A3-93DA-4963032B57E7}"/>
    <cellStyle name="Input 2 6 2 7 2" xfId="11977" xr:uid="{D0EF2AD4-26B7-47B3-AD3A-0C3EEDFA18A2}"/>
    <cellStyle name="Input 2 6 2 7 2 2" xfId="21425" xr:uid="{D55193D3-343E-4D2B-9E0E-7C5755267D2B}"/>
    <cellStyle name="Input 2 6 2 7 2 3" xfId="25819" xr:uid="{77EA8016-6E86-44E2-84CB-8E9D1E4560E4}"/>
    <cellStyle name="Input 2 6 2 7 3" xfId="14162" xr:uid="{528B245F-1186-4396-B537-6A209ACD004A}"/>
    <cellStyle name="Input 2 6 2 7 3 2" xfId="23610" xr:uid="{0D24B553-7F5C-4F82-8B62-2D0728A3B367}"/>
    <cellStyle name="Input 2 6 2 7 4" xfId="17905" xr:uid="{58743ED2-A93A-4F1E-A84A-3EE0F13261C4}"/>
    <cellStyle name="Input 2 6 2 8" xfId="7497" xr:uid="{A3705C0C-81B9-4677-8C3B-91624C953028}"/>
    <cellStyle name="Input 2 6 2 8 2" xfId="13227" xr:uid="{6D8364C1-9590-47D9-9492-C15D97DC204B}"/>
    <cellStyle name="Input 2 6 2 8 2 2" xfId="22675" xr:uid="{5B5ECEA5-0A41-4989-9956-530B76651B96}"/>
    <cellStyle name="Input 2 6 2 8 3" xfId="16945" xr:uid="{2626F640-1037-4AD8-A2DA-E9B36231DC3F}"/>
    <cellStyle name="Input 2 6 2 9" xfId="27240" xr:uid="{60CC5471-303F-4AD1-8EA6-989E177FEF29}"/>
    <cellStyle name="Input 2 6 3" xfId="4893" xr:uid="{788D8306-1165-4C43-BE99-EF1E3871A8D9}"/>
    <cellStyle name="Input 2 6 3 10" xfId="27477" xr:uid="{65DFA498-54F0-4B59-A9AF-F0A7BC1D8B0F}"/>
    <cellStyle name="Input 2 6 3 2" xfId="6101" xr:uid="{EEAA2AAA-71A8-4E1E-A91D-95E94FD4C6DE}"/>
    <cellStyle name="Input 2 6 3 2 2" xfId="6771" xr:uid="{4A91B023-CCF6-4CAC-B76E-EBBC3F4A3BE3}"/>
    <cellStyle name="Input 2 6 3 2 2 2" xfId="10503" xr:uid="{BAF7EBA1-FC1C-4426-9DFB-1A81B977FDF2}"/>
    <cellStyle name="Input 2 6 3 2 2 2 2" xfId="19951" xr:uid="{C8AC8B9A-F7E5-4EC4-989A-EC51595BED08}"/>
    <cellStyle name="Input 2 6 3 2 2 3" xfId="16222" xr:uid="{C2A62624-80B1-4C11-B479-81F52438500D}"/>
    <cellStyle name="Input 2 6 3 2 3" xfId="9833" xr:uid="{04B78B47-137A-408E-908A-D2E2E81C03B3}"/>
    <cellStyle name="Input 2 6 3 2 3 2" xfId="19281" xr:uid="{72C55B37-5A93-45A7-908E-2BF2BE3EEC85}"/>
    <cellStyle name="Input 2 6 3 2 4" xfId="15552" xr:uid="{51B06DCD-153E-4F68-9FBA-4B05594E65D1}"/>
    <cellStyle name="Input 2 6 3 2 5" xfId="28072" xr:uid="{59240075-6A91-4472-AB28-48AB819A41F2}"/>
    <cellStyle name="Input 2 6 3 2 6" xfId="28233" xr:uid="{AF7BE989-C140-42D0-9090-93341C4A24A0}"/>
    <cellStyle name="Input 2 6 3 2 7" xfId="27447" xr:uid="{B7661C7B-E686-47D0-ADCB-03A704CA9D75}"/>
    <cellStyle name="Input 2 6 3 2 8" xfId="28578" xr:uid="{E72F3563-BED3-444C-9793-9DF646D6593E}"/>
    <cellStyle name="Input 2 6 3 3" xfId="7140" xr:uid="{9A31E5BF-D5D9-4A32-956B-BADE1CA789B8}"/>
    <cellStyle name="Input 2 6 3 3 2" xfId="10871" xr:uid="{C57BD8E2-45DC-4CC3-81CB-517A4D9DD5EA}"/>
    <cellStyle name="Input 2 6 3 3 2 2" xfId="20319" xr:uid="{BC10D395-502C-4F07-80AF-C07491F76639}"/>
    <cellStyle name="Input 2 6 3 3 2 3" xfId="24743" xr:uid="{3CB929AD-22BD-46C4-9CA2-2C4B934F19BF}"/>
    <cellStyle name="Input 2 6 3 3 3" xfId="12877" xr:uid="{0CB742F5-03C1-4335-B084-9B7EC84B379A}"/>
    <cellStyle name="Input 2 6 3 3 3 2" xfId="22325" xr:uid="{F8764F25-BC8D-42AC-8DC5-F2A3B423AA71}"/>
    <cellStyle name="Input 2 6 3 3 4" xfId="16590" xr:uid="{0856B2FF-050E-455A-B714-2B2A03545F78}"/>
    <cellStyle name="Input 2 6 3 4" xfId="7815" xr:uid="{208B44BC-B418-4281-8E6F-60C66B481DD0}"/>
    <cellStyle name="Input 2 6 3 4 2" xfId="11447" xr:uid="{E32BE326-9BF2-4EF9-A2AC-2D277D5D5429}"/>
    <cellStyle name="Input 2 6 3 4 2 2" xfId="20895" xr:uid="{B31CB42B-4E94-4670-9252-B0323BFB1EF3}"/>
    <cellStyle name="Input 2 6 3 4 2 3" xfId="25311" xr:uid="{73958CF6-259A-42BD-8503-400932B605A7}"/>
    <cellStyle name="Input 2 6 3 4 3" xfId="13542" xr:uid="{1B3BCD6D-5642-43C3-816C-B255A0CCCE53}"/>
    <cellStyle name="Input 2 6 3 4 3 2" xfId="22990" xr:uid="{87414A0F-791C-48B4-810D-8408BE26E74A}"/>
    <cellStyle name="Input 2 6 3 4 4" xfId="17263" xr:uid="{2725ABB2-701E-4FB3-9480-19F1030BB192}"/>
    <cellStyle name="Input 2 6 3 5" xfId="7631" xr:uid="{67076817-439E-4503-AFF0-8B7D66716B74}"/>
    <cellStyle name="Input 2 6 3 5 2" xfId="11287" xr:uid="{D5E4B759-8144-4E3B-B765-88578F945777}"/>
    <cellStyle name="Input 2 6 3 5 2 2" xfId="20735" xr:uid="{DEDA1DE4-D061-466C-9D21-14C921F14FB6}"/>
    <cellStyle name="Input 2 6 3 5 2 3" xfId="25153" xr:uid="{5E02A42A-149C-4449-8EAC-128B62110F55}"/>
    <cellStyle name="Input 2 6 3 5 3" xfId="13360" xr:uid="{C32C2A53-36FA-4957-B733-E616E8F1C166}"/>
    <cellStyle name="Input 2 6 3 5 3 2" xfId="22808" xr:uid="{426E830B-0D93-4A02-BC90-C1589B983F21}"/>
    <cellStyle name="Input 2 6 3 5 4" xfId="17079" xr:uid="{0DB88B78-58A5-4D15-B3DE-B8BC8E76A57A}"/>
    <cellStyle name="Input 2 6 3 6" xfId="7834" xr:uid="{08794132-A8F9-4B5D-99E9-AA5556046C13}"/>
    <cellStyle name="Input 2 6 3 6 2" xfId="11466" xr:uid="{FE20ACD7-23C1-49DB-BC92-920D89ACFAC1}"/>
    <cellStyle name="Input 2 6 3 6 2 2" xfId="20914" xr:uid="{3243385D-78BB-4CC2-834B-7F2EDC4C5996}"/>
    <cellStyle name="Input 2 6 3 6 2 3" xfId="25330" xr:uid="{FA8C9B54-C1C9-40D3-93FC-21DBAD19C8A0}"/>
    <cellStyle name="Input 2 6 3 6 3" xfId="13561" xr:uid="{E50B252D-4BB7-4FB7-8C24-D4C9727A5F3E}"/>
    <cellStyle name="Input 2 6 3 6 3 2" xfId="23009" xr:uid="{E334359A-87EF-4D13-847C-39110E2165D2}"/>
    <cellStyle name="Input 2 6 3 6 4" xfId="17282" xr:uid="{90FBAFC3-33E5-462B-8E25-C2EC27BAF622}"/>
    <cellStyle name="Input 2 6 3 7" xfId="7908" xr:uid="{258B5699-1747-43A8-88A9-557033ED5438}"/>
    <cellStyle name="Input 2 6 3 7 2" xfId="11520" xr:uid="{4B55D8A7-878E-4D87-A2AB-F5819185B669}"/>
    <cellStyle name="Input 2 6 3 7 2 2" xfId="20968" xr:uid="{8E45793D-423D-4B5D-BCCB-4277A656B7CD}"/>
    <cellStyle name="Input 2 6 3 7 2 3" xfId="25382" xr:uid="{4F748987-158D-48B9-B2F3-C94079EC42F3}"/>
    <cellStyle name="Input 2 6 3 7 3" xfId="13633" xr:uid="{CA921F0D-2AB7-4DFF-9CA7-38616E436958}"/>
    <cellStyle name="Input 2 6 3 7 3 2" xfId="23081" xr:uid="{1606FF7C-73A3-40EA-8000-3E65077F7955}"/>
    <cellStyle name="Input 2 6 3 7 4" xfId="17356" xr:uid="{BAB7C548-92CB-4685-BA1D-907D4F0F1DF2}"/>
    <cellStyle name="Input 2 6 3 8" xfId="7286" xr:uid="{FDEE47B5-7454-4694-983C-775447EE9779}"/>
    <cellStyle name="Input 2 6 3 8 2" xfId="13016" xr:uid="{795647B4-5E8B-4C5B-8F83-FE76F46F8697}"/>
    <cellStyle name="Input 2 6 3 8 2 2" xfId="22464" xr:uid="{B6C44CB2-70EC-4688-AFF6-5C1714EABB1E}"/>
    <cellStyle name="Input 2 6 3 8 3" xfId="16734" xr:uid="{0AAED96B-579E-4EF7-B782-1BCED38A69B0}"/>
    <cellStyle name="Input 2 6 3 9" xfId="27574" xr:uid="{58FD795A-D846-4273-BC26-D338C6CD4FBB}"/>
    <cellStyle name="Input 2 6 4" xfId="5599" xr:uid="{A080B6EA-334E-4590-B23A-9CA8BA0F6B5E}"/>
    <cellStyle name="Input 2 6 4 2" xfId="6269" xr:uid="{CF9B7B15-CF97-42E1-BD24-D8DC3D4D8C2A}"/>
    <cellStyle name="Input 2 6 4 2 2" xfId="10001" xr:uid="{A93F4522-15CD-47E2-A1F7-F307170BDFF2}"/>
    <cellStyle name="Input 2 6 4 2 2 2" xfId="19449" xr:uid="{6139BDBD-D250-4FC2-B446-15F329AD38D6}"/>
    <cellStyle name="Input 2 6 4 2 3" xfId="15720" xr:uid="{0C9888B6-8C67-4B1D-8F26-8726DA9CA65B}"/>
    <cellStyle name="Input 2 6 4 3" xfId="9331" xr:uid="{F14E2C84-6FB8-43F3-82DB-F9734258B380}"/>
    <cellStyle name="Input 2 6 4 3 2" xfId="18779" xr:uid="{E0862EFF-BA2B-44B9-8AC2-747CD42C813C}"/>
    <cellStyle name="Input 2 6 4 4" xfId="15050" xr:uid="{6D455369-5374-4E80-B2C5-A5756DF171A1}"/>
    <cellStyle name="Input 2 6 4 5" xfId="27780" xr:uid="{9BDEE741-82D0-4EE3-AFE0-05223974D279}"/>
    <cellStyle name="Input 2 6 4 6" xfId="26689" xr:uid="{D39CDB4B-97D2-4D41-91BE-6809ADD3369B}"/>
    <cellStyle name="Input 2 6 4 7" xfId="27002" xr:uid="{F4FA24A5-2536-4571-BED7-54EC4C47C85D}"/>
    <cellStyle name="Input 2 6 4 8" xfId="28314" xr:uid="{EBFFEB4D-0E22-46C7-B3A6-A260F1D8181F}"/>
    <cellStyle name="Input 2 6 5" xfId="7182" xr:uid="{D60EA436-7A1C-4BDF-8ADF-E905F4D683A4}"/>
    <cellStyle name="Input 2 6 5 2" xfId="10913" xr:uid="{4C5D9913-19E5-48EB-BCF2-C59B70CB68C2}"/>
    <cellStyle name="Input 2 6 5 2 2" xfId="20361" xr:uid="{0A81A123-D9CA-400D-9A6A-E4637E33D941}"/>
    <cellStyle name="Input 2 6 5 2 3" xfId="24785" xr:uid="{0190A4B6-8D1D-442D-8F53-0B4F70EF1187}"/>
    <cellStyle name="Input 2 6 5 3" xfId="12919" xr:uid="{935519EF-8C0C-44D8-A5DD-31B56420FD37}"/>
    <cellStyle name="Input 2 6 5 3 2" xfId="22367" xr:uid="{0D012B16-D1BC-4FC7-805F-93AD7895FC5F}"/>
    <cellStyle name="Input 2 6 5 4" xfId="16632" xr:uid="{80669598-A5DA-4BFE-A550-833826C26EC4}"/>
    <cellStyle name="Input 2 6 6" xfId="8745" xr:uid="{D7285D9D-3E90-47C8-A24F-3AC97DF9ED80}"/>
    <cellStyle name="Input 2 6 6 2" xfId="12229" xr:uid="{EE219121-0935-45D8-8873-2C45900F6173}"/>
    <cellStyle name="Input 2 6 6 2 2" xfId="21677" xr:uid="{89A6F9E1-D6C5-4380-A2AB-F0EB293E0858}"/>
    <cellStyle name="Input 2 6 6 2 3" xfId="26069" xr:uid="{8D1F6429-D8E8-4B5D-A561-CFF2CC88EA32}"/>
    <cellStyle name="Input 2 6 6 3" xfId="14448" xr:uid="{936B140B-617A-4AF7-9593-DE8A4BCD9E60}"/>
    <cellStyle name="Input 2 6 6 3 2" xfId="23896" xr:uid="{26E0663D-2414-4750-9155-65B0BE83475A}"/>
    <cellStyle name="Input 2 6 6 4" xfId="18193" xr:uid="{CD80A6DF-4C91-4267-B051-83AA68060317}"/>
    <cellStyle name="Input 2 6 7" xfId="8720" xr:uid="{FC56192F-3189-475E-A875-F6DE4C636479}"/>
    <cellStyle name="Input 2 6 7 2" xfId="12204" xr:uid="{C5F31750-AEE1-4F4D-B830-60E8BE24158F}"/>
    <cellStyle name="Input 2 6 7 2 2" xfId="21652" xr:uid="{DF3ADBDE-9C0F-4C7A-B5F9-598F424C1484}"/>
    <cellStyle name="Input 2 6 7 2 3" xfId="26044" xr:uid="{EDFE03EB-17B3-49A2-B40A-FF04E3F3FA5D}"/>
    <cellStyle name="Input 2 6 7 3" xfId="14423" xr:uid="{C78D2761-7EE5-47DA-8315-0B1F31C9DBBC}"/>
    <cellStyle name="Input 2 6 7 3 2" xfId="23871" xr:uid="{59EAA36F-3881-4F2B-BA57-D636C0B21B54}"/>
    <cellStyle name="Input 2 6 7 4" xfId="18168" xr:uid="{753D8993-BFAD-4C08-B607-0223FF484CA4}"/>
    <cellStyle name="Input 2 6 8" xfId="8726" xr:uid="{182D0D83-E442-4644-BC30-9454D56EFBBA}"/>
    <cellStyle name="Input 2 6 8 2" xfId="12210" xr:uid="{E7F75644-3530-43FE-AC4F-DB3FF05AF8EB}"/>
    <cellStyle name="Input 2 6 8 2 2" xfId="21658" xr:uid="{CBE0105A-2A3B-461A-B202-38CF81DE768D}"/>
    <cellStyle name="Input 2 6 8 2 3" xfId="26050" xr:uid="{44E09162-FA96-40AB-BE46-4FB3BB6AA382}"/>
    <cellStyle name="Input 2 6 8 3" xfId="14429" xr:uid="{D8FACA1B-810C-410D-8F82-844F93DB762F}"/>
    <cellStyle name="Input 2 6 8 3 2" xfId="23877" xr:uid="{640CDEAE-8B1B-4596-80B0-32DDC8CEE2EA}"/>
    <cellStyle name="Input 2 6 8 4" xfId="18174" xr:uid="{1E978A05-B3C8-4917-99F0-7390F28A6F46}"/>
    <cellStyle name="Input 2 6 9" xfId="7795" xr:uid="{CA95F4B9-C363-48DD-A386-0877C39AD155}"/>
    <cellStyle name="Input 2 6 9 2" xfId="11432" xr:uid="{86B566F9-43C0-4B73-93BB-FD6D3A45E114}"/>
    <cellStyle name="Input 2 6 9 2 2" xfId="20880" xr:uid="{4ED1416C-D8F9-47CD-AA08-84CE1B41E9FA}"/>
    <cellStyle name="Input 2 6 9 2 3" xfId="25296" xr:uid="{417E86E2-4E47-4962-A73B-5019F024E71E}"/>
    <cellStyle name="Input 2 6 9 3" xfId="13522" xr:uid="{07B1D725-8EB9-44C6-9348-47BAEB2F476B}"/>
    <cellStyle name="Input 2 6 9 3 2" xfId="22970" xr:uid="{7FE9C23D-9965-4E0E-8C3D-2296D10F8590}"/>
    <cellStyle name="Input 2 6 9 4" xfId="17243" xr:uid="{13F33600-84F7-4696-8D2E-F27A34E2CCE7}"/>
    <cellStyle name="Input 2 7" xfId="1355" xr:uid="{28C4CC34-CF7F-48E4-9808-5DF804E3C580}"/>
    <cellStyle name="Input 2 7 10" xfId="8213" xr:uid="{CB68C26F-E71C-40A9-A8EF-F14F4CB18DA3}"/>
    <cellStyle name="Input 2 7 10 2" xfId="13919" xr:uid="{4DCF8967-CD6F-40D0-91D0-C3D8A8E130C7}"/>
    <cellStyle name="Input 2 7 10 2 2" xfId="23367" xr:uid="{7757A93F-4984-4ABA-A62A-36DDD21B5F66}"/>
    <cellStyle name="Input 2 7 10 3" xfId="17661" xr:uid="{DEE8C661-7E0E-4882-B512-F231D9DD78F9}"/>
    <cellStyle name="Input 2 7 11" xfId="26751" xr:uid="{839E91E6-8505-4CCF-99A5-F826BE305C15}"/>
    <cellStyle name="Input 2 7 12" xfId="26785" xr:uid="{16BDDD86-6E32-4596-B70B-7B97D05A2BCE}"/>
    <cellStyle name="Input 2 7 2" xfId="3372" xr:uid="{2379A1BB-0491-40C2-81DE-9C031FE68276}"/>
    <cellStyle name="Input 2 7 2 10" xfId="27081" xr:uid="{36998DAF-C4C3-4FCD-A0EE-EFC6EA2EF9A9}"/>
    <cellStyle name="Input 2 7 2 2" xfId="5953" xr:uid="{9FC49F3F-C6B0-4872-8AB7-6095B055F8BD}"/>
    <cellStyle name="Input 2 7 2 2 2" xfId="6623" xr:uid="{12D33301-4AE9-4E1B-AB7E-132BC2E4D167}"/>
    <cellStyle name="Input 2 7 2 2 2 2" xfId="10355" xr:uid="{7801A1E4-DE74-4690-8A74-63177808F9D7}"/>
    <cellStyle name="Input 2 7 2 2 2 2 2" xfId="19803" xr:uid="{CDE58E31-3147-4C91-9E81-04BFCFBA9EAD}"/>
    <cellStyle name="Input 2 7 2 2 2 3" xfId="16074" xr:uid="{C796A5A5-AD14-45C2-B25B-DAFE8E8A3FAE}"/>
    <cellStyle name="Input 2 7 2 2 3" xfId="9685" xr:uid="{ED764660-46F8-461A-899F-2F20E717F96E}"/>
    <cellStyle name="Input 2 7 2 2 3 2" xfId="19133" xr:uid="{9AD201FF-F967-4033-A983-6AE3C006114C}"/>
    <cellStyle name="Input 2 7 2 2 4" xfId="15404" xr:uid="{5155CEB2-DBE3-42B8-86A1-6453091E1EBE}"/>
    <cellStyle name="Input 2 7 2 2 5" xfId="27963" xr:uid="{93451710-C133-4BEF-B7D2-1B41D61D7E23}"/>
    <cellStyle name="Input 2 7 2 2 6" xfId="28174" xr:uid="{681A1D0A-DFFD-44C6-9C11-274FA98FD349}"/>
    <cellStyle name="Input 2 7 2 2 7" xfId="27458" xr:uid="{F6F1BDF2-42E3-49C2-8B79-9B512D7DE75A}"/>
    <cellStyle name="Input 2 7 2 2 8" xfId="28471" xr:uid="{E5D5CA2E-1ADC-4092-A5F4-C7F630D0A1D0}"/>
    <cellStyle name="Input 2 7 2 3" xfId="6915" xr:uid="{1B88D9FC-917F-4B9C-85E7-CE1778A80C80}"/>
    <cellStyle name="Input 2 7 2 3 2" xfId="10646" xr:uid="{56E8416B-7E58-4F21-8416-D6EEB565DFB7}"/>
    <cellStyle name="Input 2 7 2 3 2 2" xfId="20094" xr:uid="{61D45DF9-C9FA-4089-9303-B728B8F9C56D}"/>
    <cellStyle name="Input 2 7 2 3 2 3" xfId="24518" xr:uid="{69855A8C-6886-4CB4-9F54-007771BC111B}"/>
    <cellStyle name="Input 2 7 2 3 3" xfId="12652" xr:uid="{A3659E6C-D3CE-43A0-B6EE-7411AF260A55}"/>
    <cellStyle name="Input 2 7 2 3 3 2" xfId="22100" xr:uid="{7F877C39-0B47-4043-AC7A-B269D24AB4A8}"/>
    <cellStyle name="Input 2 7 2 3 4" xfId="16365" xr:uid="{4112E908-45EA-4E4D-AA08-71868A5DBC6E}"/>
    <cellStyle name="Input 2 7 2 4" xfId="7471" xr:uid="{9336188E-0711-40D4-B88A-E4E00BD59155}"/>
    <cellStyle name="Input 2 7 2 4 2" xfId="11147" xr:uid="{80E43592-ABDE-4CE5-B4E5-E4A739AAA2B2}"/>
    <cellStyle name="Input 2 7 2 4 2 2" xfId="20595" xr:uid="{85A63732-80DA-4961-8CBB-D35A91DD8F8D}"/>
    <cellStyle name="Input 2 7 2 4 2 3" xfId="25014" xr:uid="{19C14BDA-3853-4B43-B7BD-167F6C43AABE}"/>
    <cellStyle name="Input 2 7 2 4 3" xfId="13201" xr:uid="{0502753F-53D0-454F-99C0-8B9C992EE8E3}"/>
    <cellStyle name="Input 2 7 2 4 3 2" xfId="22649" xr:uid="{30D0F52F-628E-4E6D-B478-757A3BD2DD1C}"/>
    <cellStyle name="Input 2 7 2 4 4" xfId="16919" xr:uid="{FF147454-3369-4193-AA72-E2D027B1B85B}"/>
    <cellStyle name="Input 2 7 2 5" xfId="7702" xr:uid="{F5B66A9B-DE84-4178-8C55-DC8E4FB75E2D}"/>
    <cellStyle name="Input 2 7 2 5 2" xfId="11352" xr:uid="{1247FA29-DD9D-43A5-A68D-B20199A92CDA}"/>
    <cellStyle name="Input 2 7 2 5 2 2" xfId="20800" xr:uid="{377BAE9E-9521-423C-AC02-A7BF2B782D9B}"/>
    <cellStyle name="Input 2 7 2 5 2 3" xfId="25218" xr:uid="{A64F07CF-99ED-4EC1-87D9-DD9B2E151BCD}"/>
    <cellStyle name="Input 2 7 2 5 3" xfId="13431" xr:uid="{5D0C66D2-7101-420B-9CE7-399E995C82C0}"/>
    <cellStyle name="Input 2 7 2 5 3 2" xfId="22879" xr:uid="{94057532-052A-4005-999B-EBBBED54232C}"/>
    <cellStyle name="Input 2 7 2 5 4" xfId="17150" xr:uid="{3B062FED-CE8A-486E-B912-FF0FCBF7D681}"/>
    <cellStyle name="Input 2 7 2 6" xfId="7974" xr:uid="{500742AE-42EA-4B80-85DA-6E6908DD311C}"/>
    <cellStyle name="Input 2 7 2 6 2" xfId="11577" xr:uid="{C9691302-B0DA-4FBE-B244-885B8B864693}"/>
    <cellStyle name="Input 2 7 2 6 2 2" xfId="21025" xr:uid="{9053884B-ED50-4D71-BCE1-59D112404109}"/>
    <cellStyle name="Input 2 7 2 6 2 3" xfId="25439" xr:uid="{2446F333-3DD8-4220-973F-68D130F63338}"/>
    <cellStyle name="Input 2 7 2 6 3" xfId="13699" xr:uid="{4EB04BA7-3EE6-4330-B393-45C37599003D}"/>
    <cellStyle name="Input 2 7 2 6 3 2" xfId="23147" xr:uid="{D34CE07A-D15F-4C7B-9BFA-EBCF33E6DBE7}"/>
    <cellStyle name="Input 2 7 2 6 4" xfId="17422" xr:uid="{665999FF-2024-48AE-8821-B540D43DF056}"/>
    <cellStyle name="Input 2 7 2 7" xfId="7614" xr:uid="{A56D44C8-F649-417C-89EA-C7798F5ACC45}"/>
    <cellStyle name="Input 2 7 2 7 2" xfId="11276" xr:uid="{13B5C2BD-C34F-4449-ACE3-DD00AD6DEF0E}"/>
    <cellStyle name="Input 2 7 2 7 2 2" xfId="20724" xr:uid="{6EBF3ED5-087A-4A9F-9758-0A74B32D9712}"/>
    <cellStyle name="Input 2 7 2 7 2 3" xfId="25142" xr:uid="{50C2799B-DE6B-4377-A8CE-4E64A99B9B1C}"/>
    <cellStyle name="Input 2 7 2 7 3" xfId="13343" xr:uid="{DC7841AF-6F07-461F-9F07-256645A62D98}"/>
    <cellStyle name="Input 2 7 2 7 3 2" xfId="22791" xr:uid="{0A35F0B8-2306-4306-808C-13AD704E911C}"/>
    <cellStyle name="Input 2 7 2 7 4" xfId="17062" xr:uid="{A1BC3FFF-A6BA-48BC-A4B4-919A224A662A}"/>
    <cellStyle name="Input 2 7 2 8" xfId="8856" xr:uid="{17F2C0C9-A787-4625-960E-90C0DBD0FE1C}"/>
    <cellStyle name="Input 2 7 2 8 2" xfId="14558" xr:uid="{871200E2-4FB7-462F-AD6C-043E25EF33C9}"/>
    <cellStyle name="Input 2 7 2 8 2 2" xfId="24006" xr:uid="{3C03AEA4-A2F9-475E-B873-C12ACA82442D}"/>
    <cellStyle name="Input 2 7 2 8 3" xfId="18304" xr:uid="{F750AC5E-00C6-4FAF-BE45-35239F20C167}"/>
    <cellStyle name="Input 2 7 2 9" xfId="27241" xr:uid="{6B208F98-5E15-4B5B-9AEF-2B18563E985E}"/>
    <cellStyle name="Input 2 7 3" xfId="4894" xr:uid="{D453FD74-D327-45ED-B1E9-C1E62977673C}"/>
    <cellStyle name="Input 2 7 3 10" xfId="26980" xr:uid="{4ED3E51A-6F5C-44E3-A980-17867EA125CA}"/>
    <cellStyle name="Input 2 7 3 2" xfId="6102" xr:uid="{98C3720D-047E-415F-910B-1FE9FFDDEAE3}"/>
    <cellStyle name="Input 2 7 3 2 2" xfId="6772" xr:uid="{A09F21F4-F771-4B50-BFD1-5377E289293B}"/>
    <cellStyle name="Input 2 7 3 2 2 2" xfId="10504" xr:uid="{51BEE049-BA9B-4C1B-930A-90BE3AF5A8F0}"/>
    <cellStyle name="Input 2 7 3 2 2 2 2" xfId="19952" xr:uid="{54EB8C83-2BE4-4FE8-AD92-67F97013DF47}"/>
    <cellStyle name="Input 2 7 3 2 2 3" xfId="16223" xr:uid="{056EF8E9-1F17-4FD2-89D4-61BDE8CBDA02}"/>
    <cellStyle name="Input 2 7 3 2 3" xfId="9834" xr:uid="{901FF325-FC30-4378-8723-60C95B5A1137}"/>
    <cellStyle name="Input 2 7 3 2 3 2" xfId="19282" xr:uid="{BF5188CB-99A3-43AE-A41B-C5CCE5CC829E}"/>
    <cellStyle name="Input 2 7 3 2 4" xfId="15553" xr:uid="{E0812501-5F09-4715-B759-569B48606985}"/>
    <cellStyle name="Input 2 7 3 2 5" xfId="28073" xr:uid="{DDB83D93-0FB5-43FF-BFC8-E98E1B7FB143}"/>
    <cellStyle name="Input 2 7 3 2 6" xfId="28234" xr:uid="{CCE42633-19BF-4AD8-973C-A99B82881D2D}"/>
    <cellStyle name="Input 2 7 3 2 7" xfId="27074" xr:uid="{CEFABBD3-FD30-4CB7-9A92-833B9059425D}"/>
    <cellStyle name="Input 2 7 3 2 8" xfId="28579" xr:uid="{5E5CEC2A-8257-481A-8956-B2329B3D4435}"/>
    <cellStyle name="Input 2 7 3 3" xfId="6988" xr:uid="{96A5E720-06FE-4F2C-8B74-A691D44D97B9}"/>
    <cellStyle name="Input 2 7 3 3 2" xfId="10719" xr:uid="{E91C6324-89B1-4644-A380-1AA6B5076329}"/>
    <cellStyle name="Input 2 7 3 3 2 2" xfId="20167" xr:uid="{C77D6B38-A640-4961-87F7-B6969D205B82}"/>
    <cellStyle name="Input 2 7 3 3 2 3" xfId="24591" xr:uid="{7257F9F7-0963-4CCE-B51B-1BD8D8957B15}"/>
    <cellStyle name="Input 2 7 3 3 3" xfId="12725" xr:uid="{A7BB8E09-EE2A-450A-ADB4-88323663EF21}"/>
    <cellStyle name="Input 2 7 3 3 3 2" xfId="22173" xr:uid="{2AA313FA-DC96-47C7-B1B7-CBB03292481B}"/>
    <cellStyle name="Input 2 7 3 3 4" xfId="16438" xr:uid="{114D67DB-B408-4666-B985-A6BE9F4E655F}"/>
    <cellStyle name="Input 2 7 3 4" xfId="7814" xr:uid="{B4F25B44-0D5B-4AAC-B5A2-CA1DB4723748}"/>
    <cellStyle name="Input 2 7 3 4 2" xfId="11446" xr:uid="{C1E4DC7E-491A-4C96-9F57-67DCE7777C0E}"/>
    <cellStyle name="Input 2 7 3 4 2 2" xfId="20894" xr:uid="{8CC6DB24-5011-4A66-B1FA-55B09B9F7106}"/>
    <cellStyle name="Input 2 7 3 4 2 3" xfId="25310" xr:uid="{503422AA-D5EC-4038-BA8A-ADCA325BE09E}"/>
    <cellStyle name="Input 2 7 3 4 3" xfId="13541" xr:uid="{306CA23A-F91D-4B71-A45D-63D8B7B397BE}"/>
    <cellStyle name="Input 2 7 3 4 3 2" xfId="22989" xr:uid="{C9E69318-6E9D-4993-AA51-5CA52243630B}"/>
    <cellStyle name="Input 2 7 3 4 4" xfId="17262" xr:uid="{FB89C794-1566-4A60-BA83-0DE733C55361}"/>
    <cellStyle name="Input 2 7 3 5" xfId="8224" xr:uid="{9558A6E1-3919-417E-BF84-ABE898417486}"/>
    <cellStyle name="Input 2 7 3 5 2" xfId="11782" xr:uid="{B281CE49-026C-4A40-A48E-F2980741D1D2}"/>
    <cellStyle name="Input 2 7 3 5 2 2" xfId="21230" xr:uid="{13EDB58A-B3B6-4BCA-BB61-C9F9843D89BB}"/>
    <cellStyle name="Input 2 7 3 5 2 3" xfId="25625" xr:uid="{826E8DD1-E9F5-4C8D-AE62-EFD4698DB659}"/>
    <cellStyle name="Input 2 7 3 5 3" xfId="13930" xr:uid="{21A2E80D-9689-43AE-8A88-F611F4C358C4}"/>
    <cellStyle name="Input 2 7 3 5 3 2" xfId="23378" xr:uid="{7D085F64-4716-4263-9249-22BC30EF5D4A}"/>
    <cellStyle name="Input 2 7 3 5 4" xfId="17672" xr:uid="{AF391BD4-0060-4D16-A487-FF623880496A}"/>
    <cellStyle name="Input 2 7 3 6" xfId="8451" xr:uid="{3D6C0D02-B400-419F-A13D-23084720DF2B}"/>
    <cellStyle name="Input 2 7 3 6 2" xfId="11971" xr:uid="{2F9BC22C-555A-4081-9F45-E0E5C60670E0}"/>
    <cellStyle name="Input 2 7 3 6 2 2" xfId="21419" xr:uid="{C6B9D0D3-22F6-499A-8825-C114FDC77A26}"/>
    <cellStyle name="Input 2 7 3 6 2 3" xfId="25813" xr:uid="{9C122039-0C5B-4E08-9529-A9E0E8BFC397}"/>
    <cellStyle name="Input 2 7 3 6 3" xfId="14156" xr:uid="{55F4513D-D047-4148-A2C0-04DEBAA03E67}"/>
    <cellStyle name="Input 2 7 3 6 3 2" xfId="23604" xr:uid="{A27B5DC7-50FE-457F-A776-8C59D52EB62C}"/>
    <cellStyle name="Input 2 7 3 6 4" xfId="17899" xr:uid="{BD1846DC-D96F-47BC-BD0D-182A15CC21BF}"/>
    <cellStyle name="Input 2 7 3 7" xfId="8364" xr:uid="{D9B9E23E-277E-48C5-A382-52EBDDC876AC}"/>
    <cellStyle name="Input 2 7 3 7 2" xfId="11904" xr:uid="{13E6CC5E-3314-465A-A3FD-70BF549F66AD}"/>
    <cellStyle name="Input 2 7 3 7 2 2" xfId="21352" xr:uid="{9B212022-EAAD-4C57-9CF3-C387B4E43CD9}"/>
    <cellStyle name="Input 2 7 3 7 2 3" xfId="25746" xr:uid="{099D2F5B-FA4E-4175-8FAD-85B6C990037B}"/>
    <cellStyle name="Input 2 7 3 7 3" xfId="14069" xr:uid="{E08A6D35-40AB-488C-8E68-29D6BD3DB50F}"/>
    <cellStyle name="Input 2 7 3 7 3 2" xfId="23517" xr:uid="{F2EEA124-7DAA-4301-BDF4-0FC715C0BBE7}"/>
    <cellStyle name="Input 2 7 3 7 4" xfId="17812" xr:uid="{4D90BE64-C4D7-4C07-A226-E53008E63B11}"/>
    <cellStyle name="Input 2 7 3 8" xfId="7978" xr:uid="{0255EAF1-6CD6-4B6B-8BAD-DD2D41D2D11E}"/>
    <cellStyle name="Input 2 7 3 8 2" xfId="13703" xr:uid="{7042942B-4C87-4CFE-8212-80F4BC47534D}"/>
    <cellStyle name="Input 2 7 3 8 2 2" xfId="23151" xr:uid="{53C70245-D456-41B2-A955-1A86B61B5CF0}"/>
    <cellStyle name="Input 2 7 3 8 3" xfId="17426" xr:uid="{41E1556E-5062-446B-9CE7-5ED249928181}"/>
    <cellStyle name="Input 2 7 3 9" xfId="27575" xr:uid="{641BA9CA-F4E4-420D-96D7-DE33CD5A03D0}"/>
    <cellStyle name="Input 2 7 4" xfId="5600" xr:uid="{4E8AAB95-F223-43A5-99AA-AC3193757BA3}"/>
    <cellStyle name="Input 2 7 4 2" xfId="6270" xr:uid="{D4B8BD9D-B9A5-44F9-A06C-22355D91A71B}"/>
    <cellStyle name="Input 2 7 4 2 2" xfId="10002" xr:uid="{5D84C419-CAB4-425B-8D1F-E2310983D4E8}"/>
    <cellStyle name="Input 2 7 4 2 2 2" xfId="19450" xr:uid="{E1FBB013-DDF2-4673-A86B-C0AA91F94F13}"/>
    <cellStyle name="Input 2 7 4 2 3" xfId="15721" xr:uid="{D9959791-3217-4BA6-92F6-8F0D56202485}"/>
    <cellStyle name="Input 2 7 4 3" xfId="9332" xr:uid="{F06E2DA2-EBC0-4748-80C9-1230F181DCDC}"/>
    <cellStyle name="Input 2 7 4 3 2" xfId="18780" xr:uid="{4659EACE-4FF0-4014-850B-23083C95852F}"/>
    <cellStyle name="Input 2 7 4 4" xfId="15051" xr:uid="{2E29932B-6581-4FD9-BD66-4FFC1BBA20BD}"/>
    <cellStyle name="Input 2 7 4 5" xfId="27781" xr:uid="{CEBD8ABD-3B6E-4E5F-AFE7-ECEF4D7B8760}"/>
    <cellStyle name="Input 2 7 4 6" xfId="27700" xr:uid="{7757A7A9-7C55-4598-B1B4-AD7D985FFA27}"/>
    <cellStyle name="Input 2 7 4 7" xfId="27060" xr:uid="{F215CC2D-350D-4A3B-81CE-86C802B63918}"/>
    <cellStyle name="Input 2 7 4 8" xfId="28315" xr:uid="{47D34203-3274-4137-B6D6-836F2B61BA11}"/>
    <cellStyle name="Input 2 7 5" xfId="7102" xr:uid="{BE7D24EF-066B-4B63-BB3F-07F2B4070511}"/>
    <cellStyle name="Input 2 7 5 2" xfId="10833" xr:uid="{EFDB7C23-6006-4D71-97D2-880D2B44EB69}"/>
    <cellStyle name="Input 2 7 5 2 2" xfId="20281" xr:uid="{FB853DF4-B30B-41DD-AD85-611EB9A2E746}"/>
    <cellStyle name="Input 2 7 5 2 3" xfId="24705" xr:uid="{495350A5-F3C6-461A-B4ED-C150C306D5E5}"/>
    <cellStyle name="Input 2 7 5 3" xfId="12839" xr:uid="{7CA2B311-5FED-47B9-AF35-9C5CA252BCD5}"/>
    <cellStyle name="Input 2 7 5 3 2" xfId="22287" xr:uid="{A2711D9A-16CF-40E1-9140-042A9FB3EC11}"/>
    <cellStyle name="Input 2 7 5 4" xfId="16552" xr:uid="{BE4FBDAF-0173-4EC4-B859-81E6444F676D}"/>
    <cellStyle name="Input 2 7 6" xfId="8744" xr:uid="{E57E2448-1254-4631-AEAC-917E5DA4BBA3}"/>
    <cellStyle name="Input 2 7 6 2" xfId="12228" xr:uid="{801ABA23-6134-40FE-801B-FDF07A89747C}"/>
    <cellStyle name="Input 2 7 6 2 2" xfId="21676" xr:uid="{C064622E-53BD-4652-AE18-C6AFD79AC4FB}"/>
    <cellStyle name="Input 2 7 6 2 3" xfId="26068" xr:uid="{54FF8D82-0DA8-49F4-9A14-4F8B3D958748}"/>
    <cellStyle name="Input 2 7 6 3" xfId="14447" xr:uid="{0EF74504-FD71-4B0C-8765-D2E67B998457}"/>
    <cellStyle name="Input 2 7 6 3 2" xfId="23895" xr:uid="{EC2C050D-2EFD-467F-B0C9-88875F8CF607}"/>
    <cellStyle name="Input 2 7 6 4" xfId="18192" xr:uid="{BE3A98D6-9BD3-4210-89B2-14CB2D3F1737}"/>
    <cellStyle name="Input 2 7 7" xfId="8304" xr:uid="{9EA96F16-12CD-46A4-AF58-5B2656BD9605}"/>
    <cellStyle name="Input 2 7 7 2" xfId="11855" xr:uid="{FF034DC9-50E2-4363-891C-A4198EC8FDAD}"/>
    <cellStyle name="Input 2 7 7 2 2" xfId="21303" xr:uid="{B98BCC77-7B34-4051-8E42-39ACC1629300}"/>
    <cellStyle name="Input 2 7 7 2 3" xfId="25697" xr:uid="{CAA808A3-E451-469E-9EFB-3D7A5ABE9E5D}"/>
    <cellStyle name="Input 2 7 7 3" xfId="14009" xr:uid="{0F097E9C-9C48-45EE-BA48-1ED723167004}"/>
    <cellStyle name="Input 2 7 7 3 2" xfId="23457" xr:uid="{C5A17FA1-A251-486D-AAA7-AECBDCF0E5AE}"/>
    <cellStyle name="Input 2 7 7 4" xfId="17752" xr:uid="{3C7E31DA-FD94-4355-B768-4BC08A165D46}"/>
    <cellStyle name="Input 2 7 8" xfId="8004" xr:uid="{3444CB09-B51E-4124-A2C5-0845CC29352A}"/>
    <cellStyle name="Input 2 7 8 2" xfId="11603" xr:uid="{A0C0670C-3C20-411A-8937-B5856732CB74}"/>
    <cellStyle name="Input 2 7 8 2 2" xfId="21051" xr:uid="{93DFF4B3-FA10-4469-AD44-2063A90C4C03}"/>
    <cellStyle name="Input 2 7 8 2 3" xfId="25465" xr:uid="{0CE859FA-699A-42FE-A0F9-6C5CC7489277}"/>
    <cellStyle name="Input 2 7 8 3" xfId="13729" xr:uid="{7FAE846D-AFD8-43A5-B438-1A9C4F6E93B4}"/>
    <cellStyle name="Input 2 7 8 3 2" xfId="23177" xr:uid="{1D48292A-07C7-4EA1-A9A4-55F41C3E6519}"/>
    <cellStyle name="Input 2 7 8 4" xfId="17452" xr:uid="{712DC999-D1DD-4CD2-B721-5D7F244DD692}"/>
    <cellStyle name="Input 2 7 9" xfId="7845" xr:uid="{A378B660-B8B2-40F1-AF76-DBEEBB2B74DD}"/>
    <cellStyle name="Input 2 7 9 2" xfId="11476" xr:uid="{957EFE89-A5CD-40E8-9E15-3135E5D5E287}"/>
    <cellStyle name="Input 2 7 9 2 2" xfId="20924" xr:uid="{3FB7D333-8196-46D3-A4CE-FC5509EC41BB}"/>
    <cellStyle name="Input 2 7 9 2 3" xfId="25340" xr:uid="{CA61D6CB-B7E8-4CD5-8DD5-19AFCC0EA5AC}"/>
    <cellStyle name="Input 2 7 9 3" xfId="13572" xr:uid="{062C4CCF-0404-4E22-9F1C-762911FC5E45}"/>
    <cellStyle name="Input 2 7 9 3 2" xfId="23020" xr:uid="{1642D94A-B7D5-496E-BB63-375AFC0A13E5}"/>
    <cellStyle name="Input 2 7 9 4" xfId="17293" xr:uid="{3318B76E-0B6B-45E7-9AF8-16CCE5F587F7}"/>
    <cellStyle name="Input 2 8" xfId="1356" xr:uid="{731B1086-3345-4787-B762-880066BE95CB}"/>
    <cellStyle name="Input 2 8 10" xfId="9075" xr:uid="{D7394BB3-D148-43DF-B3AC-1C86E4D1EB11}"/>
    <cellStyle name="Input 2 8 10 2" xfId="14776" xr:uid="{0AF942E7-4EC1-489D-B28E-9C9CD31CCDB3}"/>
    <cellStyle name="Input 2 8 10 2 2" xfId="24224" xr:uid="{48C4AD51-4FB9-44C2-B57A-A5FC1878F7E6}"/>
    <cellStyle name="Input 2 8 10 3" xfId="18523" xr:uid="{553DAF39-7EA2-408B-BD7A-E27847E8495D}"/>
    <cellStyle name="Input 2 8 11" xfId="26752" xr:uid="{545EC802-C7FD-4C73-BD9F-0F2AC9D35626}"/>
    <cellStyle name="Input 2 8 12" xfId="26784" xr:uid="{DDD9216E-D63F-48CD-9E53-3221569126B7}"/>
    <cellStyle name="Input 2 8 2" xfId="3373" xr:uid="{F611DB9C-1E98-473D-A5CB-1EDE49CBE576}"/>
    <cellStyle name="Input 2 8 2 10" xfId="27083" xr:uid="{7D7D6AAE-A417-49BD-B1CD-4ED8493E9455}"/>
    <cellStyle name="Input 2 8 2 2" xfId="5954" xr:uid="{2A2CE6E6-1C32-472C-995B-026B3A93A30C}"/>
    <cellStyle name="Input 2 8 2 2 2" xfId="6624" xr:uid="{46929A6A-B048-4F8F-A519-909FDF64692C}"/>
    <cellStyle name="Input 2 8 2 2 2 2" xfId="10356" xr:uid="{B364150B-CEA1-4862-A5DE-1414C67E9624}"/>
    <cellStyle name="Input 2 8 2 2 2 2 2" xfId="19804" xr:uid="{88AC1485-7995-47E9-97BE-B6CD39FBEE8F}"/>
    <cellStyle name="Input 2 8 2 2 2 3" xfId="16075" xr:uid="{A1A169DF-91B1-45E6-AF23-DCFB42BA4DBD}"/>
    <cellStyle name="Input 2 8 2 2 3" xfId="9686" xr:uid="{D236D441-569F-4249-8D2F-43A955C6E77A}"/>
    <cellStyle name="Input 2 8 2 2 3 2" xfId="19134" xr:uid="{E07EA078-28C6-454C-A195-7C5E404DE229}"/>
    <cellStyle name="Input 2 8 2 2 4" xfId="15405" xr:uid="{45AE3815-4EF3-471D-96F6-45D616714206}"/>
    <cellStyle name="Input 2 8 2 2 5" xfId="27964" xr:uid="{099771E9-0505-445F-B012-355F6B42F771}"/>
    <cellStyle name="Input 2 8 2 2 6" xfId="28175" xr:uid="{2A0B5F5D-B4CD-4A10-A488-CF8BD4A2A639}"/>
    <cellStyle name="Input 2 8 2 2 7" xfId="27394" xr:uid="{541BA9E5-6609-4878-9F1C-B14019D714C0}"/>
    <cellStyle name="Input 2 8 2 2 8" xfId="28472" xr:uid="{2643CDDB-AC45-4832-86A0-332479B1FF80}"/>
    <cellStyle name="Input 2 8 2 3" xfId="7033" xr:uid="{F0AF93A7-5342-4A34-BD88-63759DDE47C2}"/>
    <cellStyle name="Input 2 8 2 3 2" xfId="10764" xr:uid="{52BAF2CE-3832-44E3-A3C6-AC531BA5D03E}"/>
    <cellStyle name="Input 2 8 2 3 2 2" xfId="20212" xr:uid="{E8E961CE-049E-4E98-B0BE-31EEE8A0A9AC}"/>
    <cellStyle name="Input 2 8 2 3 2 3" xfId="24636" xr:uid="{58E063FB-C53E-4E64-8A5D-0BFF0216140B}"/>
    <cellStyle name="Input 2 8 2 3 3" xfId="12770" xr:uid="{119DD99C-912D-4CCD-AED3-B61BB2CC3E7E}"/>
    <cellStyle name="Input 2 8 2 3 3 2" xfId="22218" xr:uid="{F01CFE9C-8BBF-4522-B232-0E2F1200FB4B}"/>
    <cellStyle name="Input 2 8 2 3 4" xfId="16483" xr:uid="{76DD57A4-447D-4BEF-9328-871672741AD8}"/>
    <cellStyle name="Input 2 8 2 4" xfId="8609" xr:uid="{F09CF0C5-CEE9-460C-AC14-D69EF918B5FB}"/>
    <cellStyle name="Input 2 8 2 4 2" xfId="12104" xr:uid="{539B7638-38F5-4F2F-ABE9-62D5DF864F70}"/>
    <cellStyle name="Input 2 8 2 4 2 2" xfId="21552" xr:uid="{81BFAE22-022A-4F72-878E-B360CF89D9A9}"/>
    <cellStyle name="Input 2 8 2 4 2 3" xfId="25944" xr:uid="{EA53CE92-C557-4B13-9FDF-5666E01CCC6B}"/>
    <cellStyle name="Input 2 8 2 4 3" xfId="14312" xr:uid="{E4A369E3-15FB-49D2-BCC9-944EDFD32513}"/>
    <cellStyle name="Input 2 8 2 4 3 2" xfId="23760" xr:uid="{94DCB258-6961-4CB2-8470-2CF247996ADF}"/>
    <cellStyle name="Input 2 8 2 4 4" xfId="18057" xr:uid="{18C13898-F63F-4497-83E0-8C310CA3BC53}"/>
    <cellStyle name="Input 2 8 2 5" xfId="8655" xr:uid="{9A6D3484-7389-492B-8C73-83B9FF622EC8}"/>
    <cellStyle name="Input 2 8 2 5 2" xfId="12144" xr:uid="{7F6C2E74-6131-43E8-9DBC-DCA40B933C8B}"/>
    <cellStyle name="Input 2 8 2 5 2 2" xfId="21592" xr:uid="{E381C2CF-7A24-4EE9-B32C-6A0E920894A0}"/>
    <cellStyle name="Input 2 8 2 5 2 3" xfId="25984" xr:uid="{7D2C4D4D-8803-4706-84E0-B73E90938B62}"/>
    <cellStyle name="Input 2 8 2 5 3" xfId="14358" xr:uid="{AB041CC9-53B1-4057-B5C1-FACC7425EE90}"/>
    <cellStyle name="Input 2 8 2 5 3 2" xfId="23806" xr:uid="{A44E2592-15D4-4E30-A085-845C77D4C3C2}"/>
    <cellStyle name="Input 2 8 2 5 4" xfId="18103" xr:uid="{3F132FF7-E8ED-4F25-BDE4-AC66A877FAEE}"/>
    <cellStyle name="Input 2 8 2 6" xfId="7532" xr:uid="{2F88C672-F913-4323-AE9B-0FA3A404E0D6}"/>
    <cellStyle name="Input 2 8 2 6 2" xfId="11195" xr:uid="{DB5CEC5F-8C37-4E88-8167-83EE4EA67A51}"/>
    <cellStyle name="Input 2 8 2 6 2 2" xfId="20643" xr:uid="{6DC2C803-6213-4F7C-813C-22F95654D6A9}"/>
    <cellStyle name="Input 2 8 2 6 2 3" xfId="25062" xr:uid="{1728FEA8-308A-4A3A-A927-F6108258ED67}"/>
    <cellStyle name="Input 2 8 2 6 3" xfId="13262" xr:uid="{ABA498AC-01F7-41CB-A495-B64659A16A7D}"/>
    <cellStyle name="Input 2 8 2 6 3 2" xfId="22710" xr:uid="{11C7F953-DE32-4B4C-8509-B97985656BEA}"/>
    <cellStyle name="Input 2 8 2 6 4" xfId="16980" xr:uid="{FD33CED3-C2D2-40B0-A20C-D9A0F4BD86CB}"/>
    <cellStyle name="Input 2 8 2 7" xfId="8495" xr:uid="{B8C6D986-9A92-402E-AEB0-DDD4FB0E43ED}"/>
    <cellStyle name="Input 2 8 2 7 2" xfId="12010" xr:uid="{1CB5417D-8EC9-4134-9D58-BA9606AE427D}"/>
    <cellStyle name="Input 2 8 2 7 2 2" xfId="21458" xr:uid="{C1B9F6A1-06A4-41A7-8F07-CF575768D108}"/>
    <cellStyle name="Input 2 8 2 7 2 3" xfId="25850" xr:uid="{0244172E-C325-476C-A02E-979AAE74B503}"/>
    <cellStyle name="Input 2 8 2 7 3" xfId="14198" xr:uid="{CBE78CB0-7D5B-4DA7-8593-F917AABFE0AC}"/>
    <cellStyle name="Input 2 8 2 7 3 2" xfId="23646" xr:uid="{742B22FD-6E0C-4545-A16E-5E0A19160CD9}"/>
    <cellStyle name="Input 2 8 2 7 4" xfId="17943" xr:uid="{7F710922-B86C-409F-8779-660F86F7F832}"/>
    <cellStyle name="Input 2 8 2 8" xfId="8478" xr:uid="{3E948EE8-950B-4EB4-BED4-5DE29E808C89}"/>
    <cellStyle name="Input 2 8 2 8 2" xfId="14182" xr:uid="{610D910E-999B-4C2E-B2C2-AD3AAB93BA20}"/>
    <cellStyle name="Input 2 8 2 8 2 2" xfId="23630" xr:uid="{E6116E04-05A0-4F52-ABFD-A45BA79D382F}"/>
    <cellStyle name="Input 2 8 2 8 3" xfId="17926" xr:uid="{A8BA8972-95BC-42AB-8E1F-238FA70E68E7}"/>
    <cellStyle name="Input 2 8 2 9" xfId="27242" xr:uid="{9BA1CCF7-9543-49B1-AA76-C0EA937B850D}"/>
    <cellStyle name="Input 2 8 3" xfId="4895" xr:uid="{8AEB86FA-2D30-486C-AE93-9D3524B0C0E8}"/>
    <cellStyle name="Input 2 8 3 10" xfId="26522" xr:uid="{2F1CF620-842D-40EC-BB22-0FA0C57732A5}"/>
    <cellStyle name="Input 2 8 3 2" xfId="6103" xr:uid="{4C8C231B-FABA-4B30-9C2F-858487DB8173}"/>
    <cellStyle name="Input 2 8 3 2 2" xfId="6773" xr:uid="{C8DBD645-63F0-46F6-B286-D7B2F6BDB871}"/>
    <cellStyle name="Input 2 8 3 2 2 2" xfId="10505" xr:uid="{F55301F6-33F1-4BC2-83AF-654290D279D4}"/>
    <cellStyle name="Input 2 8 3 2 2 2 2" xfId="19953" xr:uid="{2C5D2CB0-1FB7-45EE-A948-F6E3D3185611}"/>
    <cellStyle name="Input 2 8 3 2 2 3" xfId="16224" xr:uid="{6D0CDE07-478D-47D5-83A9-6887EA0C3BC8}"/>
    <cellStyle name="Input 2 8 3 2 3" xfId="9835" xr:uid="{F7439E8F-F055-4A35-B037-E0132CC24393}"/>
    <cellStyle name="Input 2 8 3 2 3 2" xfId="19283" xr:uid="{4F08470D-F061-4787-8D56-7B5225AAD57F}"/>
    <cellStyle name="Input 2 8 3 2 4" xfId="15554" xr:uid="{2F246640-AE87-4BA2-BCC7-92174E2614AE}"/>
    <cellStyle name="Input 2 8 3 2 5" xfId="28074" xr:uid="{BD8B7B7A-8018-432B-B8E2-DFF7BE003389}"/>
    <cellStyle name="Input 2 8 3 2 6" xfId="28235" xr:uid="{082F0BA2-FBFD-478C-BAD3-6A0141265F2D}"/>
    <cellStyle name="Input 2 8 3 2 7" xfId="27267" xr:uid="{671E2F01-740A-49EC-9DEC-62732042099F}"/>
    <cellStyle name="Input 2 8 3 2 8" xfId="28580" xr:uid="{97132602-E908-4FC1-B355-03D72DE93B0B}"/>
    <cellStyle name="Input 2 8 3 3" xfId="6989" xr:uid="{6D9A720B-A85F-4861-9B0E-7B47D5AAD028}"/>
    <cellStyle name="Input 2 8 3 3 2" xfId="10720" xr:uid="{5CC3B2A7-B89C-4153-BEFE-F30C165B9253}"/>
    <cellStyle name="Input 2 8 3 3 2 2" xfId="20168" xr:uid="{A4997A68-A54B-4A8F-B9D4-A85F1A4F21A1}"/>
    <cellStyle name="Input 2 8 3 3 2 3" xfId="24592" xr:uid="{8D80CFDA-FAE8-4294-8EFF-F60C5157DDC7}"/>
    <cellStyle name="Input 2 8 3 3 3" xfId="12726" xr:uid="{F7519526-E162-4034-B4A0-36C45B0F6BEF}"/>
    <cellStyle name="Input 2 8 3 3 3 2" xfId="22174" xr:uid="{A30E7F94-29E7-434D-AD59-DA07A04EF95D}"/>
    <cellStyle name="Input 2 8 3 3 4" xfId="16439" xr:uid="{4FD1304A-F555-48E4-8EFA-EF4289B08AC7}"/>
    <cellStyle name="Input 2 8 3 4" xfId="7813" xr:uid="{A7F26410-7021-423B-A81D-C7B69AFA6443}"/>
    <cellStyle name="Input 2 8 3 4 2" xfId="11445" xr:uid="{498CC495-38E0-4E57-B86C-E0C0040EE25F}"/>
    <cellStyle name="Input 2 8 3 4 2 2" xfId="20893" xr:uid="{8FD36579-B6BC-4685-A5C4-F8F82AD97151}"/>
    <cellStyle name="Input 2 8 3 4 2 3" xfId="25309" xr:uid="{3DA8E473-FDEA-46A7-8AC2-BBAA2612052E}"/>
    <cellStyle name="Input 2 8 3 4 3" xfId="13540" xr:uid="{5431A127-87CE-4E40-BA14-34F7A092ECEA}"/>
    <cellStyle name="Input 2 8 3 4 3 2" xfId="22988" xr:uid="{4ABC40FF-1B6D-4DF4-9CB7-B0D4FF3650EA}"/>
    <cellStyle name="Input 2 8 3 4 4" xfId="17261" xr:uid="{324A04C2-C51A-42B3-9FDC-A3C17F0E747E}"/>
    <cellStyle name="Input 2 8 3 5" xfId="8223" xr:uid="{6D1A7F4B-E7DC-488C-BABD-C08E37317E0B}"/>
    <cellStyle name="Input 2 8 3 5 2" xfId="11781" xr:uid="{F465BA50-C7EB-4F8E-ADE2-0E4F0C538DF5}"/>
    <cellStyle name="Input 2 8 3 5 2 2" xfId="21229" xr:uid="{F2FE434A-EAC2-47C9-A13F-D696E271B28C}"/>
    <cellStyle name="Input 2 8 3 5 2 3" xfId="25624" xr:uid="{46BB8908-02CA-4953-9CC6-B306C1392F39}"/>
    <cellStyle name="Input 2 8 3 5 3" xfId="13929" xr:uid="{B203E5A2-E6AA-4A93-86D6-BC4688542249}"/>
    <cellStyle name="Input 2 8 3 5 3 2" xfId="23377" xr:uid="{B1775A50-C90D-403E-987E-E64C0641E3B4}"/>
    <cellStyle name="Input 2 8 3 5 4" xfId="17671" xr:uid="{412AC3A4-9D39-4638-81C9-DA0F09679AE5}"/>
    <cellStyle name="Input 2 8 3 6" xfId="7500" xr:uid="{5D08F7A9-11B3-4222-B88E-6596B9E79370}"/>
    <cellStyle name="Input 2 8 3 6 2" xfId="11174" xr:uid="{1A9453E9-3581-4897-94BD-430186DB9834}"/>
    <cellStyle name="Input 2 8 3 6 2 2" xfId="20622" xr:uid="{F695436E-7757-4757-805B-F10F370923F3}"/>
    <cellStyle name="Input 2 8 3 6 2 3" xfId="25041" xr:uid="{56C61621-89BD-4AAF-931A-63EBECC7FC55}"/>
    <cellStyle name="Input 2 8 3 6 3" xfId="13230" xr:uid="{D5AA3AF6-630A-4C01-A9AD-C6BE416DAD70}"/>
    <cellStyle name="Input 2 8 3 6 3 2" xfId="22678" xr:uid="{8BD8E830-19DB-4726-8CFB-BBF6958463A0}"/>
    <cellStyle name="Input 2 8 3 6 4" xfId="16948" xr:uid="{83C88B35-97B6-4134-9AE0-CFA2D8071149}"/>
    <cellStyle name="Input 2 8 3 7" xfId="8816" xr:uid="{2D2F0D6F-126D-41F1-B8D2-55DD03422C44}"/>
    <cellStyle name="Input 2 8 3 7 2" xfId="12291" xr:uid="{4BBEBBA3-7BF3-4B4D-A7AE-D57861822459}"/>
    <cellStyle name="Input 2 8 3 7 2 2" xfId="21739" xr:uid="{9EF1700E-16D4-4D97-8D43-FF81CB290F1E}"/>
    <cellStyle name="Input 2 8 3 7 2 3" xfId="26131" xr:uid="{6F43B05B-8FF1-4663-BE45-3C482D888C8C}"/>
    <cellStyle name="Input 2 8 3 7 3" xfId="14519" xr:uid="{E90AC06C-A9F7-428C-846E-1210245B961D}"/>
    <cellStyle name="Input 2 8 3 7 3 2" xfId="23967" xr:uid="{7144BE5E-8D53-4F14-865B-B26427FBB9D9}"/>
    <cellStyle name="Input 2 8 3 7 4" xfId="18264" xr:uid="{E37B9972-5238-4AEA-8751-41C4E7A4FD8A}"/>
    <cellStyle name="Input 2 8 3 8" xfId="8844" xr:uid="{E6681CE5-5D1F-4526-9919-A5473042B966}"/>
    <cellStyle name="Input 2 8 3 8 2" xfId="14546" xr:uid="{891C8F03-34F5-4C5B-86DB-574FB0DDB4B7}"/>
    <cellStyle name="Input 2 8 3 8 2 2" xfId="23994" xr:uid="{01F9DDDA-05A6-4666-A476-B98333495EF0}"/>
    <cellStyle name="Input 2 8 3 8 3" xfId="18292" xr:uid="{B9FAC6E6-EE5A-4E64-8026-528DB1EEA727}"/>
    <cellStyle name="Input 2 8 3 9" xfId="27576" xr:uid="{1644E5F0-50D9-46A8-A266-8C36DBF5908A}"/>
    <cellStyle name="Input 2 8 4" xfId="5601" xr:uid="{EE381EA7-D835-47F6-9403-5492138AD490}"/>
    <cellStyle name="Input 2 8 4 2" xfId="6271" xr:uid="{45011D54-A84F-4B37-9866-123250D13012}"/>
    <cellStyle name="Input 2 8 4 2 2" xfId="10003" xr:uid="{679A6E57-5683-4EA6-AE50-D4CBF6FFC560}"/>
    <cellStyle name="Input 2 8 4 2 2 2" xfId="19451" xr:uid="{B00DCB9A-BB98-4797-90E7-68198271CBBB}"/>
    <cellStyle name="Input 2 8 4 2 3" xfId="15722" xr:uid="{2F539172-7C3A-4EEF-ABB0-6866D82F3A1A}"/>
    <cellStyle name="Input 2 8 4 3" xfId="9333" xr:uid="{FF823536-8A88-4D9A-84D5-DC7AA1E2BCBC}"/>
    <cellStyle name="Input 2 8 4 3 2" xfId="18781" xr:uid="{E694B9DD-DC72-4ED3-87D0-F2D7F80B44C5}"/>
    <cellStyle name="Input 2 8 4 4" xfId="15052" xr:uid="{EC9BC3CE-7C44-4D8B-A763-524C47D54F47}"/>
    <cellStyle name="Input 2 8 4 5" xfId="27782" xr:uid="{B193F7B2-1609-4B8C-8439-5498A98BD9F2}"/>
    <cellStyle name="Input 2 8 4 6" xfId="27487" xr:uid="{713480AE-DF37-47C6-B424-E9A0456E5BB6}"/>
    <cellStyle name="Input 2 8 4 7" xfId="26529" xr:uid="{84A87CA1-2049-4F71-8BAD-9926C43F1F60}"/>
    <cellStyle name="Input 2 8 4 8" xfId="28316" xr:uid="{2DB4EA77-F4FC-4134-A063-E731E83F5F45}"/>
    <cellStyle name="Input 2 8 5" xfId="7101" xr:uid="{D81920C9-3BE8-45D3-8142-FD1B8313D3D2}"/>
    <cellStyle name="Input 2 8 5 2" xfId="10832" xr:uid="{D99CFD22-D724-4B09-898F-72F7AA97606D}"/>
    <cellStyle name="Input 2 8 5 2 2" xfId="20280" xr:uid="{25DAE51F-576B-4779-9F77-C41023B83141}"/>
    <cellStyle name="Input 2 8 5 2 3" xfId="24704" xr:uid="{A098D005-D61E-4EFB-B2B0-78E59D5CE2CD}"/>
    <cellStyle name="Input 2 8 5 3" xfId="12838" xr:uid="{11E08CD3-A08B-4151-A5C7-C67A6DE0CA14}"/>
    <cellStyle name="Input 2 8 5 3 2" xfId="22286" xr:uid="{C1C1A6EF-EC8A-4790-BD28-FC13DCC496C0}"/>
    <cellStyle name="Input 2 8 5 4" xfId="16551" xr:uid="{0FFC0FF6-C2DE-44CB-A4E8-A937F4E2994D}"/>
    <cellStyle name="Input 2 8 6" xfId="8743" xr:uid="{B0697DC9-4872-4639-9534-D554FA1B4A56}"/>
    <cellStyle name="Input 2 8 6 2" xfId="12227" xr:uid="{D61CC7FA-0D42-4BDA-AB68-58996BD84785}"/>
    <cellStyle name="Input 2 8 6 2 2" xfId="21675" xr:uid="{32C36BE5-B1EF-4CB1-A6B6-13C527C71822}"/>
    <cellStyle name="Input 2 8 6 2 3" xfId="26067" xr:uid="{BCD4520B-A7A9-4DED-85A4-7507102A1364}"/>
    <cellStyle name="Input 2 8 6 3" xfId="14446" xr:uid="{B48558FE-82E4-4C16-9F05-D638194F577D}"/>
    <cellStyle name="Input 2 8 6 3 2" xfId="23894" xr:uid="{236A9BCE-5E3E-4EC5-AF6B-96136AB38CD2}"/>
    <cellStyle name="Input 2 8 6 4" xfId="18191" xr:uid="{427AD1D5-68B6-4801-B1C3-D0A1AA2C00E3}"/>
    <cellStyle name="Input 2 8 7" xfId="8721" xr:uid="{A4946691-7F59-492A-B232-1E4667973CB9}"/>
    <cellStyle name="Input 2 8 7 2" xfId="12205" xr:uid="{0AA4DF9C-6BE7-48D8-902F-D595697883BE}"/>
    <cellStyle name="Input 2 8 7 2 2" xfId="21653" xr:uid="{0706CA47-5E59-40FB-AD1C-B752F21BC660}"/>
    <cellStyle name="Input 2 8 7 2 3" xfId="26045" xr:uid="{575BC9C7-041E-45A7-8807-846237CC7B50}"/>
    <cellStyle name="Input 2 8 7 3" xfId="14424" xr:uid="{BF20121A-C94B-45B1-B491-389E43DCB461}"/>
    <cellStyle name="Input 2 8 7 3 2" xfId="23872" xr:uid="{9D3E2428-E49D-4FE0-B38E-19E0038B7DEF}"/>
    <cellStyle name="Input 2 8 7 4" xfId="18169" xr:uid="{44B95F07-54A9-47F6-9117-531DFA10CD86}"/>
    <cellStyle name="Input 2 8 8" xfId="8307" xr:uid="{6CC91018-2265-4AF0-8511-8849E6607D2A}"/>
    <cellStyle name="Input 2 8 8 2" xfId="11858" xr:uid="{3E50C379-B785-46B9-B594-ECB9E0C8D34F}"/>
    <cellStyle name="Input 2 8 8 2 2" xfId="21306" xr:uid="{07F6D268-2DEB-46A2-9CA3-74661F62556A}"/>
    <cellStyle name="Input 2 8 8 2 3" xfId="25700" xr:uid="{DB32758F-3D92-4D40-8149-60B03C0735AB}"/>
    <cellStyle name="Input 2 8 8 3" xfId="14012" xr:uid="{C79E6176-D7CF-4171-83A3-F7ECFFC2F43C}"/>
    <cellStyle name="Input 2 8 8 3 2" xfId="23460" xr:uid="{069C6DE6-165C-433C-A7B2-7B21B7BFEC8A}"/>
    <cellStyle name="Input 2 8 8 4" xfId="17755" xr:uid="{E967AC9E-C560-4F24-BDC5-BA7617677908}"/>
    <cellStyle name="Input 2 8 9" xfId="7939" xr:uid="{56665994-5E01-4B72-A67E-F5AA3C2452E9}"/>
    <cellStyle name="Input 2 8 9 2" xfId="11546" xr:uid="{CE5F261C-3EEE-4FE5-8AB4-231106FFF43C}"/>
    <cellStyle name="Input 2 8 9 2 2" xfId="20994" xr:uid="{45250106-1926-4E3A-ACA2-CF147F46564A}"/>
    <cellStyle name="Input 2 8 9 2 3" xfId="25408" xr:uid="{44387847-B304-4B03-867F-9DEB2A4C4D07}"/>
    <cellStyle name="Input 2 8 9 3" xfId="13664" xr:uid="{12298AB5-95CA-4B90-8E1E-1B7CBC35B864}"/>
    <cellStyle name="Input 2 8 9 3 2" xfId="23112" xr:uid="{CB38FBDD-3700-4320-8948-02109F84CD3E}"/>
    <cellStyle name="Input 2 8 9 4" xfId="17387" xr:uid="{060D3BA9-EC2F-4D7E-9492-EB347BC7E8E8}"/>
    <cellStyle name="Input 2 9" xfId="1357" xr:uid="{3E5F91A2-A1C9-4EA2-A0E5-5266A29C3BB6}"/>
    <cellStyle name="Input 2 9 10" xfId="8202" xr:uid="{5CAF9243-7E07-4D51-9E6F-434190D32233}"/>
    <cellStyle name="Input 2 9 10 2" xfId="13908" xr:uid="{E61BDBC6-9EA2-43E3-989C-FC010F22C1D2}"/>
    <cellStyle name="Input 2 9 10 2 2" xfId="23356" xr:uid="{61C6AB69-D68F-4FE9-A035-E1FAA821AE73}"/>
    <cellStyle name="Input 2 9 10 3" xfId="17650" xr:uid="{26C1A538-4172-4380-9B6E-AF2E62F36310}"/>
    <cellStyle name="Input 2 9 11" xfId="26753" xr:uid="{33516D8A-5B0E-4EBE-BCA3-317F28EAA3EC}"/>
    <cellStyle name="Input 2 9 12" xfId="27699" xr:uid="{0DC3829C-7F09-4197-8114-9C4879A4564C}"/>
    <cellStyle name="Input 2 9 2" xfId="3374" xr:uid="{EDD530C2-2C81-48F9-90BA-31829D8E2FE7}"/>
    <cellStyle name="Input 2 9 2 10" xfId="27082" xr:uid="{67B689CD-9A17-4A73-95B9-1569BB7EC9CE}"/>
    <cellStyle name="Input 2 9 2 2" xfId="5955" xr:uid="{151D4AE8-B4F9-4DBC-953F-380E854D868F}"/>
    <cellStyle name="Input 2 9 2 2 2" xfId="6625" xr:uid="{01F2297C-BA1D-458F-B6C2-C4C6620F87C5}"/>
    <cellStyle name="Input 2 9 2 2 2 2" xfId="10357" xr:uid="{2F8B07C5-15D6-4BAE-AEB9-26903A877EF5}"/>
    <cellStyle name="Input 2 9 2 2 2 2 2" xfId="19805" xr:uid="{DE9F6594-A076-4AEB-B286-885CB6B69CEB}"/>
    <cellStyle name="Input 2 9 2 2 2 3" xfId="16076" xr:uid="{930878C7-B44E-4BED-BC97-F1ACA30B6F48}"/>
    <cellStyle name="Input 2 9 2 2 3" xfId="9687" xr:uid="{0DB94C4F-12BD-4343-9C66-43F46096E2EC}"/>
    <cellStyle name="Input 2 9 2 2 3 2" xfId="19135" xr:uid="{FBF4630F-55A8-4D44-A4D4-8166F10F2FD7}"/>
    <cellStyle name="Input 2 9 2 2 4" xfId="15406" xr:uid="{717A3197-56A7-4FC3-ACD9-939FB4A11AD5}"/>
    <cellStyle name="Input 2 9 2 2 5" xfId="27965" xr:uid="{27F5E921-39BB-4F20-8526-E031F159EFD4}"/>
    <cellStyle name="Input 2 9 2 2 6" xfId="28176" xr:uid="{FDD30CC9-28F2-41CA-8775-D64C1888EFF4}"/>
    <cellStyle name="Input 2 9 2 2 7" xfId="27064" xr:uid="{FF0BBB4F-62E0-4875-B62A-5BB1ED6BBD83}"/>
    <cellStyle name="Input 2 9 2 2 8" xfId="28473" xr:uid="{A5595F25-0FC0-4CC7-840F-DDE030F9BA74}"/>
    <cellStyle name="Input 2 9 2 3" xfId="6914" xr:uid="{5AC68897-0D4D-4E06-80C5-5B12301ABCB6}"/>
    <cellStyle name="Input 2 9 2 3 2" xfId="10645" xr:uid="{76329992-C840-47FD-B4BE-7F4DEB0B58B5}"/>
    <cellStyle name="Input 2 9 2 3 2 2" xfId="20093" xr:uid="{78DC6CF8-D728-40A0-8BAC-3CE2D2B503E5}"/>
    <cellStyle name="Input 2 9 2 3 2 3" xfId="24517" xr:uid="{123037E4-33BA-406D-BD09-B224247B2DED}"/>
    <cellStyle name="Input 2 9 2 3 3" xfId="12651" xr:uid="{CD54CC66-29FB-4CF6-864C-16FAF62D0F2A}"/>
    <cellStyle name="Input 2 9 2 3 3 2" xfId="22099" xr:uid="{8916F0F5-26E7-4903-9A8D-F9E51F7F689C}"/>
    <cellStyle name="Input 2 9 2 3 4" xfId="16364" xr:uid="{E4D7B3A0-5A30-4E22-8090-7957A2652EC7}"/>
    <cellStyle name="Input 2 9 2 4" xfId="8017" xr:uid="{0142B3E9-0BD5-4126-8A08-44F77A0DBFB3}"/>
    <cellStyle name="Input 2 9 2 4 2" xfId="11616" xr:uid="{B5C7A545-FC89-4082-9523-4955923CD770}"/>
    <cellStyle name="Input 2 9 2 4 2 2" xfId="21064" xr:uid="{76D8C9D3-9943-4E6F-B3EB-D4C97D95B960}"/>
    <cellStyle name="Input 2 9 2 4 2 3" xfId="25478" xr:uid="{3619047B-C65D-4B62-940E-FD59B215382E}"/>
    <cellStyle name="Input 2 9 2 4 3" xfId="13742" xr:uid="{17628D28-51F8-498C-9A70-AEDA770247F1}"/>
    <cellStyle name="Input 2 9 2 4 3 2" xfId="23190" xr:uid="{3A1F80F9-6DF5-473B-BD6E-6ACF16C8A564}"/>
    <cellStyle name="Input 2 9 2 4 4" xfId="17465" xr:uid="{A361A46B-37A0-4264-B201-09219C384B01}"/>
    <cellStyle name="Input 2 9 2 5" xfId="8384" xr:uid="{251E1315-7456-4530-9414-7624567E9372}"/>
    <cellStyle name="Input 2 9 2 5 2" xfId="11918" xr:uid="{E667C075-A07F-4850-B913-E507926D3232}"/>
    <cellStyle name="Input 2 9 2 5 2 2" xfId="21366" xr:uid="{EC9B3247-4582-41C5-B076-556E1E48B360}"/>
    <cellStyle name="Input 2 9 2 5 2 3" xfId="25760" xr:uid="{A3B136A1-DF88-46E0-B0D2-E5F40EFA733B}"/>
    <cellStyle name="Input 2 9 2 5 3" xfId="14089" xr:uid="{3484E455-1332-48EC-B2AA-D1AB4D2ACA3D}"/>
    <cellStyle name="Input 2 9 2 5 3 2" xfId="23537" xr:uid="{AF5586C2-5922-4810-8782-7EE2C06AD23C}"/>
    <cellStyle name="Input 2 9 2 5 4" xfId="17832" xr:uid="{065AAE92-CF7E-4456-A77D-F4490D4BD63D}"/>
    <cellStyle name="Input 2 9 2 6" xfId="7274" xr:uid="{54A0CF72-2E11-4430-92D8-967F867A73E1}"/>
    <cellStyle name="Input 2 9 2 6 2" xfId="10997" xr:uid="{3C29D6C7-8EB0-4757-88BC-352DB349F072}"/>
    <cellStyle name="Input 2 9 2 6 2 2" xfId="20445" xr:uid="{C2ECA0FF-7669-4180-A83B-46845C2AA392}"/>
    <cellStyle name="Input 2 9 2 6 2 3" xfId="24865" xr:uid="{B9588314-A267-482E-93C9-BDA29583E500}"/>
    <cellStyle name="Input 2 9 2 6 3" xfId="13005" xr:uid="{EB6B2C7D-EA4E-4EB2-8563-33C8EBA2814C}"/>
    <cellStyle name="Input 2 9 2 6 3 2" xfId="22453" xr:uid="{0ACC7F5E-F5AB-4698-96BE-E59B1A5B8E88}"/>
    <cellStyle name="Input 2 9 2 6 4" xfId="16722" xr:uid="{F89FB9D7-08FD-47EC-8583-2BCDAEB6C458}"/>
    <cellStyle name="Input 2 9 2 7" xfId="8929" xr:uid="{977FA680-34A9-4F71-BE0F-FDCB4540EC1A}"/>
    <cellStyle name="Input 2 9 2 7 2" xfId="12385" xr:uid="{BDDED6E9-DEB3-498C-BAB0-46CC1CF52815}"/>
    <cellStyle name="Input 2 9 2 7 2 2" xfId="21833" xr:uid="{4489455A-CB32-4B55-9073-99D0071E239E}"/>
    <cellStyle name="Input 2 9 2 7 2 3" xfId="26223" xr:uid="{CD720A23-F0BA-4675-9452-04996A192A8F}"/>
    <cellStyle name="Input 2 9 2 7 3" xfId="14630" xr:uid="{4A0939CD-A2BC-4494-A281-665BCFCF82A8}"/>
    <cellStyle name="Input 2 9 2 7 3 2" xfId="24078" xr:uid="{A6EF3A16-D30D-4F90-B23E-7EF45057FC5B}"/>
    <cellStyle name="Input 2 9 2 7 4" xfId="18377" xr:uid="{4A06F1EC-1CE1-4E7F-ACF2-C45B1B617EBF}"/>
    <cellStyle name="Input 2 9 2 8" xfId="8422" xr:uid="{770838A7-DDDA-4EE6-B4D0-50C713CA879E}"/>
    <cellStyle name="Input 2 9 2 8 2" xfId="14127" xr:uid="{03018E14-3008-4C01-B62E-745704219470}"/>
    <cellStyle name="Input 2 9 2 8 2 2" xfId="23575" xr:uid="{8DB8843F-D891-465C-BCFE-D16033F4FAED}"/>
    <cellStyle name="Input 2 9 2 8 3" xfId="17870" xr:uid="{B57DDF4A-F0AB-47B1-A7E5-B7D0680C3292}"/>
    <cellStyle name="Input 2 9 2 9" xfId="27243" xr:uid="{D55D6BFC-3B44-4927-AE3E-55552EC2DB25}"/>
    <cellStyle name="Input 2 9 3" xfId="4896" xr:uid="{26CE659D-E9E4-4CE0-AD65-877CFEE03996}"/>
    <cellStyle name="Input 2 9 3 10" xfId="26521" xr:uid="{8ED805A2-01BF-4A4F-B01E-FE73B7F7E5E4}"/>
    <cellStyle name="Input 2 9 3 2" xfId="6104" xr:uid="{BCD9EA6F-A44E-4516-9018-A02FD1C56F98}"/>
    <cellStyle name="Input 2 9 3 2 2" xfId="6774" xr:uid="{843BD896-B391-4946-9637-6C9AB44C6A75}"/>
    <cellStyle name="Input 2 9 3 2 2 2" xfId="10506" xr:uid="{63EC1B3E-07FA-4531-B757-44F425982442}"/>
    <cellStyle name="Input 2 9 3 2 2 2 2" xfId="19954" xr:uid="{D360064A-F2A3-462E-9332-E56ECA6147DA}"/>
    <cellStyle name="Input 2 9 3 2 2 3" xfId="16225" xr:uid="{3CD8E8CA-3B0B-4AEC-83FE-E7B00A4DE521}"/>
    <cellStyle name="Input 2 9 3 2 3" xfId="9836" xr:uid="{66242B71-BC04-4DF9-963C-EF42E05DA827}"/>
    <cellStyle name="Input 2 9 3 2 3 2" xfId="19284" xr:uid="{9F513430-CE64-4C52-AFC0-487FCA861ED9}"/>
    <cellStyle name="Input 2 9 3 2 4" xfId="15555" xr:uid="{B40498A9-BCC0-49E2-9F3D-9D5E1E8A0D4D}"/>
    <cellStyle name="Input 2 9 3 2 5" xfId="28075" xr:uid="{5FE7BE15-9E19-4D22-A330-2B0F48F9E8A1}"/>
    <cellStyle name="Input 2 9 3 2 6" xfId="28236" xr:uid="{19DCEC2B-4085-4AA8-8675-E46B11694793}"/>
    <cellStyle name="Input 2 9 3 2 7" xfId="26995" xr:uid="{1C98AAE7-7543-479B-B794-823FD46ECDFA}"/>
    <cellStyle name="Input 2 9 3 2 8" xfId="28581" xr:uid="{09CFA6A6-7122-4221-8C32-B24DF6A741AB}"/>
    <cellStyle name="Input 2 9 3 3" xfId="6866" xr:uid="{91D656AC-2E4D-42AB-95CE-FCF6431BE544}"/>
    <cellStyle name="Input 2 9 3 3 2" xfId="10597" xr:uid="{B13D2BB6-6B0C-408A-9BE9-0B3AD3E8EE21}"/>
    <cellStyle name="Input 2 9 3 3 2 2" xfId="20045" xr:uid="{92E7250A-A2B6-48C4-98B0-F40AE0E6D8CF}"/>
    <cellStyle name="Input 2 9 3 3 2 3" xfId="24469" xr:uid="{1F8A9ABB-79B7-4E1B-807F-255610C72D8E}"/>
    <cellStyle name="Input 2 9 3 3 3" xfId="12603" xr:uid="{8660D1B5-7133-4141-8FBA-F82EB03E8557}"/>
    <cellStyle name="Input 2 9 3 3 3 2" xfId="22051" xr:uid="{B5A69D32-0212-4D31-ADE9-BA73B9FFC06B}"/>
    <cellStyle name="Input 2 9 3 3 4" xfId="16316" xr:uid="{3BC40384-E7C9-45A2-8CAD-F1366D7EF46B}"/>
    <cellStyle name="Input 2 9 3 4" xfId="7812" xr:uid="{F4746831-7B24-4C0D-B78B-B4A1FEEEA04C}"/>
    <cellStyle name="Input 2 9 3 4 2" xfId="11444" xr:uid="{278E534D-FA1A-4E17-AF6A-4A1503DFB990}"/>
    <cellStyle name="Input 2 9 3 4 2 2" xfId="20892" xr:uid="{EC4EC34F-6B1B-429D-BBAC-381D4069EA8C}"/>
    <cellStyle name="Input 2 9 3 4 2 3" xfId="25308" xr:uid="{0F21B9B0-A5B4-4C8B-9D2E-2E91F8DC3BB4}"/>
    <cellStyle name="Input 2 9 3 4 3" xfId="13539" xr:uid="{995B183D-27CF-4713-A809-66B02763D681}"/>
    <cellStyle name="Input 2 9 3 4 3 2" xfId="22987" xr:uid="{3ADA48D8-4200-40FB-ABFC-FB2D2C978D87}"/>
    <cellStyle name="Input 2 9 3 4 4" xfId="17260" xr:uid="{5F908EF9-2834-4714-A712-9D6735390945}"/>
    <cellStyle name="Input 2 9 3 5" xfId="7632" xr:uid="{DB0BBDA3-B0E4-4471-A420-0E4F3D7C3B1E}"/>
    <cellStyle name="Input 2 9 3 5 2" xfId="11288" xr:uid="{51DCE13D-20B0-4A6A-808D-237D8294C8A7}"/>
    <cellStyle name="Input 2 9 3 5 2 2" xfId="20736" xr:uid="{B649AE67-0DB7-4E0A-8FEA-E9B4B6F48D00}"/>
    <cellStyle name="Input 2 9 3 5 2 3" xfId="25154" xr:uid="{38A0FB88-4F31-4978-9C74-46661649A4F2}"/>
    <cellStyle name="Input 2 9 3 5 3" xfId="13361" xr:uid="{A351F3AF-78A3-4E0F-A899-74F56E3A7662}"/>
    <cellStyle name="Input 2 9 3 5 3 2" xfId="22809" xr:uid="{FB1F51E3-786B-4712-97A6-494B579546A0}"/>
    <cellStyle name="Input 2 9 3 5 4" xfId="17080" xr:uid="{BEB654C9-3D25-4BC0-ACFD-C92BB1127499}"/>
    <cellStyle name="Input 2 9 3 6" xfId="7833" xr:uid="{39216807-6F70-4831-9FC6-68570DC5A634}"/>
    <cellStyle name="Input 2 9 3 6 2" xfId="11465" xr:uid="{36BE8150-B093-4EE6-BC7D-BBFF82E77A07}"/>
    <cellStyle name="Input 2 9 3 6 2 2" xfId="20913" xr:uid="{C1B2C5E8-17EA-4D24-B633-18B539E256BF}"/>
    <cellStyle name="Input 2 9 3 6 2 3" xfId="25329" xr:uid="{3EE48C8F-8E80-4D77-ABB4-581D5091BDFA}"/>
    <cellStyle name="Input 2 9 3 6 3" xfId="13560" xr:uid="{B529BD72-D168-4BB8-A4E8-58E8FCC07E9B}"/>
    <cellStyle name="Input 2 9 3 6 3 2" xfId="23008" xr:uid="{5DDAFD93-86CF-4F3C-BF69-0B97F5DA5B57}"/>
    <cellStyle name="Input 2 9 3 6 4" xfId="17281" xr:uid="{EE362BEB-C045-4998-8E85-2E667A83CC2E}"/>
    <cellStyle name="Input 2 9 3 7" xfId="8051" xr:uid="{A31906D3-843D-455A-85AE-10D392C14325}"/>
    <cellStyle name="Input 2 9 3 7 2" xfId="11647" xr:uid="{71F16CA9-A735-44D1-936A-9D7C62C6BA9B}"/>
    <cellStyle name="Input 2 9 3 7 2 2" xfId="21095" xr:uid="{30EFF04E-0C23-450E-B967-69B68E2CE2D9}"/>
    <cellStyle name="Input 2 9 3 7 2 3" xfId="25508" xr:uid="{C5A83DBD-FAAB-4C95-89E5-A8A684F57FCF}"/>
    <cellStyle name="Input 2 9 3 7 3" xfId="13775" xr:uid="{BBB6F664-FE18-4DE3-9EFA-DC08A505B20B}"/>
    <cellStyle name="Input 2 9 3 7 3 2" xfId="23223" xr:uid="{84CF33ED-E9A3-497B-BF0B-954C80180F16}"/>
    <cellStyle name="Input 2 9 3 7 4" xfId="17499" xr:uid="{82656207-2BF1-4999-93F8-B5FF27A60444}"/>
    <cellStyle name="Input 2 9 3 8" xfId="8790" xr:uid="{CB8CB25B-C08C-4E39-A917-B249C21DA36B}"/>
    <cellStyle name="Input 2 9 3 8 2" xfId="14493" xr:uid="{430E30D9-C8DB-4918-A049-681078286126}"/>
    <cellStyle name="Input 2 9 3 8 2 2" xfId="23941" xr:uid="{FBE26C8F-FCAC-406E-8D21-CE3C95B3DE93}"/>
    <cellStyle name="Input 2 9 3 8 3" xfId="18238" xr:uid="{079E5F7A-0840-430B-93AB-82EEE05A61AF}"/>
    <cellStyle name="Input 2 9 3 9" xfId="27577" xr:uid="{A63D4156-58FF-4691-B0C2-F8EC41CDD7E9}"/>
    <cellStyle name="Input 2 9 4" xfId="5602" xr:uid="{285EDECB-6A52-46D0-BCB1-F68590A9FC97}"/>
    <cellStyle name="Input 2 9 4 2" xfId="6272" xr:uid="{5F5EDA12-A997-4B07-8F7C-FFA7BED28B9A}"/>
    <cellStyle name="Input 2 9 4 2 2" xfId="10004" xr:uid="{FEC62521-FF59-4257-AD1E-E90ABF045783}"/>
    <cellStyle name="Input 2 9 4 2 2 2" xfId="19452" xr:uid="{F116F226-B3B3-4625-9279-F403376ED0AE}"/>
    <cellStyle name="Input 2 9 4 2 3" xfId="15723" xr:uid="{CCCD596E-6CBC-4BF3-8D7E-5B4A59609265}"/>
    <cellStyle name="Input 2 9 4 3" xfId="9334" xr:uid="{B9A4AE33-B606-4788-A6B6-05D18B648C73}"/>
    <cellStyle name="Input 2 9 4 3 2" xfId="18782" xr:uid="{ECE78BB8-077D-49DF-9495-140FB3833ADD}"/>
    <cellStyle name="Input 2 9 4 4" xfId="15053" xr:uid="{DD3A45F3-96F1-4D62-AE10-B828796AB2A9}"/>
    <cellStyle name="Input 2 9 4 5" xfId="27783" xr:uid="{F56B2C1A-1A42-451D-A5B0-429535EFDB00}"/>
    <cellStyle name="Input 2 9 4 6" xfId="26690" xr:uid="{6186FE22-9FAE-4F12-AAAE-F24E0CEC5089}"/>
    <cellStyle name="Input 2 9 4 7" xfId="27443" xr:uid="{700F2A84-7FA1-4F57-A9C9-4E3DCFEBDF2B}"/>
    <cellStyle name="Input 2 9 4 8" xfId="28317" xr:uid="{5967C03B-4C49-4991-8195-118A8B3B8B8B}"/>
    <cellStyle name="Input 2 9 5" xfId="7181" xr:uid="{2ADE3D5A-6A60-422A-A4A8-31F105F13FE3}"/>
    <cellStyle name="Input 2 9 5 2" xfId="10912" xr:uid="{EC22F3A5-7D76-4E0D-ACFF-A9DDA0CF262B}"/>
    <cellStyle name="Input 2 9 5 2 2" xfId="20360" xr:uid="{128842AB-A579-4A4B-B12A-BCFBA95C8A89}"/>
    <cellStyle name="Input 2 9 5 2 3" xfId="24784" xr:uid="{3145DB1D-625A-441F-97AF-5185C676865A}"/>
    <cellStyle name="Input 2 9 5 3" xfId="12918" xr:uid="{819F61E6-1A06-4F07-B195-22F33B6B516C}"/>
    <cellStyle name="Input 2 9 5 3 2" xfId="22366" xr:uid="{A3478EA7-C35B-4EA6-88D6-CD32C3EBCD53}"/>
    <cellStyle name="Input 2 9 5 4" xfId="16631" xr:uid="{2EEDA7B8-2510-460E-B336-52299FC61D0B}"/>
    <cellStyle name="Input 2 9 6" xfId="8742" xr:uid="{BDCDBC3F-617B-4095-A57B-31CF582003A7}"/>
    <cellStyle name="Input 2 9 6 2" xfId="12226" xr:uid="{E9673FEA-4667-442B-B989-B0F780D64860}"/>
    <cellStyle name="Input 2 9 6 2 2" xfId="21674" xr:uid="{69A9BBB3-CD16-447A-ABD7-B799FDD3D004}"/>
    <cellStyle name="Input 2 9 6 2 3" xfId="26066" xr:uid="{C73516C9-AE19-42CB-A902-251AC042E55B}"/>
    <cellStyle name="Input 2 9 6 3" xfId="14445" xr:uid="{9BF35BC3-ABAD-4C4B-A498-56A4F169ADB9}"/>
    <cellStyle name="Input 2 9 6 3 2" xfId="23893" xr:uid="{C7DD9CE0-F224-471C-ABBE-94CFE8A99805}"/>
    <cellStyle name="Input 2 9 6 4" xfId="18190" xr:uid="{82E64F2B-6AA5-455D-BD4D-FEAE6145D487}"/>
    <cellStyle name="Input 2 9 7" xfId="8872" xr:uid="{C1204BEF-E364-4597-AE79-9328B775387E}"/>
    <cellStyle name="Input 2 9 7 2" xfId="12335" xr:uid="{2EF4570B-9211-4156-BC48-01684CAF1860}"/>
    <cellStyle name="Input 2 9 7 2 2" xfId="21783" xr:uid="{399306EF-4689-4526-A26F-06F1A76D3FA9}"/>
    <cellStyle name="Input 2 9 7 2 3" xfId="26174" xr:uid="{23002E07-8DCD-4C5E-A743-1085130DC762}"/>
    <cellStyle name="Input 2 9 7 3" xfId="14574" xr:uid="{61A8D993-0B74-4181-AE85-C591F7167818}"/>
    <cellStyle name="Input 2 9 7 3 2" xfId="24022" xr:uid="{E0C46336-06CF-4BDD-975C-57335657ED09}"/>
    <cellStyle name="Input 2 9 7 4" xfId="18320" xr:uid="{D61C2E1D-D2D3-455A-8B39-A8D551DD34FD}"/>
    <cellStyle name="Input 2 9 8" xfId="8996" xr:uid="{5180F024-778C-47B4-A2F4-C7E3FCE6B244}"/>
    <cellStyle name="Input 2 9 8 2" xfId="12442" xr:uid="{A2BA1F32-E2AB-46BF-847D-7620511B53C7}"/>
    <cellStyle name="Input 2 9 8 2 2" xfId="21890" xr:uid="{18B13B38-7DB0-4025-97F8-FBA58C5C5DD7}"/>
    <cellStyle name="Input 2 9 8 2 3" xfId="26280" xr:uid="{9E3A092D-4C94-4FC2-8691-B6493B1ECCC2}"/>
    <cellStyle name="Input 2 9 8 3" xfId="14697" xr:uid="{D9C11266-139E-47F1-A511-C7CF1CBE715B}"/>
    <cellStyle name="Input 2 9 8 3 2" xfId="24145" xr:uid="{20AFCAA6-AC8F-4C9B-84CA-40907D13DD8D}"/>
    <cellStyle name="Input 2 9 8 4" xfId="18444" xr:uid="{F2F2A1DA-ACA6-476B-8E98-5DAB26DEA819}"/>
    <cellStyle name="Input 2 9 9" xfId="8227" xr:uid="{9FF337C7-532E-4B67-AC46-7672D08CF46A}"/>
    <cellStyle name="Input 2 9 9 2" xfId="11784" xr:uid="{8F4CE336-07A2-4F38-9D0B-EC75C603E34A}"/>
    <cellStyle name="Input 2 9 9 2 2" xfId="21232" xr:uid="{55224C45-960C-4DD0-A690-182C0C281193}"/>
    <cellStyle name="Input 2 9 9 2 3" xfId="25627" xr:uid="{594C8D85-EA56-4E27-8BE2-ADE9C118AC49}"/>
    <cellStyle name="Input 2 9 9 3" xfId="13933" xr:uid="{0D8363AF-1CD4-4D8D-956F-518DC5EAD203}"/>
    <cellStyle name="Input 2 9 9 3 2" xfId="23381" xr:uid="{AA8023D0-1A3B-4FFF-A2D9-DEAE269F199C}"/>
    <cellStyle name="Input 2 9 9 4" xfId="17675" xr:uid="{1B942F79-8E6D-4837-9814-F2E4349F0A52}"/>
    <cellStyle name="Input 20" xfId="3375" xr:uid="{146712E6-B860-4AD5-BD81-04C641C9C882}"/>
    <cellStyle name="Input 21" xfId="3376" xr:uid="{B4FD8285-6B09-48D4-B9F1-BD7A4ECAB246}"/>
    <cellStyle name="Input 22" xfId="3377" xr:uid="{9AD53072-0D40-47D3-8471-024A5F3433B1}"/>
    <cellStyle name="Input 23" xfId="3378" xr:uid="{81CAA3E6-105F-49D0-9C48-65F17354B5AC}"/>
    <cellStyle name="Input 24" xfId="3379" xr:uid="{0F3807CB-CF1E-42F1-A67F-3A7E9A8D370B}"/>
    <cellStyle name="Input 25" xfId="3380" xr:uid="{DC802FBD-1AC3-4A0E-96B6-91D2FF06C0C5}"/>
    <cellStyle name="Input 26" xfId="3381" xr:uid="{62158971-7885-4E29-90BB-8BCE6573C215}"/>
    <cellStyle name="Input 27" xfId="3382" xr:uid="{82C0A20A-FF0C-4887-B3CC-A6169A2DD404}"/>
    <cellStyle name="Input 28" xfId="3351" xr:uid="{343C57C0-D364-4CC2-8A3F-46DF57AADE05}"/>
    <cellStyle name="Input 28 10" xfId="26619" xr:uid="{50E9E1BD-5462-4DD1-9627-C0328765542C}"/>
    <cellStyle name="Input 28 2" xfId="5943" xr:uid="{735C572E-47E9-497E-A91E-81EA41069775}"/>
    <cellStyle name="Input 28 2 2" xfId="6613" xr:uid="{50F68F52-DC41-4807-84B8-E0EE10E06206}"/>
    <cellStyle name="Input 28 2 2 2" xfId="10345" xr:uid="{BCA30A2A-AF5A-4DA1-BC45-26D0ADC554D5}"/>
    <cellStyle name="Input 28 2 2 2 2" xfId="19793" xr:uid="{F72EF640-36B2-46A6-B06F-E3E5F6BA7355}"/>
    <cellStyle name="Input 28 2 2 3" xfId="16064" xr:uid="{C5682E50-EFA9-4763-8D53-3A8B70609A0C}"/>
    <cellStyle name="Input 28 2 3" xfId="9675" xr:uid="{13750C03-8383-4744-B959-5F784341CC74}"/>
    <cellStyle name="Input 28 2 3 2" xfId="19123" xr:uid="{33CDCAF8-FC61-47FC-899E-9A5DD1F73CC9}"/>
    <cellStyle name="Input 28 2 4" xfId="15394" xr:uid="{F4689F9D-8437-405C-B367-757C8655A767}"/>
    <cellStyle name="Input 28 2 5" xfId="27953" xr:uid="{29778866-A625-4F10-8422-28F5F2B6535B}"/>
    <cellStyle name="Input 28 2 6" xfId="28164" xr:uid="{B05B2F91-2BF1-47AD-9674-844463691038}"/>
    <cellStyle name="Input 28 2 7" xfId="27506" xr:uid="{3AAFD28E-64A9-458E-A01A-5B2D1C039D56}"/>
    <cellStyle name="Input 28 2 8" xfId="28461" xr:uid="{A04008A8-1133-4DCA-B349-1E423747C140}"/>
    <cellStyle name="Input 28 3" xfId="7151" xr:uid="{73DEF984-5099-4ACF-AFBF-A684E92A08C4}"/>
    <cellStyle name="Input 28 3 2" xfId="10882" xr:uid="{98DD469C-CB68-4EF2-B4A0-2BD7C2E9A752}"/>
    <cellStyle name="Input 28 3 2 2" xfId="20330" xr:uid="{6CBF3E31-C996-4F32-8164-E4FA1A448FA8}"/>
    <cellStyle name="Input 28 3 2 3" xfId="24754" xr:uid="{2EB216A0-A52A-4DC2-87F8-0A4DEAF43DD4}"/>
    <cellStyle name="Input 28 3 3" xfId="12888" xr:uid="{AA867021-B096-47D9-84BE-5C1BA4C5B16E}"/>
    <cellStyle name="Input 28 3 3 2" xfId="22336" xr:uid="{2DDF38CC-A84A-4BFE-9BBE-23DB82C19895}"/>
    <cellStyle name="Input 28 3 4" xfId="16601" xr:uid="{2750C6A9-6EBE-4005-88BF-6C4C5BAE1400}"/>
    <cellStyle name="Input 28 4" xfId="8022" xr:uid="{5DB47D29-A0FB-4B42-8100-4D0FCE5D0704}"/>
    <cellStyle name="Input 28 4 2" xfId="11621" xr:uid="{34F79062-AAF2-4DD5-AF44-A3FEE7DD7A91}"/>
    <cellStyle name="Input 28 4 2 2" xfId="21069" xr:uid="{7AFAAFC9-26CC-4FF1-99D1-000DE8CEFB06}"/>
    <cellStyle name="Input 28 4 2 3" xfId="25483" xr:uid="{CF3F7A58-4F7D-40D1-8361-EF9DA395A5C4}"/>
    <cellStyle name="Input 28 4 3" xfId="13747" xr:uid="{32D3EBF4-2A4A-4376-9FA5-7ECEDE6B8E90}"/>
    <cellStyle name="Input 28 4 3 2" xfId="23195" xr:uid="{4C506EA8-3617-4EF8-BC28-32BF7C1ACE38}"/>
    <cellStyle name="Input 28 4 4" xfId="17470" xr:uid="{651D8722-1803-483D-A874-34F79158A9AA}"/>
    <cellStyle name="Input 28 5" xfId="8163" xr:uid="{3E6F79B9-1DED-44E5-8E63-220008AC1DC7}"/>
    <cellStyle name="Input 28 5 2" xfId="11732" xr:uid="{8D7F54A3-64B9-4C7C-A1D2-923578860A72}"/>
    <cellStyle name="Input 28 5 2 2" xfId="21180" xr:uid="{A5AED2A2-3751-4340-9A68-353A377B6631}"/>
    <cellStyle name="Input 28 5 2 3" xfId="25575" xr:uid="{24B98133-9486-40B1-82C1-F6124A2CE64A}"/>
    <cellStyle name="Input 28 5 3" xfId="13869" xr:uid="{BCB17835-609F-4DFF-86E4-3C27726B7DA3}"/>
    <cellStyle name="Input 28 5 3 2" xfId="23317" xr:uid="{158B4004-59DF-4E9A-A73A-1BA199347D89}"/>
    <cellStyle name="Input 28 5 4" xfId="17611" xr:uid="{CD14807E-81C9-4256-9E28-7BF07441D6FC}"/>
    <cellStyle name="Input 28 6" xfId="8078" xr:uid="{9C1FB639-D9CA-4872-B78F-0FBF5BB8B4BD}"/>
    <cellStyle name="Input 28 6 2" xfId="11663" xr:uid="{F7E3720A-E71A-4A0F-9EF8-9901613A5413}"/>
    <cellStyle name="Input 28 6 2 2" xfId="21111" xr:uid="{E1132645-41CD-47B6-A641-52C234D92FD4}"/>
    <cellStyle name="Input 28 6 2 3" xfId="25524" xr:uid="{A36350FD-F82E-44DC-96D8-2E49F628C5E5}"/>
    <cellStyle name="Input 28 6 3" xfId="13802" xr:uid="{F9580297-FBF7-4897-B0BB-00AC053930F4}"/>
    <cellStyle name="Input 28 6 3 2" xfId="23250" xr:uid="{B654683F-6A6F-476F-A193-B8C05DAE836D}"/>
    <cellStyle name="Input 28 6 4" xfId="17526" xr:uid="{7D9C2B4B-BEF8-4289-83D6-33C9AA0295B5}"/>
    <cellStyle name="Input 28 7" xfId="7510" xr:uid="{3D90BBDD-5D60-40E3-AAA6-9D17A5869F61}"/>
    <cellStyle name="Input 28 7 2" xfId="11181" xr:uid="{69B08FFB-36E8-46BD-8697-FB95FB70137D}"/>
    <cellStyle name="Input 28 7 2 2" xfId="20629" xr:uid="{CC0C25BB-7784-485E-81BA-5020BC335DCE}"/>
    <cellStyle name="Input 28 7 2 3" xfId="25048" xr:uid="{7A2D8B53-863F-4EA8-8A41-F65A3710BFD2}"/>
    <cellStyle name="Input 28 7 3" xfId="13240" xr:uid="{5CEBC94F-77B1-4D0F-A86F-01910B4F1CE0}"/>
    <cellStyle name="Input 28 7 3 2" xfId="22688" xr:uid="{F2D613B6-DD93-4DFA-AC1E-7618613AA5D3}"/>
    <cellStyle name="Input 28 7 4" xfId="16958" xr:uid="{22A5CD17-5E57-4156-92E2-D16FFB11AE0D}"/>
    <cellStyle name="Input 28 8" xfId="8208" xr:uid="{2AAD45B8-5B91-49C7-B651-B3E5513225F0}"/>
    <cellStyle name="Input 28 8 2" xfId="13914" xr:uid="{D63DD52E-C303-470B-B581-32B9EF4C8C29}"/>
    <cellStyle name="Input 28 8 2 2" xfId="23362" xr:uid="{D3246F49-69DA-4E1D-8290-7844631FC6F8}"/>
    <cellStyle name="Input 28 8 3" xfId="17656" xr:uid="{F1F85DED-67BF-4A2B-B41A-D2C5B6BB74C6}"/>
    <cellStyle name="Input 28 9" xfId="27231" xr:uid="{72B0E4FC-9CEC-455F-9F36-53328D5096FC}"/>
    <cellStyle name="Input 29" xfId="4884" xr:uid="{96D71466-96F8-4356-8EF5-C79121DCDAA0}"/>
    <cellStyle name="Input 3" xfId="1358" xr:uid="{A67C82FD-8962-45FF-B713-E85640BBF703}"/>
    <cellStyle name="Input 3 10" xfId="1359" xr:uid="{84EC34AB-CD8F-4D15-9B11-DE623F5BDFF0}"/>
    <cellStyle name="Input 3 10 10" xfId="27260" xr:uid="{919C6F2B-73F1-4780-B971-955ADE4D3D7E}"/>
    <cellStyle name="Input 3 10 2" xfId="5604" xr:uid="{A4ED1DBC-BFB5-4454-9759-971C34ABC297}"/>
    <cellStyle name="Input 3 10 2 2" xfId="6274" xr:uid="{CBF78191-9CF7-4BEC-9E10-9AEFEE25E46C}"/>
    <cellStyle name="Input 3 10 2 2 2" xfId="10006" xr:uid="{CDFFE9AF-C21D-410B-A41A-20AD08124F65}"/>
    <cellStyle name="Input 3 10 2 2 2 2" xfId="19454" xr:uid="{A833A04B-CF62-49AF-9045-CC5CC0BF6274}"/>
    <cellStyle name="Input 3 10 2 2 3" xfId="15725" xr:uid="{FC1FEE60-7944-4C1C-8751-3E48999531DA}"/>
    <cellStyle name="Input 3 10 2 3" xfId="9336" xr:uid="{61850441-4CEB-400B-A4CF-E84B38A95790}"/>
    <cellStyle name="Input 3 10 2 3 2" xfId="18784" xr:uid="{8212CB49-61EB-4233-ADA5-3B3948B21662}"/>
    <cellStyle name="Input 3 10 2 4" xfId="15055" xr:uid="{411CE83E-25B2-43E6-8669-A574A9F8A8E6}"/>
    <cellStyle name="Input 3 10 2 5" xfId="27785" xr:uid="{8DE49BC0-C026-458A-89B7-391998E041A1}"/>
    <cellStyle name="Input 3 10 2 6" xfId="27416" xr:uid="{EBE468A6-0EB2-40FC-85B9-F603AE3681FF}"/>
    <cellStyle name="Input 3 10 2 7" xfId="27122" xr:uid="{0DDDE36B-8170-4BB1-AAAC-464685BEE635}"/>
    <cellStyle name="Input 3 10 2 8" xfId="28319" xr:uid="{6B06B075-4B22-4319-AC17-D6478F9798A0}"/>
    <cellStyle name="Input 3 10 3" xfId="7179" xr:uid="{028E62A1-D969-4ECD-9C90-6E5DDF5FAE09}"/>
    <cellStyle name="Input 3 10 3 2" xfId="10910" xr:uid="{A40AEF3E-C0F9-49B5-B189-65213B092716}"/>
    <cellStyle name="Input 3 10 3 2 2" xfId="20358" xr:uid="{7EF43F4B-4FA2-4E2A-BF84-524B373A4F70}"/>
    <cellStyle name="Input 3 10 3 2 3" xfId="24782" xr:uid="{EA3D2791-CB5D-445B-89B6-CA1290BE7F7C}"/>
    <cellStyle name="Input 3 10 3 3" xfId="12916" xr:uid="{2A137A79-9290-4003-A54B-0CB32C830EE9}"/>
    <cellStyle name="Input 3 10 3 3 2" xfId="22364" xr:uid="{AC1E840A-C480-44A3-826C-B5A62F6C9044}"/>
    <cellStyle name="Input 3 10 3 4" xfId="16629" xr:uid="{BBCEDA5F-B527-4F2C-BF3B-0EF65C48FBBF}"/>
    <cellStyle name="Input 3 10 4" xfId="8740" xr:uid="{1F00DD2F-6777-4CA9-9CC3-41476A4CC2DD}"/>
    <cellStyle name="Input 3 10 4 2" xfId="12224" xr:uid="{47B3903F-D3C5-4AB1-A3F2-12EF409EABD7}"/>
    <cellStyle name="Input 3 10 4 2 2" xfId="21672" xr:uid="{C519E9FF-3DD9-44EF-ACF3-52110E558618}"/>
    <cellStyle name="Input 3 10 4 2 3" xfId="26064" xr:uid="{3BCC590A-C76C-4952-A3F0-157793C5ED4B}"/>
    <cellStyle name="Input 3 10 4 3" xfId="14443" xr:uid="{1DEAD3E4-5FAE-4298-8F4A-927221F9D9F4}"/>
    <cellStyle name="Input 3 10 4 3 2" xfId="23891" xr:uid="{3A3E2313-801E-4D0B-A4AC-5D0F927ED7AB}"/>
    <cellStyle name="Input 3 10 4 4" xfId="18188" xr:uid="{DF701A03-C9DE-48AE-8191-C3F2C7B15EFD}"/>
    <cellStyle name="Input 3 10 5" xfId="7461" xr:uid="{FC73E833-F4C5-453B-8858-3F35929BE00F}"/>
    <cellStyle name="Input 3 10 5 2" xfId="11137" xr:uid="{67D87C57-1967-48AD-9A96-385874D3331D}"/>
    <cellStyle name="Input 3 10 5 2 2" xfId="20585" xr:uid="{0AAA935B-DD98-4CC2-ACF6-3E0DFC127B60}"/>
    <cellStyle name="Input 3 10 5 2 3" xfId="25004" xr:uid="{55418EF6-2AB8-4D76-A69E-B82F461848BC}"/>
    <cellStyle name="Input 3 10 5 3" xfId="13191" xr:uid="{F0071CEE-9168-4C56-86E1-DB42DEF01767}"/>
    <cellStyle name="Input 3 10 5 3 2" xfId="22639" xr:uid="{E26BD5E9-1AD0-477C-ADAF-EF8D288A37A1}"/>
    <cellStyle name="Input 3 10 5 4" xfId="16909" xr:uid="{19D26E4B-0163-44AC-9BA4-CE560946C2B9}"/>
    <cellStyle name="Input 3 10 6" xfId="7588" xr:uid="{68AA0FE0-A57A-4963-9C3C-A329006C5B95}"/>
    <cellStyle name="Input 3 10 6 2" xfId="11251" xr:uid="{C54654B0-4DCF-4064-8174-42136157B887}"/>
    <cellStyle name="Input 3 10 6 2 2" xfId="20699" xr:uid="{49A2E4C1-0DC4-417E-9C10-71F6411A3CA2}"/>
    <cellStyle name="Input 3 10 6 2 3" xfId="25117" xr:uid="{98FFC254-5679-4056-984C-CE38D2B0BC70}"/>
    <cellStyle name="Input 3 10 6 3" xfId="13317" xr:uid="{B6C7B796-B83C-45D0-91DC-F5A2A5308DD1}"/>
    <cellStyle name="Input 3 10 6 3 2" xfId="22765" xr:uid="{57975C09-EA1C-46BC-9BD0-BCD1D5905602}"/>
    <cellStyle name="Input 3 10 6 4" xfId="17036" xr:uid="{81CBDD46-D563-4721-8334-4DCFE648CE99}"/>
    <cellStyle name="Input 3 10 7" xfId="9025" xr:uid="{9D1CD672-CE0F-4E85-88C9-E2EA43FFDCE9}"/>
    <cellStyle name="Input 3 10 7 2" xfId="12463" xr:uid="{2A58D506-89DB-42B7-B3E8-B6208F95B2FC}"/>
    <cellStyle name="Input 3 10 7 2 2" xfId="21911" xr:uid="{FB8A6B1E-EDEA-4F9C-8ABC-1B5D0B0E1044}"/>
    <cellStyle name="Input 3 10 7 2 3" xfId="26301" xr:uid="{FA799833-AEF4-4C62-BB65-B10C1EB947BE}"/>
    <cellStyle name="Input 3 10 7 3" xfId="14726" xr:uid="{63AED7F4-A38D-4E77-BE80-B8DCEFF1ACDF}"/>
    <cellStyle name="Input 3 10 7 3 2" xfId="24174" xr:uid="{A823B28F-6733-43BA-BAC5-EE770EE7ECA9}"/>
    <cellStyle name="Input 3 10 7 4" xfId="18473" xr:uid="{4D001A36-B38F-4C4E-AEE6-1BF9E1911EAC}"/>
    <cellStyle name="Input 3 10 8" xfId="7890" xr:uid="{176CDDDF-C2EE-47B8-9FCD-8EF28E390F4B}"/>
    <cellStyle name="Input 3 10 8 2" xfId="13615" xr:uid="{647142D0-DBCC-48BA-B3E1-BED7969B2476}"/>
    <cellStyle name="Input 3 10 8 2 2" xfId="23063" xr:uid="{78E27456-396F-4799-9D16-E129D165B24E}"/>
    <cellStyle name="Input 3 10 8 3" xfId="17338" xr:uid="{78685C4C-EC2F-4F38-AF35-2658B3BC4B6B}"/>
    <cellStyle name="Input 3 10 9" xfId="26755" xr:uid="{64973F56-4E1D-4859-A241-9A738C7EAEC7}"/>
    <cellStyle name="Input 3 11" xfId="1360" xr:uid="{BA262058-02CC-4312-9067-7DBF6D4237C1}"/>
    <cellStyle name="Input 3 11 10" xfId="27276" xr:uid="{C9E8935C-136A-4A5C-9883-3648F28E4C0D}"/>
    <cellStyle name="Input 3 11 2" xfId="5605" xr:uid="{411095F9-30C6-43E9-8264-C6D22E947BEC}"/>
    <cellStyle name="Input 3 11 2 2" xfId="6275" xr:uid="{AD13D494-9AF4-455D-B93C-202FA1DF7FF0}"/>
    <cellStyle name="Input 3 11 2 2 2" xfId="10007" xr:uid="{51068FF4-4CD7-41A6-B72E-7634B2119D12}"/>
    <cellStyle name="Input 3 11 2 2 2 2" xfId="19455" xr:uid="{16157BCD-4197-4CAD-ADD2-731C52630A78}"/>
    <cellStyle name="Input 3 11 2 2 3" xfId="15726" xr:uid="{B289FC7B-B4D2-4A38-B047-C0BF81743266}"/>
    <cellStyle name="Input 3 11 2 3" xfId="9337" xr:uid="{74A2B6C2-088C-4016-9ADF-B497D683DB10}"/>
    <cellStyle name="Input 3 11 2 3 2" xfId="18785" xr:uid="{6FB18847-E55F-45FA-BE1E-42FBBF94E1A9}"/>
    <cellStyle name="Input 3 11 2 4" xfId="15056" xr:uid="{DA8EA402-9382-45B6-B7D1-017FCD486D8D}"/>
    <cellStyle name="Input 3 11 2 5" xfId="27786" xr:uid="{4A2D222E-88A6-48ED-8345-35BE04180AC5}"/>
    <cellStyle name="Input 3 11 2 6" xfId="27704" xr:uid="{6098A924-D753-40FD-A169-C083E55AD608}"/>
    <cellStyle name="Input 3 11 2 7" xfId="26589" xr:uid="{3210DE17-CFA3-41CA-B1F2-581B2894AB9C}"/>
    <cellStyle name="Input 3 11 2 8" xfId="28320" xr:uid="{3C070C1E-D6D7-44A7-B4C0-45739F875D38}"/>
    <cellStyle name="Input 3 11 3" xfId="7178" xr:uid="{BE61C74F-3905-4E44-9E1E-7A9B439EA5A1}"/>
    <cellStyle name="Input 3 11 3 2" xfId="10909" xr:uid="{80E67CBB-6D05-4081-AB32-223C2A47313E}"/>
    <cellStyle name="Input 3 11 3 2 2" xfId="20357" xr:uid="{7E6B030A-4881-4868-B1E2-FA07DF5D22D9}"/>
    <cellStyle name="Input 3 11 3 2 3" xfId="24781" xr:uid="{0C8A6DF7-2E18-400B-9441-4D1EAB02BBC7}"/>
    <cellStyle name="Input 3 11 3 3" xfId="12915" xr:uid="{0D11437F-84C5-461C-B34C-680A9CE0203C}"/>
    <cellStyle name="Input 3 11 3 3 2" xfId="22363" xr:uid="{98AB147C-31AE-41E9-92DA-B5EB97E12C4A}"/>
    <cellStyle name="Input 3 11 3 4" xfId="16628" xr:uid="{B177AAA7-F76F-4179-920F-02E5EDBAFC66}"/>
    <cellStyle name="Input 3 11 4" xfId="8739" xr:uid="{D59D1709-141D-49C0-8B29-CB137BB2779D}"/>
    <cellStyle name="Input 3 11 4 2" xfId="12223" xr:uid="{758C4FD0-727B-429D-9CA7-0C9BAE76D734}"/>
    <cellStyle name="Input 3 11 4 2 2" xfId="21671" xr:uid="{B787E532-BC71-4875-914C-17B6D99E9C6C}"/>
    <cellStyle name="Input 3 11 4 2 3" xfId="26063" xr:uid="{01333C61-430E-49DD-941B-EEF37B9B1DD5}"/>
    <cellStyle name="Input 3 11 4 3" xfId="14442" xr:uid="{E84FC2AD-9A86-4C0D-8835-64C3213E18C3}"/>
    <cellStyle name="Input 3 11 4 3 2" xfId="23890" xr:uid="{C7E19273-3AFF-4AD7-AD46-87B8E412FC09}"/>
    <cellStyle name="Input 3 11 4 4" xfId="18187" xr:uid="{946C6599-E049-4710-AE42-42453F13E3F5}"/>
    <cellStyle name="Input 3 11 5" xfId="7999" xr:uid="{82453455-3A20-4C97-BB19-82982E633E90}"/>
    <cellStyle name="Input 3 11 5 2" xfId="11598" xr:uid="{7464B558-14B6-455F-AC66-6F6FC0E0D2EE}"/>
    <cellStyle name="Input 3 11 5 2 2" xfId="21046" xr:uid="{1E6A1E29-AE9A-4350-A93A-412210059EF8}"/>
    <cellStyle name="Input 3 11 5 2 3" xfId="25460" xr:uid="{4F70075E-D8B8-49F1-AD8E-397B92602E22}"/>
    <cellStyle name="Input 3 11 5 3" xfId="13724" xr:uid="{AF9ECAFD-D5DE-48FF-A906-75A765B3515F}"/>
    <cellStyle name="Input 3 11 5 3 2" xfId="23172" xr:uid="{D7D40D2A-7EE2-4377-A550-B83E1D2682C2}"/>
    <cellStyle name="Input 3 11 5 4" xfId="17447" xr:uid="{A6CC7B0E-5C24-43DD-8690-C595B9D46939}"/>
    <cellStyle name="Input 3 11 6" xfId="8834" xr:uid="{3064B74A-3FF3-47ED-A125-1BAD26B75867}"/>
    <cellStyle name="Input 3 11 6 2" xfId="12307" xr:uid="{59FAC71C-B060-406D-85FA-9E953BF2587E}"/>
    <cellStyle name="Input 3 11 6 2 2" xfId="21755" xr:uid="{CC5F74E4-6726-443E-9DB4-B2D5AA41C77A}"/>
    <cellStyle name="Input 3 11 6 2 3" xfId="26146" xr:uid="{8F1D1DA1-6675-4E6F-BAC4-64B8101A323C}"/>
    <cellStyle name="Input 3 11 6 3" xfId="14536" xr:uid="{50C6E98E-B1C0-4ADF-87E9-3D5F3BD4DB92}"/>
    <cellStyle name="Input 3 11 6 3 2" xfId="23984" xr:uid="{85178359-29E2-468F-BD69-6C7B616F9A42}"/>
    <cellStyle name="Input 3 11 6 4" xfId="18282" xr:uid="{79CDC3F3-2871-4D14-81D1-DD4C898B7AA9}"/>
    <cellStyle name="Input 3 11 7" xfId="8169" xr:uid="{5A22DA68-7CBE-416D-B726-C13F6A9516BD}"/>
    <cellStyle name="Input 3 11 7 2" xfId="11738" xr:uid="{4B97ADAD-E714-46EA-80BD-98E7949B1261}"/>
    <cellStyle name="Input 3 11 7 2 2" xfId="21186" xr:uid="{7E5934A6-00CC-4501-BC38-7534D70472EB}"/>
    <cellStyle name="Input 3 11 7 2 3" xfId="25581" xr:uid="{321BB57C-F7EF-4A4F-A7B1-F684FC5D6C83}"/>
    <cellStyle name="Input 3 11 7 3" xfId="13875" xr:uid="{F766A973-67C9-40AA-9DB7-D58F09F28AA9}"/>
    <cellStyle name="Input 3 11 7 3 2" xfId="23323" xr:uid="{ACAA5C11-4F3D-45B8-B086-BE5E7CAC4E78}"/>
    <cellStyle name="Input 3 11 7 4" xfId="17617" xr:uid="{9EE534C7-DE15-4471-A94E-7930927E0624}"/>
    <cellStyle name="Input 3 11 8" xfId="8989" xr:uid="{1CF79CEF-AAFB-4534-8568-79A79694DACA}"/>
    <cellStyle name="Input 3 11 8 2" xfId="14690" xr:uid="{87F91A1C-C0E1-40F3-99B1-2467A75D1345}"/>
    <cellStyle name="Input 3 11 8 2 2" xfId="24138" xr:uid="{60169549-B64A-4372-A78F-F6D5DA8997FF}"/>
    <cellStyle name="Input 3 11 8 3" xfId="18437" xr:uid="{0A85F7B8-2142-4675-AEE7-BE4D1B51E9CE}"/>
    <cellStyle name="Input 3 11 9" xfId="26756" xr:uid="{BC5389D9-A166-4711-B02F-403997A17313}"/>
    <cellStyle name="Input 3 12" xfId="3383" xr:uid="{8823F77E-4964-4D9C-B7BD-7C0B7E2CAC27}"/>
    <cellStyle name="Input 3 13" xfId="4897" xr:uid="{784AF38E-407E-439B-9EB6-A7DAB0796DAE}"/>
    <cellStyle name="Input 3 14" xfId="5603" xr:uid="{D007375A-1203-42E6-A71F-AEA6BC707781}"/>
    <cellStyle name="Input 3 14 2" xfId="6273" xr:uid="{68C91A99-6D26-40B7-8266-29B3A9648FC3}"/>
    <cellStyle name="Input 3 14 2 2" xfId="10005" xr:uid="{FB421750-03F6-4729-970B-02F6B715A817}"/>
    <cellStyle name="Input 3 14 2 2 2" xfId="19453" xr:uid="{9E78176A-C72B-489A-BF5D-3A7A86341040}"/>
    <cellStyle name="Input 3 14 2 3" xfId="15724" xr:uid="{2AB004C2-7569-4C64-8135-EB70189F5A45}"/>
    <cellStyle name="Input 3 14 3" xfId="9335" xr:uid="{26E2AAA2-7073-4226-B012-50BDBBB9F270}"/>
    <cellStyle name="Input 3 14 3 2" xfId="18783" xr:uid="{35E616C1-8D7F-46FA-AF16-9C974C59362D}"/>
    <cellStyle name="Input 3 14 4" xfId="15054" xr:uid="{A1A2B9CE-A305-41EA-ACEA-DFC1C09531E7}"/>
    <cellStyle name="Input 3 14 5" xfId="27784" xr:uid="{369AF402-541B-40B4-9692-7E1025F26A1B}"/>
    <cellStyle name="Input 3 14 6" xfId="27528" xr:uid="{B7991F9E-EA1B-4360-A8A3-6D12E26188CD}"/>
    <cellStyle name="Input 3 14 7" xfId="26504" xr:uid="{1D3FBA18-B71A-49BD-A286-F0ADCC2FA696}"/>
    <cellStyle name="Input 3 14 8" xfId="28318" xr:uid="{6188BEF9-8928-4BF3-9AB0-1D54A7FF32F9}"/>
    <cellStyle name="Input 3 15" xfId="7180" xr:uid="{21354517-DF5F-4A36-B377-FE69BEFB3BDC}"/>
    <cellStyle name="Input 3 15 2" xfId="10911" xr:uid="{5A824603-0816-4B71-A4DD-F8ABC4264F2D}"/>
    <cellStyle name="Input 3 15 2 2" xfId="20359" xr:uid="{CBAB7264-342D-4923-B229-0CDF89C69310}"/>
    <cellStyle name="Input 3 15 2 3" xfId="24783" xr:uid="{F17B7085-2B2B-4078-BA2A-65610C63C43D}"/>
    <cellStyle name="Input 3 15 3" xfId="12917" xr:uid="{3BAC0442-0FC3-4CE9-942F-AA5DD0D6DEBF}"/>
    <cellStyle name="Input 3 15 3 2" xfId="22365" xr:uid="{44399741-BC83-440C-BB16-164A600A4E19}"/>
    <cellStyle name="Input 3 15 4" xfId="16630" xr:uid="{76F7A00E-A470-40C8-AC5B-5F452C52EC57}"/>
    <cellStyle name="Input 3 16" xfId="8741" xr:uid="{F71C109E-990A-47FC-9493-425E10963EF2}"/>
    <cellStyle name="Input 3 16 2" xfId="12225" xr:uid="{FA91A1E6-D8E9-4C1B-83FB-5DBCD977F42E}"/>
    <cellStyle name="Input 3 16 2 2" xfId="21673" xr:uid="{5A050BC0-D084-4617-A550-DEF7653359B5}"/>
    <cellStyle name="Input 3 16 2 3" xfId="26065" xr:uid="{9A09D4AB-6763-48B3-94F8-43CCFC6B5ED3}"/>
    <cellStyle name="Input 3 16 3" xfId="14444" xr:uid="{69A08C88-5685-4246-B7F5-11064B4D947A}"/>
    <cellStyle name="Input 3 16 3 2" xfId="23892" xr:uid="{677F4102-93D0-4AD9-A3B8-59D1792E3DD8}"/>
    <cellStyle name="Input 3 16 4" xfId="18189" xr:uid="{BA0A6B3B-9EC6-486F-8227-115E52B47F5C}"/>
    <cellStyle name="Input 3 17" xfId="8547" xr:uid="{13CB4D0D-2B7D-403F-80CE-1D092D4D0B82}"/>
    <cellStyle name="Input 3 17 2" xfId="12055" xr:uid="{A65C3B10-E6CE-4EF1-8D9A-B410B1971B3F}"/>
    <cellStyle name="Input 3 17 2 2" xfId="21503" xr:uid="{56576F69-D390-435A-9AAD-F738EB9C5D95}"/>
    <cellStyle name="Input 3 17 2 3" xfId="25895" xr:uid="{C6352ADA-2F60-45C4-B645-D435A854A458}"/>
    <cellStyle name="Input 3 17 3" xfId="14250" xr:uid="{B4E11F9E-DA85-4AF4-877C-B512E414F369}"/>
    <cellStyle name="Input 3 17 3 2" xfId="23698" xr:uid="{129F5B99-83EE-4887-8D1D-A9BEC57D22E6}"/>
    <cellStyle name="Input 3 17 4" xfId="17995" xr:uid="{903F3F8A-F5B0-43FC-8BD2-D4021A4434B4}"/>
    <cellStyle name="Input 3 18" xfId="7882" xr:uid="{0DDC2D4E-2C6B-4C43-BD2C-064E56028C72}"/>
    <cellStyle name="Input 3 18 2" xfId="11503" xr:uid="{B75A72FD-FD7A-4EC9-8BDD-615315D8EF30}"/>
    <cellStyle name="Input 3 18 2 2" xfId="20951" xr:uid="{2FD3F4C5-8443-4A72-BC07-6D00F3436934}"/>
    <cellStyle name="Input 3 18 2 3" xfId="25365" xr:uid="{980B1435-69F5-43DB-BA32-9C1BCB85FEF2}"/>
    <cellStyle name="Input 3 18 3" xfId="13607" xr:uid="{FFB84A13-78EB-4F4C-AA5C-C92996F0EFB1}"/>
    <cellStyle name="Input 3 18 3 2" xfId="23055" xr:uid="{30096A37-FC4B-4708-A612-B1D1AE44636F}"/>
    <cellStyle name="Input 3 18 4" xfId="17330" xr:uid="{49455621-5D35-4AE1-BCF3-2229D7808F19}"/>
    <cellStyle name="Input 3 19" xfId="9008" xr:uid="{532F5172-8833-409A-A702-1025F1747E0B}"/>
    <cellStyle name="Input 3 19 2" xfId="12454" xr:uid="{52DCE379-3FAD-4F61-90EC-CA16C9FA6287}"/>
    <cellStyle name="Input 3 19 2 2" xfId="21902" xr:uid="{DD7CD376-9A4C-4622-87CB-D93C1E4B5797}"/>
    <cellStyle name="Input 3 19 2 3" xfId="26292" xr:uid="{0208C753-6BDB-4485-8271-54A98CBAD916}"/>
    <cellStyle name="Input 3 19 3" xfId="14709" xr:uid="{4070E248-DD8C-465B-925F-F9345575EFFF}"/>
    <cellStyle name="Input 3 19 3 2" xfId="24157" xr:uid="{9A55694D-1464-41ED-858A-E15ECE33682D}"/>
    <cellStyle name="Input 3 19 4" xfId="18456" xr:uid="{16F6D41A-0D1C-4A2F-9C66-897CECB6F5F4}"/>
    <cellStyle name="Input 3 2" xfId="1361" xr:uid="{1827B51F-87F3-4273-8651-5364D5F36556}"/>
    <cellStyle name="Input 3 2 10" xfId="26757" xr:uid="{2CEA91EB-8BA5-42E3-9B95-DEB65A1FAE33}"/>
    <cellStyle name="Input 3 2 11" xfId="27275" xr:uid="{1DFF21CA-8CBA-48B2-9DBF-493022A41C87}"/>
    <cellStyle name="Input 3 2 2" xfId="3384" xr:uid="{668768CA-5999-447B-843D-4E3B2860CC36}"/>
    <cellStyle name="Input 3 2 2 10" xfId="26614" xr:uid="{21134A03-899E-4151-BD73-DE57F260C8B0}"/>
    <cellStyle name="Input 3 2 2 2" xfId="5956" xr:uid="{E81DCFA8-B83D-4283-8940-B01094CDEEA1}"/>
    <cellStyle name="Input 3 2 2 2 2" xfId="6626" xr:uid="{7AFFD163-3299-4695-A0F8-72D77255DDA1}"/>
    <cellStyle name="Input 3 2 2 2 2 2" xfId="10358" xr:uid="{8A5FC7C1-9BFB-4495-8666-0B80D03D79E6}"/>
    <cellStyle name="Input 3 2 2 2 2 2 2" xfId="19806" xr:uid="{4BA2B070-6583-45EC-99E5-CE55FB833CDD}"/>
    <cellStyle name="Input 3 2 2 2 2 3" xfId="16077" xr:uid="{5480DFCF-4F45-4527-A6DD-1ADE9603A3E9}"/>
    <cellStyle name="Input 3 2 2 2 3" xfId="9688" xr:uid="{5B0CAC43-8364-494B-9355-0D5F09B9F159}"/>
    <cellStyle name="Input 3 2 2 2 3 2" xfId="19136" xr:uid="{FCE4EEA3-001B-4BC7-AEF4-AFAEA871A72D}"/>
    <cellStyle name="Input 3 2 2 2 4" xfId="15407" xr:uid="{0EB6911D-4A39-40D7-9CC1-70667B5570A2}"/>
    <cellStyle name="Input 3 2 2 2 5" xfId="27966" xr:uid="{3E2CD903-3E67-41BD-880D-F77BB2DECDBF}"/>
    <cellStyle name="Input 3 2 2 2 6" xfId="28177" xr:uid="{5FF624EE-DF18-4E51-9CDC-4C355CA2142F}"/>
    <cellStyle name="Input 3 2 2 2 7" xfId="27264" xr:uid="{2673E4CA-4FEF-48E1-A3E0-57B7253636EE}"/>
    <cellStyle name="Input 3 2 2 2 8" xfId="28474" xr:uid="{7E7D0A46-A1F2-42EB-B8B2-ACD43C4C4CEF}"/>
    <cellStyle name="Input 3 2 2 3" xfId="7032" xr:uid="{10DAAFB2-8A34-426B-99A1-06FAEEB9A2C1}"/>
    <cellStyle name="Input 3 2 2 3 2" xfId="10763" xr:uid="{4DA0DD70-8296-4199-87E3-AFCCC6F1E718}"/>
    <cellStyle name="Input 3 2 2 3 2 2" xfId="20211" xr:uid="{B0D984DC-935C-42F0-BF89-8CA1864A6103}"/>
    <cellStyle name="Input 3 2 2 3 2 3" xfId="24635" xr:uid="{B1013C4F-C9C2-4CDA-98CB-E10A883FDD15}"/>
    <cellStyle name="Input 3 2 2 3 3" xfId="12769" xr:uid="{39C9DF9B-6793-4C18-8FD5-06688CBFE3FB}"/>
    <cellStyle name="Input 3 2 2 3 3 2" xfId="22217" xr:uid="{0C0C54C5-B4D1-41D5-B8B3-7817F0906D98}"/>
    <cellStyle name="Input 3 2 2 3 4" xfId="16482" xr:uid="{D18FE029-33CB-4872-B7F1-6C06ABA5B1CB}"/>
    <cellStyle name="Input 3 2 2 4" xfId="7470" xr:uid="{17278F19-E3D8-4A0C-AFB7-FB22C6DEA403}"/>
    <cellStyle name="Input 3 2 2 4 2" xfId="11146" xr:uid="{EE18AE2B-4413-489A-879A-CE26063BD61D}"/>
    <cellStyle name="Input 3 2 2 4 2 2" xfId="20594" xr:uid="{65C868CC-F897-495A-B57A-72207939CB8F}"/>
    <cellStyle name="Input 3 2 2 4 2 3" xfId="25013" xr:uid="{A27D8D6D-43AB-417D-A57A-8789EC2A0DF9}"/>
    <cellStyle name="Input 3 2 2 4 3" xfId="13200" xr:uid="{CE24B8CD-47FA-4083-90BF-601F529BFE6E}"/>
    <cellStyle name="Input 3 2 2 4 3 2" xfId="22648" xr:uid="{3E1E39CE-0024-42EF-B965-2CFC29E2FA50}"/>
    <cellStyle name="Input 3 2 2 4 4" xfId="16918" xr:uid="{9AEDD128-A6AA-4969-BE8C-BD344AD57FF7}"/>
    <cellStyle name="Input 3 2 2 5" xfId="8830" xr:uid="{07AF674A-6C5E-4FD5-AF54-24AFE7BB15B6}"/>
    <cellStyle name="Input 3 2 2 5 2" xfId="12303" xr:uid="{F072F683-3FD8-4AB5-9385-73598E0D195E}"/>
    <cellStyle name="Input 3 2 2 5 2 2" xfId="21751" xr:uid="{39EEDC2D-1055-45AB-9922-0139298B58C3}"/>
    <cellStyle name="Input 3 2 2 5 2 3" xfId="26142" xr:uid="{967DB520-C1CB-4659-830D-3E529E3BDBC2}"/>
    <cellStyle name="Input 3 2 2 5 3" xfId="14532" xr:uid="{8F3F860E-C678-42B8-B58E-9D4DA81084DC}"/>
    <cellStyle name="Input 3 2 2 5 3 2" xfId="23980" xr:uid="{1ADD168D-622A-43BB-A99E-8BA908B90359}"/>
    <cellStyle name="Input 3 2 2 5 4" xfId="18278" xr:uid="{8D3175A3-EBD4-4360-8DBE-CDFFA2F11A15}"/>
    <cellStyle name="Input 3 2 2 6" xfId="7790" xr:uid="{4AFCF3C1-2463-4DEF-BC17-BF52A88EB39F}"/>
    <cellStyle name="Input 3 2 2 6 2" xfId="11430" xr:uid="{0C5AABA3-C258-4DEE-AE2D-92E1385D04F0}"/>
    <cellStyle name="Input 3 2 2 6 2 2" xfId="20878" xr:uid="{D6A19265-B878-46A1-99FD-97C2596D28BD}"/>
    <cellStyle name="Input 3 2 2 6 2 3" xfId="25294" xr:uid="{AC6C3297-8656-47A8-9596-1D0BCE0D4673}"/>
    <cellStyle name="Input 3 2 2 6 3" xfId="13517" xr:uid="{7F3BF5C7-5333-4266-A205-1CB74C64665E}"/>
    <cellStyle name="Input 3 2 2 6 3 2" xfId="22965" xr:uid="{621A7425-9125-4DEE-8C6B-4DE15CE16545}"/>
    <cellStyle name="Input 3 2 2 6 4" xfId="17238" xr:uid="{C3F24D78-0A8B-469A-B637-9A07BEE91028}"/>
    <cellStyle name="Input 3 2 2 7" xfId="7502" xr:uid="{C4A0F501-0B33-4D0D-BD43-32C9C64EFD71}"/>
    <cellStyle name="Input 3 2 2 7 2" xfId="11176" xr:uid="{00CE8B6C-08C9-4E0F-B594-1EF9A98CBE8E}"/>
    <cellStyle name="Input 3 2 2 7 2 2" xfId="20624" xr:uid="{07D533CF-E087-44C1-9762-1ED602E117DE}"/>
    <cellStyle name="Input 3 2 2 7 2 3" xfId="25043" xr:uid="{53B92176-5E1D-4588-B68F-6800BC5C0653}"/>
    <cellStyle name="Input 3 2 2 7 3" xfId="13232" xr:uid="{DBD210EE-DBF1-4991-A9AD-242EDC58A8F4}"/>
    <cellStyle name="Input 3 2 2 7 3 2" xfId="22680" xr:uid="{C2960988-FFF1-465C-9FAC-1BCEAF6E4351}"/>
    <cellStyle name="Input 3 2 2 7 4" xfId="16950" xr:uid="{DA457C03-2500-417E-A2A1-021951B51BDA}"/>
    <cellStyle name="Input 3 2 2 8" xfId="8073" xr:uid="{B24B4B03-54BD-465A-A73A-A8BB0DC994B5}"/>
    <cellStyle name="Input 3 2 2 8 2" xfId="13797" xr:uid="{882DAA04-63B9-4436-94A3-C26FD0590FB0}"/>
    <cellStyle name="Input 3 2 2 8 2 2" xfId="23245" xr:uid="{AE294449-11C5-4B41-BC79-0668DE638693}"/>
    <cellStyle name="Input 3 2 2 8 3" xfId="17521" xr:uid="{342C895F-47E5-4E33-8003-D64B6755F021}"/>
    <cellStyle name="Input 3 2 2 9" xfId="27244" xr:uid="{0EDA307E-9EEE-451B-8F85-F92B5187BF44}"/>
    <cellStyle name="Input 3 2 3" xfId="5606" xr:uid="{2DEC856B-8EEC-4F98-83C0-05A8D4F584D9}"/>
    <cellStyle name="Input 3 2 3 2" xfId="6276" xr:uid="{1C5F2E11-B937-4420-9478-C502397B1850}"/>
    <cellStyle name="Input 3 2 3 2 2" xfId="10008" xr:uid="{6B8DD44C-426F-4968-8827-D931A824AFDA}"/>
    <cellStyle name="Input 3 2 3 2 2 2" xfId="19456" xr:uid="{90AD63B4-6895-4157-9C06-0AEF5B87DB5E}"/>
    <cellStyle name="Input 3 2 3 2 3" xfId="15727" xr:uid="{0A97E84B-B1F2-4445-A93E-AD77B2C6E7AF}"/>
    <cellStyle name="Input 3 2 3 3" xfId="9338" xr:uid="{A10C9AF3-187F-45FF-B957-4F1C57EDEA2C}"/>
    <cellStyle name="Input 3 2 3 3 2" xfId="18786" xr:uid="{09B03891-0C73-4EA9-80D7-D96A9EA60707}"/>
    <cellStyle name="Input 3 2 3 4" xfId="15057" xr:uid="{23D179C5-4BB7-4611-B42E-B7BFB5D7F649}"/>
    <cellStyle name="Input 3 2 3 5" xfId="27787" xr:uid="{634459E1-71E3-4D32-B91D-0A05059FF50C}"/>
    <cellStyle name="Input 3 2 3 6" xfId="27529" xr:uid="{92887968-CA01-4254-84EB-9D1B09BE8DEA}"/>
    <cellStyle name="Input 3 2 3 7" xfId="26998" xr:uid="{9501688B-F17D-4927-AA32-382BFFF7D271}"/>
    <cellStyle name="Input 3 2 3 8" xfId="28321" xr:uid="{52A4BB7A-8FCF-4C9A-888E-C262826C07BC}"/>
    <cellStyle name="Input 3 2 4" xfId="7100" xr:uid="{FB8A69C2-A128-428B-8863-9F61B6572542}"/>
    <cellStyle name="Input 3 2 4 2" xfId="10831" xr:uid="{8A7AAA6B-8DE4-42CE-966E-BE88DBFEF73B}"/>
    <cellStyle name="Input 3 2 4 2 2" xfId="20279" xr:uid="{81545F75-0764-46DC-8643-5CC37D15BD1A}"/>
    <cellStyle name="Input 3 2 4 2 3" xfId="24703" xr:uid="{C1268411-A8B7-4FDE-A06B-B7333D40258A}"/>
    <cellStyle name="Input 3 2 4 3" xfId="12837" xr:uid="{91C8A443-0E42-453B-AEE4-F092CF8F065D}"/>
    <cellStyle name="Input 3 2 4 3 2" xfId="22285" xr:uid="{CAC9102E-9D63-4996-985A-09B7AB3413A6}"/>
    <cellStyle name="Input 3 2 4 4" xfId="16550" xr:uid="{0C8CB03E-CA34-4BD7-883E-B287CA3E2EF2}"/>
    <cellStyle name="Input 3 2 5" xfId="8314" xr:uid="{9BCA63BC-2560-4912-8BC1-20D3AF4BC6BC}"/>
    <cellStyle name="Input 3 2 5 2" xfId="11865" xr:uid="{4BB64626-6544-40D0-AC13-36A5AD37EA16}"/>
    <cellStyle name="Input 3 2 5 2 2" xfId="21313" xr:uid="{A8F9424E-393E-4B78-966C-ABD0D7FBE74B}"/>
    <cellStyle name="Input 3 2 5 2 3" xfId="25707" xr:uid="{56A2A345-51AE-482B-A6B4-4BB83CD6E1BD}"/>
    <cellStyle name="Input 3 2 5 3" xfId="14019" xr:uid="{52B48C19-3B68-44A3-A04D-2D40218E9487}"/>
    <cellStyle name="Input 3 2 5 3 2" xfId="23467" xr:uid="{FF891233-6261-4946-92F8-73FF3625C33B}"/>
    <cellStyle name="Input 3 2 5 4" xfId="17762" xr:uid="{4D2C13F6-272D-44FB-9BE3-681DC129E49C}"/>
    <cellStyle name="Input 3 2 6" xfId="7451" xr:uid="{6B9F75DD-18C4-4148-8CC9-B89BA779628B}"/>
    <cellStyle name="Input 3 2 6 2" xfId="11128" xr:uid="{8CBA8746-BBEA-4FC0-9E27-CBF947C50B5D}"/>
    <cellStyle name="Input 3 2 6 2 2" xfId="20576" xr:uid="{AFC57310-1539-4278-AC58-2F7A01A2C1D9}"/>
    <cellStyle name="Input 3 2 6 2 3" xfId="24995" xr:uid="{0024716E-04FD-4C3A-A2E2-4BB22F53B77C}"/>
    <cellStyle name="Input 3 2 6 3" xfId="13181" xr:uid="{4355E133-C794-44A9-9E83-2DBCF75D195D}"/>
    <cellStyle name="Input 3 2 6 3 2" xfId="22629" xr:uid="{344A5170-1877-431F-896E-ED89B5772712}"/>
    <cellStyle name="Input 3 2 6 4" xfId="16899" xr:uid="{FDD4C10F-B89F-40DC-A05A-D619971E6876}"/>
    <cellStyle name="Input 3 2 7" xfId="8654" xr:uid="{B1F0885F-3A29-45B1-9484-EFD01030A62B}"/>
    <cellStyle name="Input 3 2 7 2" xfId="12143" xr:uid="{31D11040-BAEB-41A7-9F2E-C82199CE8C4F}"/>
    <cellStyle name="Input 3 2 7 2 2" xfId="21591" xr:uid="{72DEABCE-15A3-43DE-B3D5-9AEB02F5D14F}"/>
    <cellStyle name="Input 3 2 7 2 3" xfId="25983" xr:uid="{C18D8551-6725-4D15-BB23-B8BB39586E6D}"/>
    <cellStyle name="Input 3 2 7 3" xfId="14357" xr:uid="{7237BD9C-6CD4-4797-A4CE-B9BFA8C6558F}"/>
    <cellStyle name="Input 3 2 7 3 2" xfId="23805" xr:uid="{CBEC09A9-EF90-40F8-961C-0C99CB78ADBA}"/>
    <cellStyle name="Input 3 2 7 4" xfId="18102" xr:uid="{C90D4F30-85DC-433D-A152-AD737E456D5F}"/>
    <cellStyle name="Input 3 2 8" xfId="8577" xr:uid="{9B8F3758-E724-4CCF-A425-9063C0FA95F8}"/>
    <cellStyle name="Input 3 2 8 2" xfId="12076" xr:uid="{6B24B860-BAB2-49D7-8194-069938C92607}"/>
    <cellStyle name="Input 3 2 8 2 2" xfId="21524" xr:uid="{A11794A8-FB30-4E48-87B5-52EF1C700CF1}"/>
    <cellStyle name="Input 3 2 8 2 3" xfId="25916" xr:uid="{52FFD347-B294-49D6-A6E9-6E6E1E70BD74}"/>
    <cellStyle name="Input 3 2 8 3" xfId="14280" xr:uid="{7A304DB1-03EA-496C-8A02-583110B16789}"/>
    <cellStyle name="Input 3 2 8 3 2" xfId="23728" xr:uid="{1BAB34A7-681C-4677-9E1C-C1A11A7540FB}"/>
    <cellStyle name="Input 3 2 8 4" xfId="18025" xr:uid="{B101E1E8-59F6-46D2-8CDA-D545B19901E4}"/>
    <cellStyle name="Input 3 2 9" xfId="8332" xr:uid="{B790C005-22B4-4390-9D9B-4712D3BA84E1}"/>
    <cellStyle name="Input 3 2 9 2" xfId="14037" xr:uid="{E8A0D13C-5786-4D3C-9C1D-90E0BA4EC71B}"/>
    <cellStyle name="Input 3 2 9 2 2" xfId="23485" xr:uid="{5C5CF264-1769-45A2-AAB2-210020CC283A}"/>
    <cellStyle name="Input 3 2 9 3" xfId="17780" xr:uid="{4A29EA8C-9D57-45DF-AAAF-4C5D28CD08C9}"/>
    <cellStyle name="Input 3 20" xfId="7988" xr:uid="{71886BAD-8DE1-4471-9272-803D20D691CB}"/>
    <cellStyle name="Input 3 20 2" xfId="13713" xr:uid="{01344E45-71FD-4D1C-9295-D49AD72C3EC2}"/>
    <cellStyle name="Input 3 20 2 2" xfId="23161" xr:uid="{C972DF3F-A80C-47AD-9BDD-F6BF9B02A8F3}"/>
    <cellStyle name="Input 3 20 3" xfId="17436" xr:uid="{3C36F8A0-8D4C-4D95-8494-F3ABB453B1B9}"/>
    <cellStyle name="Input 3 21" xfId="26754" xr:uid="{0F6E7693-7A6F-4503-8130-4EC91697320D}"/>
    <cellStyle name="Input 3 22" xfId="27587" xr:uid="{22D4C501-E99C-4F5B-9498-2570E3267C04}"/>
    <cellStyle name="Input 3 23" xfId="29412" xr:uid="{540D10DF-CA6A-4A18-9AC8-FD67D643DC64}"/>
    <cellStyle name="Input 3 3" xfId="1362" xr:uid="{A8CBD868-8689-49AB-9C8D-4DE4F7C1A614}"/>
    <cellStyle name="Input 3 3 10" xfId="27274" xr:uid="{7AA59920-FCAF-4C21-8C8C-3012084602C5}"/>
    <cellStyle name="Input 3 3 2" xfId="5607" xr:uid="{A4F1E988-49D5-438F-B3FA-5A3FC0E4D7CF}"/>
    <cellStyle name="Input 3 3 2 2" xfId="6277" xr:uid="{2734B3AB-7B41-4230-A70E-78702EC297F2}"/>
    <cellStyle name="Input 3 3 2 2 2" xfId="10009" xr:uid="{3385D017-E82A-4884-BA63-27556B466E42}"/>
    <cellStyle name="Input 3 3 2 2 2 2" xfId="19457" xr:uid="{958D1B38-9BA5-4E42-A011-D39DE254E8E1}"/>
    <cellStyle name="Input 3 3 2 2 3" xfId="15728" xr:uid="{8BF961E1-AB91-4968-9F47-090B9F072C3F}"/>
    <cellStyle name="Input 3 3 2 3" xfId="9339" xr:uid="{97BEA5A6-ABC2-4F0F-BC89-6AA8146B3BFA}"/>
    <cellStyle name="Input 3 3 2 3 2" xfId="18787" xr:uid="{4B330DB9-1860-4298-A968-68C308FA2B71}"/>
    <cellStyle name="Input 3 3 2 4" xfId="15058" xr:uid="{01E09FD4-0F61-4174-8414-262BC797C705}"/>
    <cellStyle name="Input 3 3 2 5" xfId="27788" xr:uid="{8EAA9FB8-8496-458E-A080-5975A47E8ABA}"/>
    <cellStyle name="Input 3 3 2 6" xfId="27164" xr:uid="{6BE208CD-3CA6-44C5-A68D-49A4526641DF}"/>
    <cellStyle name="Input 3 3 2 7" xfId="26958" xr:uid="{7F61484E-6706-400B-8DDA-78F13F95BC53}"/>
    <cellStyle name="Input 3 3 2 8" xfId="28322" xr:uid="{EC195ABC-B6AC-480C-8A5F-B671D386B411}"/>
    <cellStyle name="Input 3 3 3" xfId="7177" xr:uid="{9B351A30-03E5-4C7B-B876-8BD3E5A23B3A}"/>
    <cellStyle name="Input 3 3 3 2" xfId="10908" xr:uid="{76EBFC76-435E-4F76-8B83-BC1727B5A851}"/>
    <cellStyle name="Input 3 3 3 2 2" xfId="20356" xr:uid="{4D7BC086-CFF6-4F79-9252-277B3519471B}"/>
    <cellStyle name="Input 3 3 3 2 3" xfId="24780" xr:uid="{61E43669-F4CD-4F85-AA5A-4E8E1B292A77}"/>
    <cellStyle name="Input 3 3 3 3" xfId="12914" xr:uid="{DE153841-28D1-46F9-8A28-479F6B9C4817}"/>
    <cellStyle name="Input 3 3 3 3 2" xfId="22362" xr:uid="{A098D59E-08F6-4280-845B-518170F7C66B}"/>
    <cellStyle name="Input 3 3 3 4" xfId="16627" xr:uid="{223B5FF3-513E-491E-9340-1AC04FB80244}"/>
    <cellStyle name="Input 3 3 4" xfId="8313" xr:uid="{4C50BCAE-7A8E-4E52-ABF0-A7AC7C4C5C63}"/>
    <cellStyle name="Input 3 3 4 2" xfId="11864" xr:uid="{E73021A4-D68F-47FC-81DB-6893689630DB}"/>
    <cellStyle name="Input 3 3 4 2 2" xfId="21312" xr:uid="{60695A50-306B-431C-B169-E95D27921464}"/>
    <cellStyle name="Input 3 3 4 2 3" xfId="25706" xr:uid="{AAA4F61C-0FB2-4D8E-AA18-ED459785A025}"/>
    <cellStyle name="Input 3 3 4 3" xfId="14018" xr:uid="{FF72C89B-CC31-46CB-B579-B87DDF709399}"/>
    <cellStyle name="Input 3 3 4 3 2" xfId="23466" xr:uid="{92E2D993-2A83-467A-AC44-D8EF073DA4F3}"/>
    <cellStyle name="Input 3 3 4 4" xfId="17761" xr:uid="{FA2E4B2F-4EF6-4E19-A173-9456BD9A1106}"/>
    <cellStyle name="Input 3 3 5" xfId="7452" xr:uid="{48BA7122-A4A9-4B11-9566-09F569292180}"/>
    <cellStyle name="Input 3 3 5 2" xfId="11129" xr:uid="{10AEF9B7-8D9F-4EEE-8B3B-6932E7B4D4F1}"/>
    <cellStyle name="Input 3 3 5 2 2" xfId="20577" xr:uid="{72B8FDDF-7919-4D89-A7ED-50D5904C5B4B}"/>
    <cellStyle name="Input 3 3 5 2 3" xfId="24996" xr:uid="{912A21B9-ED3E-4DAA-9233-40089D09BEA3}"/>
    <cellStyle name="Input 3 3 5 3" xfId="13182" xr:uid="{47F0EF8A-C807-4822-B55E-18312601EB05}"/>
    <cellStyle name="Input 3 3 5 3 2" xfId="22630" xr:uid="{9DFD4BA3-0B70-4A1B-B3EF-2DAADB7C1210}"/>
    <cellStyle name="Input 3 3 5 4" xfId="16900" xr:uid="{A7D859C3-8AB8-4B86-8032-D2CADBF7595C}"/>
    <cellStyle name="Input 3 3 6" xfId="7325" xr:uid="{CE3C15C3-AB28-4EB3-9F01-BA948390D2CE}"/>
    <cellStyle name="Input 3 3 6 2" xfId="11037" xr:uid="{F903DBE5-72CD-486E-8600-8ABB7B1BE2C8}"/>
    <cellStyle name="Input 3 3 6 2 2" xfId="20485" xr:uid="{FBB9B284-0F4D-4006-B3AD-0E35B0CFA138}"/>
    <cellStyle name="Input 3 3 6 2 3" xfId="24904" xr:uid="{B3C1DF39-3CC3-4FAA-A94F-B8C7DDF1BC57}"/>
    <cellStyle name="Input 3 3 6 3" xfId="13055" xr:uid="{8A87250B-9BE4-4D8E-9C3E-27D5FE76AE8E}"/>
    <cellStyle name="Input 3 3 6 3 2" xfId="22503" xr:uid="{BB2834A1-EE0E-4812-82F9-1A0A49A2044C}"/>
    <cellStyle name="Input 3 3 6 4" xfId="16773" xr:uid="{01D43422-D9AC-462B-B528-876FAED89F52}"/>
    <cellStyle name="Input 3 3 7" xfId="7503" xr:uid="{F8489038-2731-4376-BB90-6D43AC35148B}"/>
    <cellStyle name="Input 3 3 7 2" xfId="11177" xr:uid="{A75BF926-1384-4AE9-ADFC-D9AFE9455C97}"/>
    <cellStyle name="Input 3 3 7 2 2" xfId="20625" xr:uid="{94F51A31-A4B9-4CDF-A7D6-A49D6A798154}"/>
    <cellStyle name="Input 3 3 7 2 3" xfId="25044" xr:uid="{5C8F4B38-5CF9-491E-913E-D01A0D6EDDAA}"/>
    <cellStyle name="Input 3 3 7 3" xfId="13233" xr:uid="{5F1D2E1B-F9C0-4C3A-A29D-93E487B400F2}"/>
    <cellStyle name="Input 3 3 7 3 2" xfId="22681" xr:uid="{58771D59-3D86-4941-805C-48BF30FFF924}"/>
    <cellStyle name="Input 3 3 7 4" xfId="16951" xr:uid="{E0C91715-89C3-43F1-B35E-B0A500B29482}"/>
    <cellStyle name="Input 3 3 8" xfId="8064" xr:uid="{38C95E2C-CFF2-4335-8929-F6250C43C9FE}"/>
    <cellStyle name="Input 3 3 8 2" xfId="13788" xr:uid="{BB70FFA3-29CB-4E3C-A330-37047044A572}"/>
    <cellStyle name="Input 3 3 8 2 2" xfId="23236" xr:uid="{B0BE3C3E-C752-4C44-B3CB-9C18CC4E8820}"/>
    <cellStyle name="Input 3 3 8 3" xfId="17512" xr:uid="{B5FF7992-C5A1-4831-8218-DA5411EF92C2}"/>
    <cellStyle name="Input 3 3 9" xfId="26758" xr:uid="{E89D95DB-7F67-4CB3-9ADE-50051350F592}"/>
    <cellStyle name="Input 3 4" xfId="1363" xr:uid="{F6B03E2A-B38F-4EC5-B3E0-685675A6991F}"/>
    <cellStyle name="Input 3 4 10" xfId="27273" xr:uid="{6903D658-D5D2-420A-B77F-FC92F8A3E3D7}"/>
    <cellStyle name="Input 3 4 2" xfId="5608" xr:uid="{CACA8FD7-1A54-4C09-8E4E-F37668FBC67E}"/>
    <cellStyle name="Input 3 4 2 2" xfId="6278" xr:uid="{5BA00C11-DE2B-46D5-8F3A-2FE88A3D2692}"/>
    <cellStyle name="Input 3 4 2 2 2" xfId="10010" xr:uid="{AAD58B0D-5F8E-4404-9A77-0966AF35D212}"/>
    <cellStyle name="Input 3 4 2 2 2 2" xfId="19458" xr:uid="{EBC87195-FBA5-4B98-983D-A51700987826}"/>
    <cellStyle name="Input 3 4 2 2 3" xfId="15729" xr:uid="{B6A6BE36-4DB6-4089-A953-F0520EEF0B37}"/>
    <cellStyle name="Input 3 4 2 3" xfId="9340" xr:uid="{2007D7F4-72C0-47E6-A7BA-14D123EF513F}"/>
    <cellStyle name="Input 3 4 2 3 2" xfId="18788" xr:uid="{9A03DD87-ED1D-46ED-8D96-25BD14EA8879}"/>
    <cellStyle name="Input 3 4 2 4" xfId="15059" xr:uid="{9B092900-77C9-4FDE-B59C-2017482F320B}"/>
    <cellStyle name="Input 3 4 2 5" xfId="27789" xr:uid="{47F7FCF4-43DA-4758-AE9E-FCA59036F021}"/>
    <cellStyle name="Input 3 4 2 6" xfId="27689" xr:uid="{85951DF5-BDD8-4718-9135-359C59573B0E}"/>
    <cellStyle name="Input 3 4 2 7" xfId="26622" xr:uid="{243021FA-A62C-4CF8-80DE-9F6F4EDCC392}"/>
    <cellStyle name="Input 3 4 2 8" xfId="28323" xr:uid="{E2DC6FA8-F314-4C18-B1CC-C8BA1D6C6BA0}"/>
    <cellStyle name="Input 3 4 3" xfId="7099" xr:uid="{9ED5E67D-3312-470C-A2F2-7AAD2C23DCB0}"/>
    <cellStyle name="Input 3 4 3 2" xfId="10830" xr:uid="{25D33712-0D9B-4F4B-AA2A-71E0F03B74E8}"/>
    <cellStyle name="Input 3 4 3 2 2" xfId="20278" xr:uid="{37DF3743-7997-4A86-AF44-2B7E49A4D0B1}"/>
    <cellStyle name="Input 3 4 3 2 3" xfId="24702" xr:uid="{25BF5904-7D62-44E9-8945-BDD6A2084518}"/>
    <cellStyle name="Input 3 4 3 3" xfId="12836" xr:uid="{76CA17C8-7C82-40D3-B15D-CB5BA917BD2B}"/>
    <cellStyle name="Input 3 4 3 3 2" xfId="22284" xr:uid="{EE814963-6771-4440-ABAC-81D15A66270B}"/>
    <cellStyle name="Input 3 4 3 4" xfId="16549" xr:uid="{4FAB6E65-9F5E-49D2-A261-05CC32543E89}"/>
    <cellStyle name="Input 3 4 4" xfId="8738" xr:uid="{4A53C88B-C26B-4347-81F1-37369E099064}"/>
    <cellStyle name="Input 3 4 4 2" xfId="12222" xr:uid="{CB117CDF-237D-49DC-951F-1541025EC4EB}"/>
    <cellStyle name="Input 3 4 4 2 2" xfId="21670" xr:uid="{84F5D46D-FD3E-4D47-B50E-12599F3B4140}"/>
    <cellStyle name="Input 3 4 4 2 3" xfId="26062" xr:uid="{1B20CA55-F8BB-48C1-8FA3-DFAD5CAB3E94}"/>
    <cellStyle name="Input 3 4 4 3" xfId="14441" xr:uid="{2AB1A7EF-5367-4C08-B94C-784282755B11}"/>
    <cellStyle name="Input 3 4 4 3 2" xfId="23889" xr:uid="{D676EF10-7E17-4A5A-80E7-8F18DFF55BD1}"/>
    <cellStyle name="Input 3 4 4 4" xfId="18186" xr:uid="{BDC069F0-CE23-4CB5-A801-FB56669DB3FE}"/>
    <cellStyle name="Input 3 4 5" xfId="7453" xr:uid="{BAB6986E-B0C4-4D80-8541-BDF97CE7B1B1}"/>
    <cellStyle name="Input 3 4 5 2" xfId="11130" xr:uid="{70DE25FB-7F12-4E33-8F6F-02B227E61EBA}"/>
    <cellStyle name="Input 3 4 5 2 2" xfId="20578" xr:uid="{78E08DF4-5461-439F-BE7F-61EAB1B20F08}"/>
    <cellStyle name="Input 3 4 5 2 3" xfId="24997" xr:uid="{67A3900C-0337-497A-8B98-A2F881D6EFB7}"/>
    <cellStyle name="Input 3 4 5 3" xfId="13183" xr:uid="{F82F1131-F83B-4D56-9928-341EFCDE82B2}"/>
    <cellStyle name="Input 3 4 5 3 2" xfId="22631" xr:uid="{784A87B2-D1EE-4196-8678-F1D5ADF994F3}"/>
    <cellStyle name="Input 3 4 5 4" xfId="16901" xr:uid="{236A636A-C397-42AC-8F19-8800FC8F7CBC}"/>
    <cellStyle name="Input 3 4 6" xfId="8389" xr:uid="{FD948419-662D-45E4-B61A-7C7011810F97}"/>
    <cellStyle name="Input 3 4 6 2" xfId="11922" xr:uid="{2B86D217-9C8B-4C9B-93D5-856D04ADC727}"/>
    <cellStyle name="Input 3 4 6 2 2" xfId="21370" xr:uid="{C1DABF55-5705-4C94-B4C2-EA082DC083BA}"/>
    <cellStyle name="Input 3 4 6 2 3" xfId="25764" xr:uid="{24CA52CD-9915-4E9B-93B4-E05E0E9D2738}"/>
    <cellStyle name="Input 3 4 6 3" xfId="14094" xr:uid="{C4BB69A5-C820-441C-BD4C-886BA03B707D}"/>
    <cellStyle name="Input 3 4 6 3 2" xfId="23542" xr:uid="{B537B3DF-7DC6-4DEA-ADE8-30CFAE6E4DE7}"/>
    <cellStyle name="Input 3 4 6 4" xfId="17837" xr:uid="{70AC7F67-7BCB-4EED-9C36-DAE6927921F0}"/>
    <cellStyle name="Input 3 4 7" xfId="8107" xr:uid="{D2946803-4558-47C3-88FD-64E2684EA83A}"/>
    <cellStyle name="Input 3 4 7 2" xfId="11684" xr:uid="{21493EFD-C0C7-49B4-A0B3-D1FBA2389EA7}"/>
    <cellStyle name="Input 3 4 7 2 2" xfId="21132" xr:uid="{E8487D89-DC96-485A-AAFB-4D25187E7964}"/>
    <cellStyle name="Input 3 4 7 2 3" xfId="25541" xr:uid="{E766442E-E935-40E7-9558-605813097CF3}"/>
    <cellStyle name="Input 3 4 7 3" xfId="13827" xr:uid="{C360E284-4802-4C3E-BBDA-B3AE00FDA825}"/>
    <cellStyle name="Input 3 4 7 3 2" xfId="23275" xr:uid="{ECF52B6E-0DDA-4270-B898-F220712C6DE4}"/>
    <cellStyle name="Input 3 4 7 4" xfId="17555" xr:uid="{91C2130F-7025-4356-A460-7AE212571BFA}"/>
    <cellStyle name="Input 3 4 8" xfId="9118" xr:uid="{7C8214FD-5491-409F-85B9-5518C4F604F4}"/>
    <cellStyle name="Input 3 4 8 2" xfId="14819" xr:uid="{FF371124-21C1-4C45-998F-5DF27E650354}"/>
    <cellStyle name="Input 3 4 8 2 2" xfId="24267" xr:uid="{FC7C4904-A6E9-47BE-9315-29D1C54CD609}"/>
    <cellStyle name="Input 3 4 8 3" xfId="18566" xr:uid="{383B8890-34B9-41E2-AB9F-5317EB3D172F}"/>
    <cellStyle name="Input 3 4 9" xfId="26759" xr:uid="{845327FC-EE00-418B-BA4B-4DFF7A8523BD}"/>
    <cellStyle name="Input 3 5" xfId="1364" xr:uid="{68CB8278-8C26-4EB6-B9F4-FA80428E7D4F}"/>
    <cellStyle name="Input 3 5 10" xfId="27272" xr:uid="{360C70B6-054B-4F19-AFE3-EECC24D04F02}"/>
    <cellStyle name="Input 3 5 2" xfId="5609" xr:uid="{0E6A5AB3-E7A2-4DEA-946C-201E2039F5A1}"/>
    <cellStyle name="Input 3 5 2 2" xfId="6279" xr:uid="{0FEDA728-EFDF-4992-B77D-DFB97F941C4C}"/>
    <cellStyle name="Input 3 5 2 2 2" xfId="10011" xr:uid="{18C3B2F5-9C0E-4699-BB8C-BBE1ECEA3338}"/>
    <cellStyle name="Input 3 5 2 2 2 2" xfId="19459" xr:uid="{0CF5DEEB-4377-4EF7-86C6-B330E4E7FC73}"/>
    <cellStyle name="Input 3 5 2 2 3" xfId="15730" xr:uid="{09EA577A-604D-4308-A4FA-60888C72604F}"/>
    <cellStyle name="Input 3 5 2 3" xfId="9341" xr:uid="{783A3FA2-5307-4B92-A4E5-2E76DD5D93C4}"/>
    <cellStyle name="Input 3 5 2 3 2" xfId="18789" xr:uid="{89AADB5B-A3AB-421A-B83B-49CC9838BF50}"/>
    <cellStyle name="Input 3 5 2 4" xfId="15060" xr:uid="{928577F7-3697-4669-8B5C-110CF56CAD21}"/>
    <cellStyle name="Input 3 5 2 5" xfId="27790" xr:uid="{257D03DC-E188-4038-B366-BA716476E4E6}"/>
    <cellStyle name="Input 3 5 2 6" xfId="27690" xr:uid="{7157DBEC-8B7B-4F09-B2CC-0550CF395A2F}"/>
    <cellStyle name="Input 3 5 2 7" xfId="26989" xr:uid="{501537E8-6345-4E79-90BB-0007B65FDC5B}"/>
    <cellStyle name="Input 3 5 2 8" xfId="28324" xr:uid="{BA05A6EC-DD7C-454C-9D2E-A493A2F905EB}"/>
    <cellStyle name="Input 3 5 3" xfId="7176" xr:uid="{7C446665-4640-4739-8C68-9CC8CCE95357}"/>
    <cellStyle name="Input 3 5 3 2" xfId="10907" xr:uid="{428A0E44-37F9-46BB-B209-753BDC6C96A4}"/>
    <cellStyle name="Input 3 5 3 2 2" xfId="20355" xr:uid="{9603DF02-B0C0-4CC8-A5D2-77D59DD95C23}"/>
    <cellStyle name="Input 3 5 3 2 3" xfId="24779" xr:uid="{FAE75760-D955-4FAE-B479-D72CDCD446A0}"/>
    <cellStyle name="Input 3 5 3 3" xfId="12913" xr:uid="{2873C393-646D-4ABB-A547-53B8AEAD8285}"/>
    <cellStyle name="Input 3 5 3 3 2" xfId="22361" xr:uid="{65BE7E04-B687-4825-A245-E777748BB60F}"/>
    <cellStyle name="Input 3 5 3 4" xfId="16626" xr:uid="{381B888E-F11D-4A46-BA19-BACF0918D5AA}"/>
    <cellStyle name="Input 3 5 4" xfId="8737" xr:uid="{6AD3389F-2061-42C3-987B-51263121C832}"/>
    <cellStyle name="Input 3 5 4 2" xfId="12221" xr:uid="{39B5A82B-6D8F-40F0-B7B7-3322A1C84E49}"/>
    <cellStyle name="Input 3 5 4 2 2" xfId="21669" xr:uid="{D35F0D1F-8C71-4743-8E9E-B8CA24466C6F}"/>
    <cellStyle name="Input 3 5 4 2 3" xfId="26061" xr:uid="{0BADD8D8-0CE9-40E8-847A-2E8F7C6A14F5}"/>
    <cellStyle name="Input 3 5 4 3" xfId="14440" xr:uid="{41C7A6C3-4389-44BD-82F6-DE4692C66250}"/>
    <cellStyle name="Input 3 5 4 3 2" xfId="23888" xr:uid="{D05D2DDE-5003-4BFD-957B-F29E263943B4}"/>
    <cellStyle name="Input 3 5 4 4" xfId="18185" xr:uid="{6627B5B8-7529-43B3-902F-7B0FD6E1D5EC}"/>
    <cellStyle name="Input 3 5 5" xfId="7454" xr:uid="{5D668C23-C743-4A1D-88A2-87E41CC12CBD}"/>
    <cellStyle name="Input 3 5 5 2" xfId="11131" xr:uid="{0D7E9E35-31E1-4673-8D1C-F50865ACAFB5}"/>
    <cellStyle name="Input 3 5 5 2 2" xfId="20579" xr:uid="{42CBC698-9FB5-498C-AD72-B2A849DC6A99}"/>
    <cellStyle name="Input 3 5 5 2 3" xfId="24998" xr:uid="{683B6007-E115-4EAF-B5D5-E4F40EF7FED8}"/>
    <cellStyle name="Input 3 5 5 3" xfId="13184" xr:uid="{99F4ACCD-557A-4FA5-8AB3-91B2E262C2B7}"/>
    <cellStyle name="Input 3 5 5 3 2" xfId="22632" xr:uid="{B709440D-DB92-4345-A462-76A1F55A167E}"/>
    <cellStyle name="Input 3 5 5 4" xfId="16902" xr:uid="{58C56626-5B5C-4BBE-9088-F058841CA4B2}"/>
    <cellStyle name="Input 3 5 6" xfId="8167" xr:uid="{48D2DFB6-3EE2-49BA-B590-F353AE4AE5DF}"/>
    <cellStyle name="Input 3 5 6 2" xfId="11736" xr:uid="{677807AA-5460-4BF5-9AD5-26BF65EAEE1B}"/>
    <cellStyle name="Input 3 5 6 2 2" xfId="21184" xr:uid="{B840FFE1-7984-4014-B817-4489D7621B18}"/>
    <cellStyle name="Input 3 5 6 2 3" xfId="25579" xr:uid="{31C9ADD6-66AA-4CE9-AE58-6456AAEC8C4B}"/>
    <cellStyle name="Input 3 5 6 3" xfId="13873" xr:uid="{17221C04-D990-487E-9EFA-F458D2070CD1}"/>
    <cellStyle name="Input 3 5 6 3 2" xfId="23321" xr:uid="{0322C884-3EC9-4254-BD5E-47EBF4EDF552}"/>
    <cellStyle name="Input 3 5 6 4" xfId="17615" xr:uid="{45A4E339-BBA2-40EC-BB7D-BAA032FEC6C3}"/>
    <cellStyle name="Input 3 5 7" xfId="8090" xr:uid="{1EBF5ECF-CFFC-4051-A90C-789753518064}"/>
    <cellStyle name="Input 3 5 7 2" xfId="11672" xr:uid="{DC5F5772-366A-433B-A395-1137A4F92167}"/>
    <cellStyle name="Input 3 5 7 2 2" xfId="21120" xr:uid="{0BBF6E8D-477A-4BCA-B8AF-B68D1000FF9E}"/>
    <cellStyle name="Input 3 5 7 2 3" xfId="25533" xr:uid="{787D4CB8-15A5-41AC-A123-77110C369A53}"/>
    <cellStyle name="Input 3 5 7 3" xfId="13814" xr:uid="{D3E3008E-8AEB-442B-8E66-7B0A8600FE08}"/>
    <cellStyle name="Input 3 5 7 3 2" xfId="23262" xr:uid="{5CAFBC2B-A0C1-4708-831A-29BD4219D460}"/>
    <cellStyle name="Input 3 5 7 4" xfId="17538" xr:uid="{73849E64-408A-4E49-8A24-8F70F3454BB5}"/>
    <cellStyle name="Input 3 5 8" xfId="7499" xr:uid="{A35C76B1-0C8A-470E-9A7D-BC36EAFA2DEC}"/>
    <cellStyle name="Input 3 5 8 2" xfId="13229" xr:uid="{7224ADFD-B4E8-4E04-BBBA-AF9B97103C0F}"/>
    <cellStyle name="Input 3 5 8 2 2" xfId="22677" xr:uid="{399E6C15-27B1-4768-A3FE-66560D4A0168}"/>
    <cellStyle name="Input 3 5 8 3" xfId="16947" xr:uid="{2238782F-18FD-4585-937E-E63D6C47EE5D}"/>
    <cellStyle name="Input 3 5 9" xfId="26760" xr:uid="{92E779F3-030F-4F22-B9B8-FB48ACEF3376}"/>
    <cellStyle name="Input 3 6" xfId="1365" xr:uid="{D37FFCF3-E69F-44F4-8652-F13886278C6F}"/>
    <cellStyle name="Input 3 6 10" xfId="27271" xr:uid="{C52D97CB-7CA5-42FC-866F-A86F6DF02AF3}"/>
    <cellStyle name="Input 3 6 2" xfId="5610" xr:uid="{2FD96687-FEA5-45C7-B84C-7AA9E7CF909C}"/>
    <cellStyle name="Input 3 6 2 2" xfId="6280" xr:uid="{0945418C-C425-4EA8-8F52-F289C4AB89CD}"/>
    <cellStyle name="Input 3 6 2 2 2" xfId="10012" xr:uid="{97D54C6C-75FF-4222-8C37-AFBC35783BBF}"/>
    <cellStyle name="Input 3 6 2 2 2 2" xfId="19460" xr:uid="{9E42C1B0-4722-4A79-B749-076C8A2D5498}"/>
    <cellStyle name="Input 3 6 2 2 3" xfId="15731" xr:uid="{A3C99380-D23A-4DE4-975C-B776DBDE53CC}"/>
    <cellStyle name="Input 3 6 2 3" xfId="9342" xr:uid="{25B6D947-E47B-4977-8ACC-E2DCEB2FC6B5}"/>
    <cellStyle name="Input 3 6 2 3 2" xfId="18790" xr:uid="{6764B639-C0B8-4DEC-96F0-8B89B82AC545}"/>
    <cellStyle name="Input 3 6 2 4" xfId="15061" xr:uid="{E0EB155C-39FB-42F6-BA7D-CBE07860E3B6}"/>
    <cellStyle name="Input 3 6 2 5" xfId="27791" xr:uid="{938D9AEC-C15B-4CE4-85CE-E353EA643045}"/>
    <cellStyle name="Input 3 6 2 6" xfId="28138" xr:uid="{8A073BA4-909B-4DC8-B279-DFEF3E79F1CE}"/>
    <cellStyle name="Input 3 6 2 7" xfId="26993" xr:uid="{92BCE65B-0F63-4383-AAB7-9E8005032A23}"/>
    <cellStyle name="Input 3 6 2 8" xfId="28325" xr:uid="{17EC764B-E5E4-4C60-B818-5FD8F93F59EA}"/>
    <cellStyle name="Input 3 6 3" xfId="7175" xr:uid="{3D0AD88D-C47F-4DCA-96EA-B45810D1DF24}"/>
    <cellStyle name="Input 3 6 3 2" xfId="10906" xr:uid="{EF66E1CD-7E59-437E-A6C5-EA3D4ADC1F3B}"/>
    <cellStyle name="Input 3 6 3 2 2" xfId="20354" xr:uid="{6A926094-1A42-4DE0-AC21-784E5903BA60}"/>
    <cellStyle name="Input 3 6 3 2 3" xfId="24778" xr:uid="{7B34F618-D7EA-4119-9931-03855B8DC323}"/>
    <cellStyle name="Input 3 6 3 3" xfId="12912" xr:uid="{AFB69A8C-A2CE-4506-B861-B0B9E5825CCF}"/>
    <cellStyle name="Input 3 6 3 3 2" xfId="22360" xr:uid="{A00F5CC3-2611-4C32-9D1A-5078842E28E9}"/>
    <cellStyle name="Input 3 6 3 4" xfId="16625" xr:uid="{B913961A-2204-4683-9ED2-B80B26EC397D}"/>
    <cellStyle name="Input 3 6 4" xfId="8736" xr:uid="{CB5000F4-8BEB-4EBF-BEB7-330B8A5A2349}"/>
    <cellStyle name="Input 3 6 4 2" xfId="12220" xr:uid="{AD19666D-39A5-4F42-A1DD-5BC44A189E72}"/>
    <cellStyle name="Input 3 6 4 2 2" xfId="21668" xr:uid="{BB8B558C-0B2E-4718-92AD-8AD0A2F6E813}"/>
    <cellStyle name="Input 3 6 4 2 3" xfId="26060" xr:uid="{4241FA07-3DEA-4822-B52B-2E8741734BEC}"/>
    <cellStyle name="Input 3 6 4 3" xfId="14439" xr:uid="{CA418EA0-5EA6-41B9-8371-BAE247B2EC24}"/>
    <cellStyle name="Input 3 6 4 3 2" xfId="23887" xr:uid="{D181D18D-8BE0-4A8A-B62F-37137393187C}"/>
    <cellStyle name="Input 3 6 4 4" xfId="18184" xr:uid="{A30D4239-F990-4C97-B523-78409D8B32D0}"/>
    <cellStyle name="Input 3 6 5" xfId="7455" xr:uid="{267FA8F8-D7BD-4C16-B034-E89C3F571937}"/>
    <cellStyle name="Input 3 6 5 2" xfId="11132" xr:uid="{C9686FDB-570A-40B9-AA79-9CF8ECC9F4F1}"/>
    <cellStyle name="Input 3 6 5 2 2" xfId="20580" xr:uid="{3388DF75-816F-4F84-ACB9-73C5A99F6DC6}"/>
    <cellStyle name="Input 3 6 5 2 3" xfId="24999" xr:uid="{4A790857-A23F-415A-A551-6182140005CC}"/>
    <cellStyle name="Input 3 6 5 3" xfId="13185" xr:uid="{E52D75AD-F901-43B3-B681-AA02CCB37FF6}"/>
    <cellStyle name="Input 3 6 5 3 2" xfId="22633" xr:uid="{D9A447AF-7679-47FC-9A6F-5EED4AA28AD4}"/>
    <cellStyle name="Input 3 6 5 4" xfId="16903" xr:uid="{AFA71955-A3F4-4392-B928-6F85545FB6C0}"/>
    <cellStyle name="Input 3 6 6" xfId="8168" xr:uid="{CE626D8B-53CA-4A68-95A5-56B9BFF77907}"/>
    <cellStyle name="Input 3 6 6 2" xfId="11737" xr:uid="{20CF0294-24F9-439C-AE9B-D160779E834C}"/>
    <cellStyle name="Input 3 6 6 2 2" xfId="21185" xr:uid="{92E1663C-B747-443F-92FC-151C40406336}"/>
    <cellStyle name="Input 3 6 6 2 3" xfId="25580" xr:uid="{2040E536-6924-4E9A-A3AF-7C6B59E624DD}"/>
    <cellStyle name="Input 3 6 6 3" xfId="13874" xr:uid="{A70E7F09-B2FD-48A2-9F20-DD49F4A19CAD}"/>
    <cellStyle name="Input 3 6 6 3 2" xfId="23322" xr:uid="{CF90EB24-6F5C-41F8-836D-32C75AB2E468}"/>
    <cellStyle name="Input 3 6 6 4" xfId="17616" xr:uid="{5529EB6D-1DA5-4980-96CC-5751E82E48DC}"/>
    <cellStyle name="Input 3 6 7" xfId="8412" xr:uid="{2F9FEAFE-24A5-4861-8670-CAD7C5033DCC}"/>
    <cellStyle name="Input 3 6 7 2" xfId="11942" xr:uid="{10B67467-3AEE-4C9A-8531-9B3B9BC62C5F}"/>
    <cellStyle name="Input 3 6 7 2 2" xfId="21390" xr:uid="{D8C9214A-422C-4088-BB65-C889FAE34BA7}"/>
    <cellStyle name="Input 3 6 7 2 3" xfId="25784" xr:uid="{75F62BC7-A19F-4819-85EF-0B3A5ACAA359}"/>
    <cellStyle name="Input 3 6 7 3" xfId="14117" xr:uid="{D6835144-1AEB-447B-9F2B-AE0BE2729C65}"/>
    <cellStyle name="Input 3 6 7 3 2" xfId="23565" xr:uid="{95783420-7982-4820-AEE8-2AF001BAAF05}"/>
    <cellStyle name="Input 3 6 7 4" xfId="17860" xr:uid="{89987EDA-36D7-4CE1-9956-751496526A6D}"/>
    <cellStyle name="Input 3 6 8" xfId="7316" xr:uid="{D53CDEE7-EFA4-44D3-8E59-0EB4EF20790B}"/>
    <cellStyle name="Input 3 6 8 2" xfId="13046" xr:uid="{9411BB93-863B-430F-9DD1-6B6A94EF062A}"/>
    <cellStyle name="Input 3 6 8 2 2" xfId="22494" xr:uid="{5BB6BCE8-1939-4576-BB55-7BB2181912AB}"/>
    <cellStyle name="Input 3 6 8 3" xfId="16764" xr:uid="{BD4F9651-5684-47D8-97F2-820AD1B0338E}"/>
    <cellStyle name="Input 3 6 9" xfId="26761" xr:uid="{B3421A10-0D9A-4925-BC0B-1529E6328BB6}"/>
    <cellStyle name="Input 3 7" xfId="1366" xr:uid="{9C0F7164-4522-4FE4-84F0-7512D2DF6417}"/>
    <cellStyle name="Input 3 7 10" xfId="27270" xr:uid="{8A4220C6-DCF4-42DC-A35D-A79966A22455}"/>
    <cellStyle name="Input 3 7 2" xfId="5611" xr:uid="{06A5BB01-E97F-411E-9967-6F6BE991BF9A}"/>
    <cellStyle name="Input 3 7 2 2" xfId="6281" xr:uid="{F7C30A79-4429-43F1-9FC0-5FED28D94289}"/>
    <cellStyle name="Input 3 7 2 2 2" xfId="10013" xr:uid="{AEC3D98D-4F47-460E-B5B8-906FDBC32E52}"/>
    <cellStyle name="Input 3 7 2 2 2 2" xfId="19461" xr:uid="{0EAC46FD-6E1A-4708-AB52-F2F392E42196}"/>
    <cellStyle name="Input 3 7 2 2 3" xfId="15732" xr:uid="{02AE3A3C-0196-475B-948F-1A66EEC29FF2}"/>
    <cellStyle name="Input 3 7 2 3" xfId="9343" xr:uid="{8A75CBE1-C738-4111-AD11-0DE5EC13BF19}"/>
    <cellStyle name="Input 3 7 2 3 2" xfId="18791" xr:uid="{90E6DE1C-3055-4D64-BB55-D28EA92FADAD}"/>
    <cellStyle name="Input 3 7 2 4" xfId="15062" xr:uid="{800F673F-8B21-466B-8BF6-540E9CBC6378}"/>
    <cellStyle name="Input 3 7 2 5" xfId="27792" xr:uid="{CF1FB4C0-E35C-4385-BC0C-0B659AA3C57F}"/>
    <cellStyle name="Input 3 7 2 6" xfId="27709" xr:uid="{14647CCD-8E26-4BA7-897D-D14743D3F17B}"/>
    <cellStyle name="Input 3 7 2 7" xfId="27490" xr:uid="{9AA7D869-BDB7-4A7C-BE88-0EE002F58988}"/>
    <cellStyle name="Input 3 7 2 8" xfId="28326" xr:uid="{A7D3202F-01FC-482E-92C4-D33FDC3C4CBF}"/>
    <cellStyle name="Input 3 7 3" xfId="7174" xr:uid="{83D23580-A4FC-4699-96BD-CDA02FF85D5B}"/>
    <cellStyle name="Input 3 7 3 2" xfId="10905" xr:uid="{176B6ABA-08C1-487F-88C2-C5C4DAECA2A9}"/>
    <cellStyle name="Input 3 7 3 2 2" xfId="20353" xr:uid="{280C4067-EF91-4015-BDDF-D10FDA9915F4}"/>
    <cellStyle name="Input 3 7 3 2 3" xfId="24777" xr:uid="{907FB46D-D65F-4B10-85C1-34D65698E7CF}"/>
    <cellStyle name="Input 3 7 3 3" xfId="12911" xr:uid="{F6640629-BD3C-4CA0-A3BA-19291EBBDF57}"/>
    <cellStyle name="Input 3 7 3 3 2" xfId="22359" xr:uid="{89CD8815-7AF3-41FF-BDD1-41845F531929}"/>
    <cellStyle name="Input 3 7 3 4" xfId="16624" xr:uid="{31097C64-BB86-40A4-BE19-2195889C0082}"/>
    <cellStyle name="Input 3 7 4" xfId="8735" xr:uid="{B850496E-DEB6-41B7-95F6-56AD90CDB307}"/>
    <cellStyle name="Input 3 7 4 2" xfId="12219" xr:uid="{7C08354A-83A7-4D2A-81C0-8A7D32519F4C}"/>
    <cellStyle name="Input 3 7 4 2 2" xfId="21667" xr:uid="{BB3B1151-767B-41BD-8699-62C9D5A9466C}"/>
    <cellStyle name="Input 3 7 4 2 3" xfId="26059" xr:uid="{3580AC2E-E509-4014-BCE3-460488EEAC31}"/>
    <cellStyle name="Input 3 7 4 3" xfId="14438" xr:uid="{22B09C82-8281-48A5-80F1-E0C9D62D4E80}"/>
    <cellStyle name="Input 3 7 4 3 2" xfId="23886" xr:uid="{1DB739E6-0FAC-47FC-90A5-8559CFDFFF95}"/>
    <cellStyle name="Input 3 7 4 4" xfId="18183" xr:uid="{CA12FE3D-0CF6-4CEB-8F59-DBA253767FAE}"/>
    <cellStyle name="Input 3 7 5" xfId="7456" xr:uid="{1B99C344-D748-470B-8781-D3A98DE21494}"/>
    <cellStyle name="Input 3 7 5 2" xfId="11133" xr:uid="{A5EC5A25-72BE-4CE9-ABBE-87389B276A68}"/>
    <cellStyle name="Input 3 7 5 2 2" xfId="20581" xr:uid="{A1D5837B-E1A4-4C50-B1B5-5B62F0A5D7C2}"/>
    <cellStyle name="Input 3 7 5 2 3" xfId="25000" xr:uid="{7F27FB7B-183A-45F1-9721-6455400141E8}"/>
    <cellStyle name="Input 3 7 5 3" xfId="13186" xr:uid="{2B3F685F-864F-4394-BAE4-C127064B4786}"/>
    <cellStyle name="Input 3 7 5 3 2" xfId="22634" xr:uid="{7FBA089B-3172-4449-BACC-0578C808DF1E}"/>
    <cellStyle name="Input 3 7 5 4" xfId="16904" xr:uid="{BEB6F06D-7F1B-43A0-9A74-4B2C1A832BD3}"/>
    <cellStyle name="Input 3 7 6" xfId="8571" xr:uid="{23483914-80F4-46C5-9CE9-03BCD8B88BE9}"/>
    <cellStyle name="Input 3 7 6 2" xfId="12072" xr:uid="{865BBCEF-66BF-4CE2-88A9-EBB8946459C9}"/>
    <cellStyle name="Input 3 7 6 2 2" xfId="21520" xr:uid="{F892F29D-85E1-49C1-8058-E94FCD88FF78}"/>
    <cellStyle name="Input 3 7 6 2 3" xfId="25912" xr:uid="{7EB7FF3B-1D5B-4717-8E99-51485E80DD36}"/>
    <cellStyle name="Input 3 7 6 3" xfId="14274" xr:uid="{8B5F9F98-FE18-434C-8D5A-D59A5B840BE7}"/>
    <cellStyle name="Input 3 7 6 3 2" xfId="23722" xr:uid="{E7D5C4E4-5E2E-4C82-A308-C685312896D3}"/>
    <cellStyle name="Input 3 7 6 4" xfId="18019" xr:uid="{0AEA1F03-BE39-42BE-B2FE-419C526F5BCE}"/>
    <cellStyle name="Input 3 7 7" xfId="8685" xr:uid="{9AE95206-D759-489A-906E-189ECB1D076C}"/>
    <cellStyle name="Input 3 7 7 2" xfId="12171" xr:uid="{005E3CF6-EBC4-4DA2-944A-36881E2F807F}"/>
    <cellStyle name="Input 3 7 7 2 2" xfId="21619" xr:uid="{BD40D30E-ED2D-4C4A-BC2D-3F6E35F6EDFE}"/>
    <cellStyle name="Input 3 7 7 2 3" xfId="26011" xr:uid="{0441F2F4-46D1-42DB-8DC1-5C27CB43F800}"/>
    <cellStyle name="Input 3 7 7 3" xfId="14388" xr:uid="{001343FF-68D4-480B-B1E7-8E4EAA8FB31E}"/>
    <cellStyle name="Input 3 7 7 3 2" xfId="23836" xr:uid="{0C18DF4B-7DD8-43B8-B9F3-CE2B856E32A8}"/>
    <cellStyle name="Input 3 7 7 4" xfId="18133" xr:uid="{AD24C8FC-AB74-49F0-ACE7-7DA84151B6D9}"/>
    <cellStyle name="Input 3 7 8" xfId="9070" xr:uid="{2E8A50AB-9B21-4FB3-9AF3-EB8D8D564D76}"/>
    <cellStyle name="Input 3 7 8 2" xfId="14771" xr:uid="{49EE3EC4-459A-4EC4-9FAB-D433B9020E1F}"/>
    <cellStyle name="Input 3 7 8 2 2" xfId="24219" xr:uid="{A40E2056-20B7-4088-A2C8-F7DE513920E5}"/>
    <cellStyle name="Input 3 7 8 3" xfId="18518" xr:uid="{104574CB-BF19-4D66-BE74-C31CC12E4BFD}"/>
    <cellStyle name="Input 3 7 9" xfId="26762" xr:uid="{3E0FA21F-66C1-4E87-8B76-0267CA6004A6}"/>
    <cellStyle name="Input 3 8" xfId="1367" xr:uid="{44A7DB64-98D8-45D6-AE5D-0B08261625AB}"/>
    <cellStyle name="Input 3 8 10" xfId="26783" xr:uid="{09A5589F-DE36-4DA4-8463-28C1883D6866}"/>
    <cellStyle name="Input 3 8 2" xfId="5612" xr:uid="{B55CC18E-8BE8-4120-9C23-AA72387AFDB4}"/>
    <cellStyle name="Input 3 8 2 2" xfId="6282" xr:uid="{66B98E19-C372-4814-B92F-3E8F173FD980}"/>
    <cellStyle name="Input 3 8 2 2 2" xfId="10014" xr:uid="{C4B6B56D-1494-4D7C-B500-7887FE6E0FC0}"/>
    <cellStyle name="Input 3 8 2 2 2 2" xfId="19462" xr:uid="{698823A2-D400-4104-A81B-4E341C237BC4}"/>
    <cellStyle name="Input 3 8 2 2 3" xfId="15733" xr:uid="{D8238C54-EAE0-4576-863C-03ABC265645B}"/>
    <cellStyle name="Input 3 8 2 3" xfId="9344" xr:uid="{93D2B087-6849-4953-8244-C9A9F3CF6B19}"/>
    <cellStyle name="Input 3 8 2 3 2" xfId="18792" xr:uid="{0254FF9F-DEFC-4DCB-B4FC-E3E7FDCD92C6}"/>
    <cellStyle name="Input 3 8 2 4" xfId="15063" xr:uid="{1C165C30-C2D5-468A-B2CC-B0E6BB0D286B}"/>
    <cellStyle name="Input 3 8 2 5" xfId="27793" xr:uid="{C8079DF1-2038-4250-9B78-F75EF2E839E6}"/>
    <cellStyle name="Input 3 8 2 6" xfId="27418" xr:uid="{D1327D14-14AD-4B45-B251-ABBDF46E6B2D}"/>
    <cellStyle name="Input 3 8 2 7" xfId="27061" xr:uid="{A302B946-7234-4B8E-8B08-2D3C15B2A663}"/>
    <cellStyle name="Input 3 8 2 8" xfId="28327" xr:uid="{C0D68979-6742-438A-B4E4-6233B5A48638}"/>
    <cellStyle name="Input 3 8 3" xfId="7098" xr:uid="{E56F6742-6A4B-4348-9E6A-61582CA637BA}"/>
    <cellStyle name="Input 3 8 3 2" xfId="10829" xr:uid="{62E39FD5-A19E-4ECA-875F-EBE56EA97A74}"/>
    <cellStyle name="Input 3 8 3 2 2" xfId="20277" xr:uid="{D49E7449-6ECB-494D-A66C-CCF84EE161A5}"/>
    <cellStyle name="Input 3 8 3 2 3" xfId="24701" xr:uid="{F97D429E-23E8-465B-A151-FFA3EBB0E3F7}"/>
    <cellStyle name="Input 3 8 3 3" xfId="12835" xr:uid="{D8034445-A893-428E-8019-8A038B089D51}"/>
    <cellStyle name="Input 3 8 3 3 2" xfId="22283" xr:uid="{CC4DBB3E-FA7B-4640-8EB1-362215FA6489}"/>
    <cellStyle name="Input 3 8 3 4" xfId="16548" xr:uid="{E54376C7-3433-4E07-B589-F5FCB7294533}"/>
    <cellStyle name="Input 3 8 4" xfId="8312" xr:uid="{F4B64481-478B-4059-BFA6-0C72D84912D2}"/>
    <cellStyle name="Input 3 8 4 2" xfId="11863" xr:uid="{B0BB0219-6B08-4A80-A52B-822E5BE20531}"/>
    <cellStyle name="Input 3 8 4 2 2" xfId="21311" xr:uid="{09E1F4D2-E844-4D44-9F67-C53E00726242}"/>
    <cellStyle name="Input 3 8 4 2 3" xfId="25705" xr:uid="{D2822041-53A0-4918-90EB-307F2493BD22}"/>
    <cellStyle name="Input 3 8 4 3" xfId="14017" xr:uid="{A3F9F3E0-FF46-475C-974D-8A44A1553F54}"/>
    <cellStyle name="Input 3 8 4 3 2" xfId="23465" xr:uid="{F73C63AC-847A-4CFC-B332-6D1F72354D96}"/>
    <cellStyle name="Input 3 8 4 4" xfId="17760" xr:uid="{69CE2A7F-C405-49E5-BC84-CAC6C78A786A}"/>
    <cellStyle name="Input 3 8 5" xfId="8722" xr:uid="{15D19CA7-E12E-4F20-A10F-1685A34A42B5}"/>
    <cellStyle name="Input 3 8 5 2" xfId="12206" xr:uid="{73E6B2B1-180C-4679-AB42-45844AC76E52}"/>
    <cellStyle name="Input 3 8 5 2 2" xfId="21654" xr:uid="{A34925BF-F9FA-4BB0-9AE6-01990D77B55E}"/>
    <cellStyle name="Input 3 8 5 2 3" xfId="26046" xr:uid="{23B0AA87-0573-4A82-9022-358D4807C9CC}"/>
    <cellStyle name="Input 3 8 5 3" xfId="14425" xr:uid="{45AA7F48-FAE7-4F2A-BE6E-03D65E2E53B3}"/>
    <cellStyle name="Input 3 8 5 3 2" xfId="23873" xr:uid="{E3C9DA1B-031C-4C49-AAC4-A740230D08D1}"/>
    <cellStyle name="Input 3 8 5 4" xfId="18170" xr:uid="{E493177B-7E37-4FF6-8F86-C57E2BF33797}"/>
    <cellStyle name="Input 3 8 6" xfId="7458" xr:uid="{292E5BDD-D066-4008-B337-8D34E07E50DD}"/>
    <cellStyle name="Input 3 8 6 2" xfId="11135" xr:uid="{D4D78869-B37B-487F-BFA7-CD2E6AD9B1AA}"/>
    <cellStyle name="Input 3 8 6 2 2" xfId="20583" xr:uid="{57027498-2CAE-48B9-8D3C-57B8BA4E6568}"/>
    <cellStyle name="Input 3 8 6 2 3" xfId="25002" xr:uid="{4F426C4F-B925-492A-8775-C86AEA414E57}"/>
    <cellStyle name="Input 3 8 6 3" xfId="13188" xr:uid="{D041ADDD-C328-4DE3-A660-64BEF38A77E7}"/>
    <cellStyle name="Input 3 8 6 3 2" xfId="22636" xr:uid="{F81745C6-9185-438B-AFD8-7F0461523A86}"/>
    <cellStyle name="Input 3 8 6 4" xfId="16906" xr:uid="{02199CB4-D006-4DD9-93EC-BF6D13D7A437}"/>
    <cellStyle name="Input 3 8 7" xfId="8334" xr:uid="{944AF76D-EAC4-4713-8EFF-68F4F746E53F}"/>
    <cellStyle name="Input 3 8 7 2" xfId="11881" xr:uid="{DA4C30DA-64C3-4348-97F9-2FB3892C9BA3}"/>
    <cellStyle name="Input 3 8 7 2 2" xfId="21329" xr:uid="{26430DE2-EA81-42DB-8A8E-9DE554B9A189}"/>
    <cellStyle name="Input 3 8 7 2 3" xfId="25723" xr:uid="{795507E1-0DE6-4D32-9F20-2047D2793076}"/>
    <cellStyle name="Input 3 8 7 3" xfId="14039" xr:uid="{9839536C-3899-4414-A03E-6E8A32214D68}"/>
    <cellStyle name="Input 3 8 7 3 2" xfId="23487" xr:uid="{BF6FD013-0AE9-4818-95E8-E14608F530EB}"/>
    <cellStyle name="Input 3 8 7 4" xfId="17782" xr:uid="{E2A6C7C6-5832-4883-8DE5-09FF3E5A17D8}"/>
    <cellStyle name="Input 3 8 8" xfId="7341" xr:uid="{50FBC87D-B44E-492F-A3B3-B966A3ECC8E6}"/>
    <cellStyle name="Input 3 8 8 2" xfId="13071" xr:uid="{113FFFB6-17AC-4AC1-9E88-09A3616DC01A}"/>
    <cellStyle name="Input 3 8 8 2 2" xfId="22519" xr:uid="{29FEE591-E39B-4AE9-9768-FDDD8726AA79}"/>
    <cellStyle name="Input 3 8 8 3" xfId="16789" xr:uid="{C7F3217E-F804-4175-A907-B1B61AF8B177}"/>
    <cellStyle name="Input 3 8 9" xfId="26763" xr:uid="{E2364EE4-866C-4E86-8115-6DC3C34B7200}"/>
    <cellStyle name="Input 3 9" xfId="1368" xr:uid="{D9C8D04D-489B-46C6-A1FD-C2B1F689EBF0}"/>
    <cellStyle name="Input 3 9 10" xfId="26782" xr:uid="{9FCF3CDA-0502-4090-9F43-707A883AC562}"/>
    <cellStyle name="Input 3 9 2" xfId="5613" xr:uid="{A084B483-33EF-4E3B-A388-FE21CE7EE5BC}"/>
    <cellStyle name="Input 3 9 2 2" xfId="6283" xr:uid="{E19E3798-593C-453D-931F-926FD0C2B505}"/>
    <cellStyle name="Input 3 9 2 2 2" xfId="10015" xr:uid="{30876928-5820-47A8-92E2-866C8208D2DB}"/>
    <cellStyle name="Input 3 9 2 2 2 2" xfId="19463" xr:uid="{DBB309D9-F65D-45D3-BAB5-52EA69A5058A}"/>
    <cellStyle name="Input 3 9 2 2 3" xfId="15734" xr:uid="{6023153E-0EB3-4BD3-825B-54A15AFE312E}"/>
    <cellStyle name="Input 3 9 2 3" xfId="9345" xr:uid="{4AD5BBD0-79AC-4D3B-8EAE-78872C32E7B2}"/>
    <cellStyle name="Input 3 9 2 3 2" xfId="18793" xr:uid="{F14AE373-B4EF-4725-BE5F-C8ADE5B39D95}"/>
    <cellStyle name="Input 3 9 2 4" xfId="15064" xr:uid="{8C6A6DB4-A655-45D7-AFB3-937F61876ECF}"/>
    <cellStyle name="Input 3 9 2 5" xfId="27794" xr:uid="{A8B61793-A3ED-4068-B4D1-9B223A62FC88}"/>
    <cellStyle name="Input 3 9 2 6" xfId="27420" xr:uid="{CD9B18D4-3419-4491-AF79-87416B311C16}"/>
    <cellStyle name="Input 3 9 2 7" xfId="27915" xr:uid="{7B4B80AF-BAE4-4C06-972D-3516B3462049}"/>
    <cellStyle name="Input 3 9 2 8" xfId="28328" xr:uid="{B1B008DA-393D-4CD9-9A20-373F1F742607}"/>
    <cellStyle name="Input 3 9 3" xfId="7173" xr:uid="{15860B52-73E7-4175-ACB8-604A14F989EC}"/>
    <cellStyle name="Input 3 9 3 2" xfId="10904" xr:uid="{D72CE669-43C9-456C-9A66-C88EE71572F3}"/>
    <cellStyle name="Input 3 9 3 2 2" xfId="20352" xr:uid="{5F673550-2F69-4AC8-ABB3-52A0987DDD7B}"/>
    <cellStyle name="Input 3 9 3 2 3" xfId="24776" xr:uid="{09BAF680-C093-46D9-AD54-6AB8919293CB}"/>
    <cellStyle name="Input 3 9 3 3" xfId="12910" xr:uid="{CEED0803-2463-4CA5-9CCD-B5AF2AA6CDF8}"/>
    <cellStyle name="Input 3 9 3 3 2" xfId="22358" xr:uid="{AD2EE165-71CB-470C-AC43-558AB8D68E89}"/>
    <cellStyle name="Input 3 9 3 4" xfId="16623" xr:uid="{D8BA7041-8788-4374-8DD8-7F2F8A81DA96}"/>
    <cellStyle name="Input 3 9 4" xfId="8734" xr:uid="{439DCB88-6D4B-4AEF-A562-DF35123367B4}"/>
    <cellStyle name="Input 3 9 4 2" xfId="12218" xr:uid="{169EC9AE-3E7E-436E-BB0C-23D767E93BA3}"/>
    <cellStyle name="Input 3 9 4 2 2" xfId="21666" xr:uid="{976516A8-A0AE-4FAC-90C1-A47C4A8717CC}"/>
    <cellStyle name="Input 3 9 4 2 3" xfId="26058" xr:uid="{679B0BF3-AF31-404C-8650-496A62F36DB5}"/>
    <cellStyle name="Input 3 9 4 3" xfId="14437" xr:uid="{1F9B2B9B-CACC-4790-9447-CC92FE967DCA}"/>
    <cellStyle name="Input 3 9 4 3 2" xfId="23885" xr:uid="{A49EA346-BE0A-42A4-B65F-9AC3360A7DE0}"/>
    <cellStyle name="Input 3 9 4 4" xfId="18182" xr:uid="{819A65AE-4E24-46AE-9945-1C0F165EA392}"/>
    <cellStyle name="Input 3 9 5" xfId="8723" xr:uid="{B7560F92-ECCC-4553-B304-910BADF21356}"/>
    <cellStyle name="Input 3 9 5 2" xfId="12207" xr:uid="{600ED929-5B58-4E16-8FA1-B1827FA4E499}"/>
    <cellStyle name="Input 3 9 5 2 2" xfId="21655" xr:uid="{F1B4D16F-17CA-4B2B-885B-B8CDF0AD4B54}"/>
    <cellStyle name="Input 3 9 5 2 3" xfId="26047" xr:uid="{DC8408BD-0B2E-4CC6-8680-C0CD89650A27}"/>
    <cellStyle name="Input 3 9 5 3" xfId="14426" xr:uid="{6C63E915-DA16-4B29-8731-5D836E39603F}"/>
    <cellStyle name="Input 3 9 5 3 2" xfId="23874" xr:uid="{FDCD3A9D-F7AA-4D44-90A7-A88BD23972DA}"/>
    <cellStyle name="Input 3 9 5 4" xfId="18171" xr:uid="{D3C121F8-3B5B-4D7E-8B6A-290837A46069}"/>
    <cellStyle name="Input 3 9 6" xfId="8002" xr:uid="{FC866777-FFB3-45E1-9E54-BB30DED0DAD1}"/>
    <cellStyle name="Input 3 9 6 2" xfId="11601" xr:uid="{C1F140A4-9BF3-48E4-8BD0-4D92F85853E3}"/>
    <cellStyle name="Input 3 9 6 2 2" xfId="21049" xr:uid="{41EFC513-5713-4A42-B0DB-0862E15E34BE}"/>
    <cellStyle name="Input 3 9 6 2 3" xfId="25463" xr:uid="{8C64E63F-44C1-4E92-B317-DEE4A73C0A55}"/>
    <cellStyle name="Input 3 9 6 3" xfId="13727" xr:uid="{60383A25-7027-48F1-8CE6-82CEA86B1C7C}"/>
    <cellStyle name="Input 3 9 6 3 2" xfId="23175" xr:uid="{276E3947-69A2-4D7B-BBB5-59A1003D368B}"/>
    <cellStyle name="Input 3 9 6 4" xfId="17450" xr:uid="{347ED2B5-4603-479A-B9EA-EB6FDDF26080}"/>
    <cellStyle name="Input 3 9 7" xfId="7284" xr:uid="{7234EB41-4410-4C27-95CD-EB9EDFF374B5}"/>
    <cellStyle name="Input 3 9 7 2" xfId="11001" xr:uid="{8C0006A7-F5AD-49BB-9D58-CD3555E13508}"/>
    <cellStyle name="Input 3 9 7 2 2" xfId="20449" xr:uid="{0D5193A5-D143-43AA-A788-0828B5D49098}"/>
    <cellStyle name="Input 3 9 7 2 3" xfId="24868" xr:uid="{4CA34643-8637-4058-860D-FB239FF9FA1E}"/>
    <cellStyle name="Input 3 9 7 3" xfId="13014" xr:uid="{C73433AA-492A-4CC6-A152-3581476F7E0E}"/>
    <cellStyle name="Input 3 9 7 3 2" xfId="22462" xr:uid="{653DCBA0-11DD-47B8-911C-1D0059AAB46B}"/>
    <cellStyle name="Input 3 9 7 4" xfId="16732" xr:uid="{3E8BD18F-F223-4BAA-9B2F-E282475C0746}"/>
    <cellStyle name="Input 3 9 8" xfId="7524" xr:uid="{EC9AD711-2366-4900-8E46-184502A72D2D}"/>
    <cellStyle name="Input 3 9 8 2" xfId="13254" xr:uid="{214C79CB-046D-4915-9583-1C3ECB8A2C23}"/>
    <cellStyle name="Input 3 9 8 2 2" xfId="22702" xr:uid="{11C22184-8C67-40A2-A3B5-7B444A88A41D}"/>
    <cellStyle name="Input 3 9 8 3" xfId="16972" xr:uid="{144BAF34-DFE4-4901-B90B-A850262F3F7A}"/>
    <cellStyle name="Input 3 9 9" xfId="26764" xr:uid="{A0D30AA7-FF8A-4394-B1F4-7131B8039F75}"/>
    <cellStyle name="Input 30" xfId="5391" xr:uid="{A903BD17-0BF9-48D4-B748-D1883047F11E}"/>
    <cellStyle name="Input 31" xfId="5434" xr:uid="{BC397274-15A1-4B0E-A01C-330696E06ED3}"/>
    <cellStyle name="Input 32" xfId="1337" xr:uid="{7D3D13C5-5FEB-4DF5-A8A6-4605BB9EF398}"/>
    <cellStyle name="Input 32 10" xfId="26796" xr:uid="{75D3C64C-696D-4A7A-A6A5-1248ECE4368E}"/>
    <cellStyle name="Input 32 2" xfId="5582" xr:uid="{F15B9B61-68B8-4FB4-BA34-C6209E988305}"/>
    <cellStyle name="Input 32 2 2" xfId="6252" xr:uid="{289A289C-4AF5-4C63-822A-1BAB34C3E34C}"/>
    <cellStyle name="Input 32 2 2 2" xfId="9984" xr:uid="{175AFDAD-3FE5-42CF-B45D-88B5DBE2736E}"/>
    <cellStyle name="Input 32 2 2 2 2" xfId="19432" xr:uid="{F733616C-2233-4F70-B150-7DFF51BC2F06}"/>
    <cellStyle name="Input 32 2 2 3" xfId="15703" xr:uid="{A68D9EE2-CD42-43ED-A646-DCDBCB05815B}"/>
    <cellStyle name="Input 32 2 3" xfId="9314" xr:uid="{51E40AA9-7C83-41C2-AC70-57EECC07B526}"/>
    <cellStyle name="Input 32 2 3 2" xfId="18762" xr:uid="{764E061B-626D-49D1-A56F-D69F1212AE38}"/>
    <cellStyle name="Input 32 2 4" xfId="15033" xr:uid="{A1BB7868-6214-4255-895D-C383BB0D534E}"/>
    <cellStyle name="Input 32 2 5" xfId="27763" xr:uid="{B48995D3-7779-4737-A32F-4B1D5DCACF5B}"/>
    <cellStyle name="Input 32 2 6" xfId="27010" xr:uid="{31F81F98-0076-417F-9E96-2E31C21068B2}"/>
    <cellStyle name="Input 32 2 7" xfId="27281" xr:uid="{30CD436B-CD10-44AF-87DB-093B7E254CA5}"/>
    <cellStyle name="Input 32 2 8" xfId="28297" xr:uid="{3AB19DE9-1983-4744-A3D4-70F858AF880A}"/>
    <cellStyle name="Input 32 3" xfId="7195" xr:uid="{86B9D0D5-B3F6-4835-ADF1-60281D3A6047}"/>
    <cellStyle name="Input 32 3 2" xfId="10926" xr:uid="{2FE85FB6-942D-4395-B953-82B962F4A00D}"/>
    <cellStyle name="Input 32 3 2 2" xfId="20374" xr:uid="{0C7A014A-2989-4D87-8732-CFBA9CCFA6A7}"/>
    <cellStyle name="Input 32 3 2 3" xfId="24798" xr:uid="{9B7E2BAA-200A-47A1-B329-FCA1C15FB788}"/>
    <cellStyle name="Input 32 3 3" xfId="12932" xr:uid="{B9D6C9A1-0A91-492B-B033-FD71742EE387}"/>
    <cellStyle name="Input 32 3 3 2" xfId="22380" xr:uid="{00DB71D9-6A5D-4057-908C-059AA8E5CEE8}"/>
    <cellStyle name="Input 32 3 4" xfId="16645" xr:uid="{DD38C48B-DD51-4488-985F-303F4169A3BD}"/>
    <cellStyle name="Input 32 4" xfId="8755" xr:uid="{918E20CA-7843-4EC7-B8DC-0D8642E3523F}"/>
    <cellStyle name="Input 32 4 2" xfId="12239" xr:uid="{FC4BED83-0FA9-45CA-ADFA-66F113911CCC}"/>
    <cellStyle name="Input 32 4 2 2" xfId="21687" xr:uid="{BE4EAE46-665A-42C1-AE88-ED36FA0E2A77}"/>
    <cellStyle name="Input 32 4 2 3" xfId="26079" xr:uid="{684C07BF-98A9-425B-B723-C83174D2C9C1}"/>
    <cellStyle name="Input 32 4 3" xfId="14458" xr:uid="{9C655474-1BDE-4502-AB90-685457FD6C16}"/>
    <cellStyle name="Input 32 4 3 2" xfId="23906" xr:uid="{C80CC586-2BC8-45DB-9F01-25E0212F9BE5}"/>
    <cellStyle name="Input 32 4 4" xfId="18203" xr:uid="{865E71CD-5E00-45CE-9D78-25D15650DC4F}"/>
    <cellStyle name="Input 32 5" xfId="8900" xr:uid="{DFEB1DB7-8655-4FD1-AA27-484F2A461422}"/>
    <cellStyle name="Input 32 5 2" xfId="12360" xr:uid="{B6D82632-1B57-4A87-B535-4B8C2109EF21}"/>
    <cellStyle name="Input 32 5 2 2" xfId="21808" xr:uid="{0BD53ED7-7B4E-4E4C-AC37-88274771F12B}"/>
    <cellStyle name="Input 32 5 2 3" xfId="26199" xr:uid="{DA699ABE-AD14-4B2A-AB23-27964288A041}"/>
    <cellStyle name="Input 32 5 3" xfId="14602" xr:uid="{DC371D1F-2759-4D43-A439-EC23B1B69BE3}"/>
    <cellStyle name="Input 32 5 3 2" xfId="24050" xr:uid="{A5D15B00-1523-4D0A-9EF9-E1D0482DB76B}"/>
    <cellStyle name="Input 32 5 4" xfId="18348" xr:uid="{882839FE-93C0-45DE-BD22-CCA781160A66}"/>
    <cellStyle name="Input 32 6" xfId="8477" xr:uid="{9DC22C5B-887E-4E32-9511-FB57C02C9AC6}"/>
    <cellStyle name="Input 32 6 2" xfId="11995" xr:uid="{A48B3E71-0D60-404C-B264-C804F49291A6}"/>
    <cellStyle name="Input 32 6 2 2" xfId="21443" xr:uid="{664B21E5-CD66-4ADE-8B13-94B2BE2E1A6B}"/>
    <cellStyle name="Input 32 6 2 3" xfId="25836" xr:uid="{F7C13352-1AFA-4777-BD87-5A444FBE187F}"/>
    <cellStyle name="Input 32 6 3" xfId="14181" xr:uid="{EE1BC838-F9D1-4030-AD37-54ED712CE643}"/>
    <cellStyle name="Input 32 6 3 2" xfId="23629" xr:uid="{EE48D4FE-346B-40F5-A09B-39482D8C0544}"/>
    <cellStyle name="Input 32 6 4" xfId="17925" xr:uid="{7081ED2B-5904-40A8-BA1B-F04E5CC72096}"/>
    <cellStyle name="Input 32 7" xfId="7637" xr:uid="{4267697E-9823-4508-BC9C-2EC5B4E1E8A4}"/>
    <cellStyle name="Input 32 7 2" xfId="11293" xr:uid="{532A6E6C-4338-4C57-B513-97589D0002FE}"/>
    <cellStyle name="Input 32 7 2 2" xfId="20741" xr:uid="{D69CC927-C46C-496A-A651-D0B554F7E144}"/>
    <cellStyle name="Input 32 7 2 3" xfId="25159" xr:uid="{5B9C9E27-DD0A-4989-8BFF-1A5F82727EA0}"/>
    <cellStyle name="Input 32 7 3" xfId="13366" xr:uid="{B5ABA56A-8E0D-479B-B680-5DF8A045D823}"/>
    <cellStyle name="Input 32 7 3 2" xfId="22814" xr:uid="{5061184C-1025-4300-89E7-C8BBABCD021D}"/>
    <cellStyle name="Input 32 7 4" xfId="17085" xr:uid="{77DE4B01-4702-43B7-8C00-515F4BB2FEB8}"/>
    <cellStyle name="Input 32 8" xfId="7934" xr:uid="{BC7E9F05-DF90-4065-AEBF-4A250720256F}"/>
    <cellStyle name="Input 32 8 2" xfId="13659" xr:uid="{A9C5A0D2-EA06-437D-82DE-B1F94B1DB3B2}"/>
    <cellStyle name="Input 32 8 2 2" xfId="23107" xr:uid="{A26C9782-FE73-4A2D-9C87-241E0EF09F50}"/>
    <cellStyle name="Input 32 8 3" xfId="17382" xr:uid="{7907571C-EF71-46B3-9723-0E3BB5B8ECBE}"/>
    <cellStyle name="Input 32 9" xfId="26733" xr:uid="{E2311727-C083-4FB2-B42D-6DC07AB6540F}"/>
    <cellStyle name="Input 33" xfId="5478" xr:uid="{0401EC3E-0C78-44AD-B188-65C886E5545A}"/>
    <cellStyle name="Input 34" xfId="29234" xr:uid="{6B1F2EB4-29A0-4009-BB19-CCEB53D1F40A}"/>
    <cellStyle name="Input 4" xfId="1369" xr:uid="{50E6C347-0774-47EF-8002-1ACA36D16321}"/>
    <cellStyle name="Input 4 10" xfId="8236" xr:uid="{8E8DC64A-BE2E-4C0C-B097-229CF385BEF5}"/>
    <cellStyle name="Input 4 10 2" xfId="13942" xr:uid="{310CD9CE-0E3C-43F2-8405-32954A013A47}"/>
    <cellStyle name="Input 4 10 2 2" xfId="23390" xr:uid="{7E025B4B-254D-49B0-A809-880C780AFEE0}"/>
    <cellStyle name="Input 4 10 3" xfId="17684" xr:uid="{509040C4-347E-4305-9FE2-637DBA653358}"/>
    <cellStyle name="Input 4 11" xfId="26765" xr:uid="{0B6BC6D6-3119-4864-A616-AB801DDEB884}"/>
    <cellStyle name="Input 4 12" xfId="27593" xr:uid="{C5EC79DC-E9BB-4347-B941-3F3FA0F35955}"/>
    <cellStyle name="Input 4 2" xfId="3386" xr:uid="{57ACE669-0AEC-46AA-BFAB-F7EB47FB0981}"/>
    <cellStyle name="Input 4 2 10" xfId="26613" xr:uid="{74757511-66E1-43FF-8F35-0016398D766C}"/>
    <cellStyle name="Input 4 2 2" xfId="5957" xr:uid="{4A202F39-C4DA-4C97-85BB-F384DEB02F5C}"/>
    <cellStyle name="Input 4 2 2 2" xfId="6627" xr:uid="{CD8727BD-2830-4919-9AC8-E1B5E82E43AE}"/>
    <cellStyle name="Input 4 2 2 2 2" xfId="10359" xr:uid="{1EF766E1-2F04-4E13-B118-8BD2B5B8B109}"/>
    <cellStyle name="Input 4 2 2 2 2 2" xfId="19807" xr:uid="{C3CF1C80-D60B-450D-A224-D79F4469D1C3}"/>
    <cellStyle name="Input 4 2 2 2 3" xfId="16078" xr:uid="{72C30B5E-AED5-4ECD-A4CA-80095D0045FE}"/>
    <cellStyle name="Input 4 2 2 3" xfId="9689" xr:uid="{273C0B27-F389-4265-A37A-AE362C2D26CD}"/>
    <cellStyle name="Input 4 2 2 3 2" xfId="19137" xr:uid="{7893D9A2-5070-4FD3-9B9B-C7D40D23B4CD}"/>
    <cellStyle name="Input 4 2 2 4" xfId="15408" xr:uid="{2F1C3F9D-2EA4-4F6D-919B-860D6008FCF8}"/>
    <cellStyle name="Input 4 2 2 5" xfId="27967" xr:uid="{AA60B7CF-016B-48CC-8E03-3B54258BDF0D}"/>
    <cellStyle name="Input 4 2 2 6" xfId="28178" xr:uid="{4233A0FD-AA90-4CE8-ABB1-9A1AAEBCE804}"/>
    <cellStyle name="Input 4 2 2 7" xfId="26510" xr:uid="{4808E097-3CA8-4971-A5F0-7B646DBD18FF}"/>
    <cellStyle name="Input 4 2 2 8" xfId="28475" xr:uid="{2E0092DA-36DB-4CB0-9BB6-F1005B8FEEEF}"/>
    <cellStyle name="Input 4 2 3" xfId="6913" xr:uid="{5DB04102-3AA4-4CA8-B620-0D873007EB4A}"/>
    <cellStyle name="Input 4 2 3 2" xfId="10644" xr:uid="{6919FD9E-F02D-4F09-AE44-AB5FC04FC403}"/>
    <cellStyle name="Input 4 2 3 2 2" xfId="20092" xr:uid="{44B53D09-5F2E-46CA-B8D5-B70151865975}"/>
    <cellStyle name="Input 4 2 3 2 3" xfId="24516" xr:uid="{A20AAC91-B2F6-414D-A919-F2705F589F47}"/>
    <cellStyle name="Input 4 2 3 3" xfId="12650" xr:uid="{C72D4BD0-11B5-4E48-BF08-D4D0688D3BEA}"/>
    <cellStyle name="Input 4 2 3 3 2" xfId="22098" xr:uid="{D51B3DB2-0F8B-469B-93AB-2F3D53DB2CE5}"/>
    <cellStyle name="Input 4 2 3 4" xfId="16363" xr:uid="{EE63358B-319D-4826-856A-7F9B04454B65}"/>
    <cellStyle name="Input 4 2 4" xfId="8015" xr:uid="{42D9C635-10D2-484D-96A4-CC3647929B7E}"/>
    <cellStyle name="Input 4 2 4 2" xfId="11614" xr:uid="{E518ACC9-7F41-4B18-A3ED-2CB402D9B5C9}"/>
    <cellStyle name="Input 4 2 4 2 2" xfId="21062" xr:uid="{CEE31392-5632-4116-A72F-8E47872D351C}"/>
    <cellStyle name="Input 4 2 4 2 3" xfId="25476" xr:uid="{5836A35B-7D07-47F6-8533-6A9E974CBC1A}"/>
    <cellStyle name="Input 4 2 4 3" xfId="13740" xr:uid="{BBA76A73-DEEF-43A3-B03A-F2B9C5A4F748}"/>
    <cellStyle name="Input 4 2 4 3 2" xfId="23188" xr:uid="{D3274CD1-45C0-4E6C-A938-FE5505E77050}"/>
    <cellStyle name="Input 4 2 4 4" xfId="17463" xr:uid="{A5D275B4-464E-4284-B5D3-3C23406264F4}"/>
    <cellStyle name="Input 4 2 5" xfId="8657" xr:uid="{125A452D-7EA2-46C5-8E71-91EF27EA686D}"/>
    <cellStyle name="Input 4 2 5 2" xfId="12145" xr:uid="{427767AE-EFAC-4775-B884-E4A6D813F290}"/>
    <cellStyle name="Input 4 2 5 2 2" xfId="21593" xr:uid="{D293E0A6-99AF-4111-BFA3-53BBE5ABA722}"/>
    <cellStyle name="Input 4 2 5 2 3" xfId="25985" xr:uid="{C38C9956-7F75-4C13-BEE2-0AF3EE9827E7}"/>
    <cellStyle name="Input 4 2 5 3" xfId="14360" xr:uid="{B517247C-1942-4822-B814-E9FB72AF5C8C}"/>
    <cellStyle name="Input 4 2 5 3 2" xfId="23808" xr:uid="{8EE071BD-1B82-4D75-B265-9E46C23A8860}"/>
    <cellStyle name="Input 4 2 5 4" xfId="18105" xr:uid="{2570C001-471E-482D-BEDE-AD4D6D9E1368}"/>
    <cellStyle name="Input 4 2 6" xfId="7530" xr:uid="{9B5E295C-275B-4C34-8DF3-4CC569B33855}"/>
    <cellStyle name="Input 4 2 6 2" xfId="11194" xr:uid="{DD10FAE0-2FB6-48F3-966F-19E14B0AF348}"/>
    <cellStyle name="Input 4 2 6 2 2" xfId="20642" xr:uid="{815ADD2D-FF65-42B8-89A7-7C1AC1CAD2C3}"/>
    <cellStyle name="Input 4 2 6 2 3" xfId="25061" xr:uid="{ED2DC89A-2CBC-4AEE-BF52-86E1CA239E32}"/>
    <cellStyle name="Input 4 2 6 3" xfId="13260" xr:uid="{DDFACDF2-6132-4094-A631-62BD2CCAC3E2}"/>
    <cellStyle name="Input 4 2 6 3 2" xfId="22708" xr:uid="{45EF8327-41B8-4E4B-B0C9-0E74384B89F8}"/>
    <cellStyle name="Input 4 2 6 4" xfId="16978" xr:uid="{623540D1-E724-4E9C-975A-BC8F43061CAC}"/>
    <cellStyle name="Input 4 2 7" xfId="8473" xr:uid="{6A5A09C8-C049-4DD6-AE49-10AA34FA222B}"/>
    <cellStyle name="Input 4 2 7 2" xfId="11992" xr:uid="{EA2818B0-3D0F-43D4-921E-8932577A3079}"/>
    <cellStyle name="Input 4 2 7 2 2" xfId="21440" xr:uid="{1C718D7C-E356-418F-B77A-B402D3C89284}"/>
    <cellStyle name="Input 4 2 7 2 3" xfId="25833" xr:uid="{2789EEBB-4A9F-4932-A2CF-B383AEC22497}"/>
    <cellStyle name="Input 4 2 7 3" xfId="14177" xr:uid="{E2F8EFE7-828E-4644-819C-66591BADF52A}"/>
    <cellStyle name="Input 4 2 7 3 2" xfId="23625" xr:uid="{EAF4902B-9256-4604-BF01-E138C2DDC11C}"/>
    <cellStyle name="Input 4 2 7 4" xfId="17921" xr:uid="{5ED47D02-89DE-4198-B110-959075D18F00}"/>
    <cellStyle name="Input 4 2 8" xfId="8648" xr:uid="{CF6A9414-09C8-4FD6-ACC7-71D385CA2F7F}"/>
    <cellStyle name="Input 4 2 8 2" xfId="14351" xr:uid="{BDF4BECF-8193-411C-935B-F6E1A12492F4}"/>
    <cellStyle name="Input 4 2 8 2 2" xfId="23799" xr:uid="{B5845F86-A835-4224-8A4B-3E3B110A1907}"/>
    <cellStyle name="Input 4 2 8 3" xfId="18096" xr:uid="{6AB9AF83-44BC-4725-9821-CE3C551FD1F9}"/>
    <cellStyle name="Input 4 2 9" xfId="27246" xr:uid="{193D54C1-6A65-4284-9986-C3D8FAD2DB01}"/>
    <cellStyle name="Input 4 3" xfId="3385" xr:uid="{876EAEE3-0108-4978-B076-B21BEA326A73}"/>
    <cellStyle name="Input 4 4" xfId="5614" xr:uid="{0F82F138-D678-4E6D-887B-7A145AAB9F95}"/>
    <cellStyle name="Input 4 4 2" xfId="6284" xr:uid="{F7C5DCF4-97FC-4059-9D32-D1E9DB83EA6F}"/>
    <cellStyle name="Input 4 4 2 2" xfId="10016" xr:uid="{FF20E9D6-A306-4E30-8B61-2D1192306A47}"/>
    <cellStyle name="Input 4 4 2 2 2" xfId="19464" xr:uid="{9458F90B-61E9-45DC-8688-477383C25B64}"/>
    <cellStyle name="Input 4 4 2 3" xfId="15735" xr:uid="{5FF18CAF-9069-4D97-94D0-491EC9829290}"/>
    <cellStyle name="Input 4 4 3" xfId="9346" xr:uid="{5250F9E2-FCDD-4EC8-B671-20AE7DC617BC}"/>
    <cellStyle name="Input 4 4 3 2" xfId="18794" xr:uid="{DF410F66-4B47-4C4C-8749-34BC566790AE}"/>
    <cellStyle name="Input 4 4 4" xfId="15065" xr:uid="{B3493F15-C070-4B50-B738-7771EAB6759F}"/>
    <cellStyle name="Input 4 4 5" xfId="27795" xr:uid="{D61D2248-B956-48E6-9FC4-3C355F86D205}"/>
    <cellStyle name="Input 4 4 6" xfId="27422" xr:uid="{CBF05D9C-912F-480D-AD41-42B04DCC626D}"/>
    <cellStyle name="Input 4 4 7" xfId="27093" xr:uid="{FFB73A34-3B37-42BE-8830-1D6F871AD4BA}"/>
    <cellStyle name="Input 4 4 8" xfId="28329" xr:uid="{D4432DB4-ECD2-4BBD-A201-A90CC51232CA}"/>
    <cellStyle name="Input 4 5" xfId="7172" xr:uid="{94C56E24-72E2-4F1C-B5BE-48D126B44D30}"/>
    <cellStyle name="Input 4 5 2" xfId="10903" xr:uid="{53C38B9F-174E-45C9-8A22-6F38767FC36F}"/>
    <cellStyle name="Input 4 5 2 2" xfId="20351" xr:uid="{64943FD7-91D8-40BD-A223-701DB22441B7}"/>
    <cellStyle name="Input 4 5 2 3" xfId="24775" xr:uid="{4B784782-D659-4954-8823-E9723556213A}"/>
    <cellStyle name="Input 4 5 3" xfId="12909" xr:uid="{53ED6D2B-5F3C-405B-B406-7A03FE2C042A}"/>
    <cellStyle name="Input 4 5 3 2" xfId="22357" xr:uid="{625E11C6-D8A5-4B1B-8C41-AB8968273A6A}"/>
    <cellStyle name="Input 4 5 4" xfId="16622" xr:uid="{A0AFC2B8-51D1-4E6E-8C49-8D4E16C56659}"/>
    <cellStyle name="Input 4 6" xfId="8311" xr:uid="{2827579F-F970-41FE-9C8A-78EB3C9C9343}"/>
    <cellStyle name="Input 4 6 2" xfId="11862" xr:uid="{9261A387-9EE4-46C2-AD63-36D0F1CC5CDB}"/>
    <cellStyle name="Input 4 6 2 2" xfId="21310" xr:uid="{DB646CD1-82F7-4EA5-94BB-8D143D439FE4}"/>
    <cellStyle name="Input 4 6 2 3" xfId="25704" xr:uid="{A1DC6588-CD69-4C3F-A8F0-247AF20F60F5}"/>
    <cellStyle name="Input 4 6 3" xfId="14016" xr:uid="{DC6F4113-08BE-4CB5-87D8-A85ED7EDB2B5}"/>
    <cellStyle name="Input 4 6 3 2" xfId="23464" xr:uid="{1F4D6859-029B-4126-B55F-1E41ACA79016}"/>
    <cellStyle name="Input 4 6 4" xfId="17759" xr:uid="{7AF449E5-DAEE-4C76-AD8F-8189CBDD08D6}"/>
    <cellStyle name="Input 4 7" xfId="7806" xr:uid="{95E84A9D-3A91-44C9-AE04-0D75FE7BF211}"/>
    <cellStyle name="Input 4 7 2" xfId="11439" xr:uid="{2D892674-AA03-4E15-8616-C4128FCEAF15}"/>
    <cellStyle name="Input 4 7 2 2" xfId="20887" xr:uid="{585DA3CA-55FE-4E99-9960-D26C0197166E}"/>
    <cellStyle name="Input 4 7 2 3" xfId="25303" xr:uid="{B93B9BCA-EDD1-4818-875B-D1F5C653F5D3}"/>
    <cellStyle name="Input 4 7 3" xfId="13533" xr:uid="{733019BF-A928-4343-A4AA-E9DED7F2E4E6}"/>
    <cellStyle name="Input 4 7 3 2" xfId="22981" xr:uid="{B750BAB8-3BC6-45E5-8E96-CDF345BA6327}"/>
    <cellStyle name="Input 4 7 4" xfId="17254" xr:uid="{28B871AE-E0F7-4B07-AF66-410CFFDB5B1F}"/>
    <cellStyle name="Input 4 8" xfId="7349" xr:uid="{A428730C-5054-4863-8741-284D33791C39}"/>
    <cellStyle name="Input 4 8 2" xfId="11055" xr:uid="{02456CAA-C42D-4A8F-938B-00B6795B0E76}"/>
    <cellStyle name="Input 4 8 2 2" xfId="20503" xr:uid="{5C301DB7-3CF5-409C-9B5B-145028E80A24}"/>
    <cellStyle name="Input 4 8 2 3" xfId="24922" xr:uid="{5C7B8E99-3EBE-4C16-A599-6411AB33D227}"/>
    <cellStyle name="Input 4 8 3" xfId="13079" xr:uid="{B52A3083-A631-41EF-A47D-35C5A5274C75}"/>
    <cellStyle name="Input 4 8 3 2" xfId="22527" xr:uid="{FE7E02EA-A3CE-4F6E-AF53-B557D495E3A4}"/>
    <cellStyle name="Input 4 8 4" xfId="16797" xr:uid="{AD579F6A-44C9-46A0-B4E1-10E852A3E15B}"/>
    <cellStyle name="Input 4 9" xfId="7900" xr:uid="{D87D184A-5DD9-486D-8BA8-32A2A651368F}"/>
    <cellStyle name="Input 4 9 2" xfId="11515" xr:uid="{58D5AD35-FCFB-4B57-9DB3-80E67A1AAC5F}"/>
    <cellStyle name="Input 4 9 2 2" xfId="20963" xr:uid="{6391958C-9888-44F2-80F5-35865B9A0366}"/>
    <cellStyle name="Input 4 9 2 3" xfId="25377" xr:uid="{05AFF812-3EFA-44CA-9AB9-0054E91DA2FA}"/>
    <cellStyle name="Input 4 9 3" xfId="13625" xr:uid="{08D31074-BBB5-445C-8A9B-305F73687B82}"/>
    <cellStyle name="Input 4 9 3 2" xfId="23073" xr:uid="{62DA969B-886A-4840-8452-6DF5F2DC8FB6}"/>
    <cellStyle name="Input 4 9 4" xfId="17348" xr:uid="{F2D040CF-3B38-4CDF-87C7-12EC005E90BF}"/>
    <cellStyle name="Input 5" xfId="1370" xr:uid="{56B2BC2E-4C3C-4CAE-80AD-1F3223C8607E}"/>
    <cellStyle name="Input 5 10" xfId="7859" xr:uid="{234DF8BA-73D5-42D9-8D2D-B0EAB0D617BD}"/>
    <cellStyle name="Input 5 10 2" xfId="13585" xr:uid="{46777204-E99C-4213-BCDF-3CEE1B31B713}"/>
    <cellStyle name="Input 5 10 2 2" xfId="23033" xr:uid="{1AEF73CB-0626-4CCD-A6D8-9A1C0A13E182}"/>
    <cellStyle name="Input 5 10 3" xfId="17307" xr:uid="{138FA1D6-F807-4F51-AD7B-F0F49D9941AD}"/>
    <cellStyle name="Input 5 11" xfId="26766" xr:uid="{02C78119-9A6F-4CBC-B778-F5573E1B62D1}"/>
    <cellStyle name="Input 5 12" xfId="27269" xr:uid="{7C5199A2-C91B-4B43-BC0E-6B8EC2078808}"/>
    <cellStyle name="Input 5 2" xfId="3388" xr:uid="{71DEF53A-623E-4527-A0F6-B2AD1909572F}"/>
    <cellStyle name="Input 5 2 10" xfId="26612" xr:uid="{AB20F5FD-7223-44B2-818E-7448DB3A6000}"/>
    <cellStyle name="Input 5 2 2" xfId="5958" xr:uid="{19750A3C-080A-4084-B5F9-987C6B7AFBFF}"/>
    <cellStyle name="Input 5 2 2 2" xfId="6628" xr:uid="{18E67359-4813-4B50-A638-6CD33C0E8F5A}"/>
    <cellStyle name="Input 5 2 2 2 2" xfId="10360" xr:uid="{7243E4C5-D9D4-4A27-B68D-135C918A97BB}"/>
    <cellStyle name="Input 5 2 2 2 2 2" xfId="19808" xr:uid="{9AC53010-E4FD-40A0-9DED-FFDD1A112D92}"/>
    <cellStyle name="Input 5 2 2 2 3" xfId="16079" xr:uid="{4A65221B-43D2-4984-9D77-C5995EB5F241}"/>
    <cellStyle name="Input 5 2 2 3" xfId="9690" xr:uid="{F6B16B10-9D87-46C7-8D4C-870E5383B23C}"/>
    <cellStyle name="Input 5 2 2 3 2" xfId="19138" xr:uid="{F3807D12-B0E3-463C-8A82-1CFA21FA0964}"/>
    <cellStyle name="Input 5 2 2 4" xfId="15409" xr:uid="{4E2F9C9F-3FE7-4E4C-ADE4-CFD86B4DD131}"/>
    <cellStyle name="Input 5 2 2 5" xfId="27968" xr:uid="{E381F462-4903-432F-81B4-521D33FF1223}"/>
    <cellStyle name="Input 5 2 2 6" xfId="28179" xr:uid="{790405E1-A6E1-4818-A78B-FBF19AB632D9}"/>
    <cellStyle name="Input 5 2 2 7" xfId="26515" xr:uid="{A8265E7D-6C8D-4479-AF72-A8A9465ECE4B}"/>
    <cellStyle name="Input 5 2 2 8" xfId="28476" xr:uid="{D73A9D9D-70D6-4DB7-BE98-ED3854101372}"/>
    <cellStyle name="Input 5 2 3" xfId="7031" xr:uid="{E3C7D773-03E9-42A7-935E-29E00E29AA29}"/>
    <cellStyle name="Input 5 2 3 2" xfId="10762" xr:uid="{F605E59A-E7FA-43B5-87C7-1D1BF07B0C53}"/>
    <cellStyle name="Input 5 2 3 2 2" xfId="20210" xr:uid="{27D00887-1B21-46AF-A5E7-47B4829FF4D3}"/>
    <cellStyle name="Input 5 2 3 2 3" xfId="24634" xr:uid="{BC998CBD-BAA5-4CD4-975F-D672AE3791FB}"/>
    <cellStyle name="Input 5 2 3 3" xfId="12768" xr:uid="{040E6DDE-8316-4845-8BDE-F52164B19F58}"/>
    <cellStyle name="Input 5 2 3 3 2" xfId="22216" xr:uid="{A4256293-560F-4364-B1BB-4691E89A9BE1}"/>
    <cellStyle name="Input 5 2 3 4" xfId="16481" xr:uid="{87A131A1-0ACD-46BF-ABE2-5FECF8300499}"/>
    <cellStyle name="Input 5 2 4" xfId="8014" xr:uid="{C52CDCC1-A177-4C13-9408-8F4BDEA9529D}"/>
    <cellStyle name="Input 5 2 4 2" xfId="11613" xr:uid="{00829916-1C27-4021-AB46-8455D4020489}"/>
    <cellStyle name="Input 5 2 4 2 2" xfId="21061" xr:uid="{5B928E4A-4B09-49AC-A9EA-238E98662C10}"/>
    <cellStyle name="Input 5 2 4 2 3" xfId="25475" xr:uid="{F90EFC10-8461-4A67-A95B-BFCB19A05885}"/>
    <cellStyle name="Input 5 2 4 3" xfId="13739" xr:uid="{C47FD193-D43E-41FB-AEE2-5413BB5AAAC9}"/>
    <cellStyle name="Input 5 2 4 3 2" xfId="23187" xr:uid="{4C1274C8-6AA6-430E-AA05-415AA5331E22}"/>
    <cellStyle name="Input 5 2 4 4" xfId="17462" xr:uid="{88C1489C-45E5-400C-B213-5DFF491793B9}"/>
    <cellStyle name="Input 5 2 5" xfId="8390" xr:uid="{27633038-F39E-47CA-AEAE-6FC1D73EB5FD}"/>
    <cellStyle name="Input 5 2 5 2" xfId="11923" xr:uid="{09A7ADB3-4250-400E-94B2-B884D3428C12}"/>
    <cellStyle name="Input 5 2 5 2 2" xfId="21371" xr:uid="{3388BF14-43B0-4DA6-8A60-C5141A91483F}"/>
    <cellStyle name="Input 5 2 5 2 3" xfId="25765" xr:uid="{8621F0E2-07CB-4E71-8A13-7C8CD458AEBC}"/>
    <cellStyle name="Input 5 2 5 3" xfId="14095" xr:uid="{9A48D9C0-C53D-4B53-A024-C63D7447BA27}"/>
    <cellStyle name="Input 5 2 5 3 2" xfId="23543" xr:uid="{81C3157A-FF22-4762-9308-65E4DCB1F64F}"/>
    <cellStyle name="Input 5 2 5 4" xfId="17838" xr:uid="{CD84DE5C-2256-454D-9F91-073167CAD953}"/>
    <cellStyle name="Input 5 2 6" xfId="8924" xr:uid="{9B7534A7-0461-4747-AC80-35CF119D5D0D}"/>
    <cellStyle name="Input 5 2 6 2" xfId="12382" xr:uid="{94AB7F25-9066-43B1-A387-B0008FD82BC1}"/>
    <cellStyle name="Input 5 2 6 2 2" xfId="21830" xr:uid="{D2F40853-09F5-4EF5-874E-85DFD5E4E39E}"/>
    <cellStyle name="Input 5 2 6 2 3" xfId="26220" xr:uid="{FE4509A9-346D-48DA-8D19-E8D40935DB6E}"/>
    <cellStyle name="Input 5 2 6 3" xfId="14625" xr:uid="{9B36DA38-FE49-477F-B0C3-BD886D279847}"/>
    <cellStyle name="Input 5 2 6 3 2" xfId="24073" xr:uid="{6E7DC855-FC22-4BB3-BBAC-B9F9EA3A353B}"/>
    <cellStyle name="Input 5 2 6 4" xfId="18372" xr:uid="{C623F32B-12C7-4ED6-BC41-35F396B5D1EC}"/>
    <cellStyle name="Input 5 2 7" xfId="9120" xr:uid="{31B6E8A8-49D3-426F-B997-4DEC91F55152}"/>
    <cellStyle name="Input 5 2 7 2" xfId="12530" xr:uid="{76F08A02-387E-4BEA-8659-A795C8BFCFA3}"/>
    <cellStyle name="Input 5 2 7 2 2" xfId="21978" xr:uid="{1E737FE3-2F92-4D99-B06A-05B4D06F3FF1}"/>
    <cellStyle name="Input 5 2 7 2 3" xfId="26368" xr:uid="{9804B2C5-6A93-489D-8973-E9AA0D9AB66F}"/>
    <cellStyle name="Input 5 2 7 3" xfId="14821" xr:uid="{8FF5A381-C05C-4CD7-96FE-CD7730E92CFB}"/>
    <cellStyle name="Input 5 2 7 3 2" xfId="24269" xr:uid="{7D982CD7-1AA5-4AF6-B13D-39F79DB70AE5}"/>
    <cellStyle name="Input 5 2 7 4" xfId="18568" xr:uid="{750994B6-BB18-4263-91FC-856FA40079CB}"/>
    <cellStyle name="Input 5 2 8" xfId="7428" xr:uid="{2E65BD3A-1F0D-46CD-BC28-B82B68A80C82}"/>
    <cellStyle name="Input 5 2 8 2" xfId="13158" xr:uid="{A07CDC4D-6A3E-4D6D-A9DD-97A1C2D7F173}"/>
    <cellStyle name="Input 5 2 8 2 2" xfId="22606" xr:uid="{6387B32F-F7BC-4753-915F-A0B7A0B150D9}"/>
    <cellStyle name="Input 5 2 8 3" xfId="16876" xr:uid="{C9832A5A-DF58-4283-AA52-1ADD8E260EB1}"/>
    <cellStyle name="Input 5 2 9" xfId="27247" xr:uid="{DA96A8D2-7A97-4B1C-B14E-727F47A68183}"/>
    <cellStyle name="Input 5 3" xfId="3387" xr:uid="{47738FCD-0A58-4F6D-9245-E34809B10194}"/>
    <cellStyle name="Input 5 4" xfId="5615" xr:uid="{BE328048-3818-4908-A219-F1497129EEF2}"/>
    <cellStyle name="Input 5 4 2" xfId="6285" xr:uid="{98C96C29-3532-4299-90F5-978AFC6E661A}"/>
    <cellStyle name="Input 5 4 2 2" xfId="10017" xr:uid="{CFBDE3F8-4EC8-432F-A2D6-7B6E0693B6A6}"/>
    <cellStyle name="Input 5 4 2 2 2" xfId="19465" xr:uid="{DEE10E85-320D-4200-899A-20CCB12FD59F}"/>
    <cellStyle name="Input 5 4 2 3" xfId="15736" xr:uid="{1CC07125-9B99-4097-AB03-10D967199658}"/>
    <cellStyle name="Input 5 4 3" xfId="9347" xr:uid="{E09AAC69-06B9-4569-87FB-EDC0CB7CC6D1}"/>
    <cellStyle name="Input 5 4 3 2" xfId="18795" xr:uid="{88CC17B8-E855-4A33-823B-56FE93709F24}"/>
    <cellStyle name="Input 5 4 4" xfId="15066" xr:uid="{08127ED2-7848-4676-A4E1-208D1BBF7059}"/>
    <cellStyle name="Input 5 4 5" xfId="27796" xr:uid="{46FAFCD8-6B7A-48FD-A0CE-AC55582A8E94}"/>
    <cellStyle name="Input 5 4 6" xfId="27425" xr:uid="{BF1E40BC-5C44-41EC-B8C0-ED60D03073F1}"/>
    <cellStyle name="Input 5 4 7" xfId="26505" xr:uid="{033FF484-C4DD-4934-93A8-2C16A30C0BC6}"/>
    <cellStyle name="Input 5 4 8" xfId="28330" xr:uid="{E05FF421-7ACF-4CBA-9B2C-1F92AE0B6491}"/>
    <cellStyle name="Input 5 5" xfId="7170" xr:uid="{AED0A599-1065-412F-9B1E-520CCC0B8B54}"/>
    <cellStyle name="Input 5 5 2" xfId="10901" xr:uid="{94DA9160-B159-498F-8D4E-9446644A9978}"/>
    <cellStyle name="Input 5 5 2 2" xfId="20349" xr:uid="{E851756C-24EE-4CC9-B6CB-4774F8163EF1}"/>
    <cellStyle name="Input 5 5 2 3" xfId="24773" xr:uid="{46C01E9D-AA59-445B-9C32-E1185251E7CD}"/>
    <cellStyle name="Input 5 5 3" xfId="12907" xr:uid="{0A98470B-C200-4C2C-AEE9-ABFFA286F894}"/>
    <cellStyle name="Input 5 5 3 2" xfId="22355" xr:uid="{C3570006-E993-4A7A-A6FD-451922409A16}"/>
    <cellStyle name="Input 5 5 4" xfId="16620" xr:uid="{6D55B960-8C45-4B71-BF99-841F697B4FA2}"/>
    <cellStyle name="Input 5 6" xfId="8733" xr:uid="{9F023767-23C1-48BC-8EC2-8469CF16242E}"/>
    <cellStyle name="Input 5 6 2" xfId="12217" xr:uid="{2907BA30-9C86-49F4-ADAC-8CF69DE0DC39}"/>
    <cellStyle name="Input 5 6 2 2" xfId="21665" xr:uid="{DC70F6B0-1D57-4FEB-8C18-947DB6AFBEFE}"/>
    <cellStyle name="Input 5 6 2 3" xfId="26057" xr:uid="{4DA86333-A3F9-4D47-B576-640B01153FFF}"/>
    <cellStyle name="Input 5 6 3" xfId="14436" xr:uid="{1F5CDF2A-42E9-40CE-A724-F55F631CD25E}"/>
    <cellStyle name="Input 5 6 3 2" xfId="23884" xr:uid="{F54EA64C-5C7A-43C0-83C0-4DF07904C832}"/>
    <cellStyle name="Input 5 6 4" xfId="18181" xr:uid="{7AE9F3F4-8231-42F1-8FB4-9AF4396AEBC8}"/>
    <cellStyle name="Input 5 7" xfId="7457" xr:uid="{3A4A09CA-2E49-449D-A535-7E30DD9DD1BD}"/>
    <cellStyle name="Input 5 7 2" xfId="11134" xr:uid="{869E3AC3-6F3D-4557-94E0-4F7A9AA2C55A}"/>
    <cellStyle name="Input 5 7 2 2" xfId="20582" xr:uid="{7211CFBE-0E16-4C65-8E07-752A8E296C17}"/>
    <cellStyle name="Input 5 7 2 3" xfId="25001" xr:uid="{FD20A085-4C3B-467B-A156-A8C25B2DC7FA}"/>
    <cellStyle name="Input 5 7 3" xfId="13187" xr:uid="{6ED4D6C1-2D72-4539-BBCF-108B8AE29E1B}"/>
    <cellStyle name="Input 5 7 3 2" xfId="22635" xr:uid="{AD9903D8-D5FF-45D0-91EC-DDA13894B036}"/>
    <cellStyle name="Input 5 7 4" xfId="16905" xr:uid="{20728FE0-B56A-494C-B82A-BE6360D1FE4A}"/>
    <cellStyle name="Input 5 8" xfId="7704" xr:uid="{58399F7D-B5EB-4239-8A2E-861143D72EE7}"/>
    <cellStyle name="Input 5 8 2" xfId="11354" xr:uid="{894DAD6D-0A5B-40C3-93B5-DF70D3B05C6E}"/>
    <cellStyle name="Input 5 8 2 2" xfId="20802" xr:uid="{6B930FAD-0D15-4743-995F-113F741C5D4D}"/>
    <cellStyle name="Input 5 8 2 3" xfId="25220" xr:uid="{C502091E-A9E1-4FC1-AE38-3A84228166AF}"/>
    <cellStyle name="Input 5 8 3" xfId="13433" xr:uid="{2DB5BAC8-4515-49AE-8986-E6437DC5913C}"/>
    <cellStyle name="Input 5 8 3 2" xfId="22881" xr:uid="{6071AEE9-AFF4-4AC3-A72A-A393F83B4C12}"/>
    <cellStyle name="Input 5 8 4" xfId="17152" xr:uid="{29E50BF1-DD34-49B2-97C3-B1D09FB9220F}"/>
    <cellStyle name="Input 5 9" xfId="7736" xr:uid="{DDE5787E-BC76-4790-9043-EFEB27060754}"/>
    <cellStyle name="Input 5 9 2" xfId="11382" xr:uid="{1E989653-E8F6-4AD9-8DBD-8F371B26DE6C}"/>
    <cellStyle name="Input 5 9 2 2" xfId="20830" xr:uid="{1C5ADBAD-52A1-4E4A-B1B1-A5F838746EBF}"/>
    <cellStyle name="Input 5 9 2 3" xfId="25248" xr:uid="{4D4AC701-9935-4CE7-94EE-5399AF95262A}"/>
    <cellStyle name="Input 5 9 3" xfId="13465" xr:uid="{A32FE992-C58F-4396-A67C-A613A8817764}"/>
    <cellStyle name="Input 5 9 3 2" xfId="22913" xr:uid="{26A1938C-6789-4C0D-9492-C28D301899B4}"/>
    <cellStyle name="Input 5 9 4" xfId="17184" xr:uid="{75BFDFEE-E828-4285-933B-883A3BADE181}"/>
    <cellStyle name="Input 6" xfId="1371" xr:uid="{42770A5C-0E21-4502-BC36-DBDE7E007148}"/>
    <cellStyle name="Input 6 10" xfId="7128" xr:uid="{5DF7F9CC-E920-49B9-AF22-DEE363DBE516}"/>
    <cellStyle name="Input 6 10 2" xfId="10859" xr:uid="{E80B3166-D32F-44C0-9C99-DE36D0A27537}"/>
    <cellStyle name="Input 6 10 2 2" xfId="20307" xr:uid="{1897DB7B-21D9-42D8-98EF-8A9364778F32}"/>
    <cellStyle name="Input 6 10 2 3" xfId="24731" xr:uid="{62261B00-3E4F-42D4-AA87-39EE0CB85D13}"/>
    <cellStyle name="Input 6 10 3" xfId="12865" xr:uid="{0529F41E-F145-4781-90AA-D9667F40D456}"/>
    <cellStyle name="Input 6 10 3 2" xfId="22313" xr:uid="{83A3CADC-A25B-4EE5-BDC4-5D710865E76C}"/>
    <cellStyle name="Input 6 10 4" xfId="16578" xr:uid="{29A56EC9-F4DB-4421-8AF5-28CDA8F05F47}"/>
    <cellStyle name="Input 6 11" xfId="8732" xr:uid="{A513C503-EE5C-497B-A8E9-C7FBB2AEC886}"/>
    <cellStyle name="Input 6 11 2" xfId="12216" xr:uid="{7FCF8DFF-4B01-4533-AB6D-4B05841344FD}"/>
    <cellStyle name="Input 6 11 2 2" xfId="21664" xr:uid="{BD54770A-2015-4BFA-A3A8-C62CB189DA34}"/>
    <cellStyle name="Input 6 11 2 3" xfId="26056" xr:uid="{511FC968-4A9D-4014-B616-133A1B9C6DD2}"/>
    <cellStyle name="Input 6 11 3" xfId="14435" xr:uid="{C388ED54-0FCB-469C-90E2-6FA498EB9B69}"/>
    <cellStyle name="Input 6 11 3 2" xfId="23883" xr:uid="{95D593F0-84DC-484C-9C56-E649D5CC0347}"/>
    <cellStyle name="Input 6 11 4" xfId="18180" xr:uid="{D7F5D960-4857-412B-83A1-2EAC9BAA0ACE}"/>
    <cellStyle name="Input 6 12" xfId="8305" xr:uid="{99B83FE0-48E1-4DCB-A207-D7EF66B6E614}"/>
    <cellStyle name="Input 6 12 2" xfId="11856" xr:uid="{A1201487-F3BE-4967-B1A0-E46359211864}"/>
    <cellStyle name="Input 6 12 2 2" xfId="21304" xr:uid="{B6527E81-1E0E-4759-B4FC-F16B4FB4E238}"/>
    <cellStyle name="Input 6 12 2 3" xfId="25698" xr:uid="{4DAEFDDF-2FC7-4A3E-939E-1B2A5D64BFF0}"/>
    <cellStyle name="Input 6 12 3" xfId="14010" xr:uid="{F3A5328C-F87B-4783-A8A5-6B3F8E766D48}"/>
    <cellStyle name="Input 6 12 3 2" xfId="23458" xr:uid="{E25D4894-E1F5-4EA5-A166-D91966BF6A77}"/>
    <cellStyle name="Input 6 12 4" xfId="17753" xr:uid="{0F26F583-6FB9-47AE-B0EB-01418B627825}"/>
    <cellStyle name="Input 6 13" xfId="8306" xr:uid="{6D7A072C-092F-4B8F-B4D4-B7C597777AD3}"/>
    <cellStyle name="Input 6 13 2" xfId="11857" xr:uid="{5DF55198-4EC3-4A7D-9F67-4B0FDB8BCD74}"/>
    <cellStyle name="Input 6 13 2 2" xfId="21305" xr:uid="{5868F772-BCC8-4717-A548-6C95FE9A519F}"/>
    <cellStyle name="Input 6 13 2 3" xfId="25699" xr:uid="{68F8149C-FD8B-46EE-B04C-B2EB80A3A221}"/>
    <cellStyle name="Input 6 13 3" xfId="14011" xr:uid="{C7DA3D44-EE9A-47EA-86DA-1ADAB5B19A97}"/>
    <cellStyle name="Input 6 13 3 2" xfId="23459" xr:uid="{1ED90017-BEF2-413C-BAFC-52A6B759CE68}"/>
    <cellStyle name="Input 6 13 4" xfId="17754" xr:uid="{B5216D50-A501-4502-8ACD-79C19FE7C607}"/>
    <cellStyle name="Input 6 14" xfId="8106" xr:uid="{915ED295-D1FD-4ACD-BD9E-A6EE485861CE}"/>
    <cellStyle name="Input 6 14 2" xfId="11683" xr:uid="{45BABE98-1728-47AD-AFD5-F662E339E4CA}"/>
    <cellStyle name="Input 6 14 2 2" xfId="21131" xr:uid="{3F3496E1-C97E-4678-A1E0-A5E3057B7674}"/>
    <cellStyle name="Input 6 14 2 3" xfId="25540" xr:uid="{82FD8993-2E06-4BFE-AB87-40998DE4D065}"/>
    <cellStyle name="Input 6 14 3" xfId="13826" xr:uid="{AFFE1347-074F-416F-B65D-47A2249A7C9B}"/>
    <cellStyle name="Input 6 14 3 2" xfId="23274" xr:uid="{B273A650-07C7-4EA3-9832-E02467C33859}"/>
    <cellStyle name="Input 6 14 4" xfId="17554" xr:uid="{B6DC25C2-BADB-4CF2-8F2A-FB2C97AF009D}"/>
    <cellStyle name="Input 6 15" xfId="9076" xr:uid="{2E0FDC8C-5636-4BDF-96E3-229ACA105961}"/>
    <cellStyle name="Input 6 15 2" xfId="14777" xr:uid="{FEB549B0-D2ED-4FF3-A3D9-974AF512A695}"/>
    <cellStyle name="Input 6 15 2 2" xfId="24225" xr:uid="{CDCCEE0C-A45D-4143-977A-8F27E4871F0F}"/>
    <cellStyle name="Input 6 15 3" xfId="18524" xr:uid="{627DAF01-CA29-44AC-91A8-B221114D55DA}"/>
    <cellStyle name="Input 6 16" xfId="26767" xr:uid="{92E295D1-5927-4F54-B81B-65E8B32F8909}"/>
    <cellStyle name="Input 6 17" xfId="26781" xr:uid="{16116118-28EA-42C8-8646-6470767A585C}"/>
    <cellStyle name="Input 6 2" xfId="3390" xr:uid="{E4DA3F87-0001-429A-8F79-7D1A4094B65B}"/>
    <cellStyle name="Input 6 2 10" xfId="27248" xr:uid="{063DE95C-A087-4848-9211-612CC34A4328}"/>
    <cellStyle name="Input 6 2 11" xfId="26611" xr:uid="{8363F592-F242-417E-ABBD-E0ABFA8BAAE6}"/>
    <cellStyle name="Input 6 2 2" xfId="4898" xr:uid="{F2ED436F-5B77-4884-9BFB-FD350AC33BDA}"/>
    <cellStyle name="Input 6 2 2 10" xfId="26978" xr:uid="{75EE338D-E3EC-43A1-98D9-1D42CFE550BE}"/>
    <cellStyle name="Input 6 2 2 2" xfId="6105" xr:uid="{1EB08067-9A69-470D-8346-DEA45BE5B27A}"/>
    <cellStyle name="Input 6 2 2 2 2" xfId="6775" xr:uid="{51E2E7FF-C51A-4EF2-95E4-ECF919C1D4C0}"/>
    <cellStyle name="Input 6 2 2 2 2 2" xfId="10507" xr:uid="{C5F7BE03-0EDB-4D15-B04A-8F93616F9AA0}"/>
    <cellStyle name="Input 6 2 2 2 2 2 2" xfId="19955" xr:uid="{6B44CFF7-37F3-4A9A-B9EA-3EFB309C142A}"/>
    <cellStyle name="Input 6 2 2 2 2 3" xfId="16226" xr:uid="{5EA8FF51-8D95-45C5-AD46-30FC69054EE0}"/>
    <cellStyle name="Input 6 2 2 2 3" xfId="9837" xr:uid="{7808719F-F3DA-4531-829D-A5A310E5AE02}"/>
    <cellStyle name="Input 6 2 2 2 3 2" xfId="19285" xr:uid="{5FAED47A-5D5F-4310-AB2D-A4C181BCD2B7}"/>
    <cellStyle name="Input 6 2 2 2 4" xfId="15556" xr:uid="{B0648237-3816-48E1-92F4-188F39A5D6A2}"/>
    <cellStyle name="Input 6 2 2 2 5" xfId="28076" xr:uid="{3C248F3B-72E7-4C99-9CF7-F9161ABDE0F5}"/>
    <cellStyle name="Input 6 2 2 2 6" xfId="28237" xr:uid="{190B5815-9920-41ED-81F0-B47662FE9A2A}"/>
    <cellStyle name="Input 6 2 2 2 7" xfId="27090" xr:uid="{DC680B4C-AAB3-4D3C-B4CE-D885923305A9}"/>
    <cellStyle name="Input 6 2 2 2 8" xfId="28582" xr:uid="{4252DECD-0CB1-43C2-8D67-172322328BF6}"/>
    <cellStyle name="Input 6 2 2 3" xfId="6984" xr:uid="{6CAA5811-4B00-4ABB-B7C1-3DE471C4E6D8}"/>
    <cellStyle name="Input 6 2 2 3 2" xfId="10715" xr:uid="{43DD6558-64AB-4330-9725-4D05758AD3F0}"/>
    <cellStyle name="Input 6 2 2 3 2 2" xfId="20163" xr:uid="{A1027E15-88CF-4158-9292-4C51A690553E}"/>
    <cellStyle name="Input 6 2 2 3 2 3" xfId="24587" xr:uid="{9A021B24-BDF2-4FCF-AD30-ED775E2F39FB}"/>
    <cellStyle name="Input 6 2 2 3 3" xfId="12721" xr:uid="{C2C8BD85-C26B-4BDF-8905-2F42DC2B3515}"/>
    <cellStyle name="Input 6 2 2 3 3 2" xfId="22169" xr:uid="{B31AAD3F-5C31-4E5D-B9C5-3BC24BF114AE}"/>
    <cellStyle name="Input 6 2 2 3 4" xfId="16434" xr:uid="{E4867AC4-C936-44EA-88A6-40FCF8506389}"/>
    <cellStyle name="Input 6 2 2 4" xfId="7811" xr:uid="{0A803E11-E2C5-47C2-B476-90532BD3BACE}"/>
    <cellStyle name="Input 6 2 2 4 2" xfId="11443" xr:uid="{F3D095AD-12E6-42C0-85A8-0DB095BEBA8E}"/>
    <cellStyle name="Input 6 2 2 4 2 2" xfId="20891" xr:uid="{B3277284-3431-42BE-BE06-4C61B8D2075E}"/>
    <cellStyle name="Input 6 2 2 4 2 3" xfId="25307" xr:uid="{78B3B82E-CD2A-4EBF-8CEE-4A887067F828}"/>
    <cellStyle name="Input 6 2 2 4 3" xfId="13538" xr:uid="{2821C982-39B5-48C9-ADD1-B7FB2D327D49}"/>
    <cellStyle name="Input 6 2 2 4 3 2" xfId="22986" xr:uid="{C6BEC39C-E89E-4A30-9450-CFEB1FA7A7AD}"/>
    <cellStyle name="Input 6 2 2 4 4" xfId="17259" xr:uid="{5CDD73A3-CF89-4CD9-89C8-FCF0E44749F5}"/>
    <cellStyle name="Input 6 2 2 5" xfId="7633" xr:uid="{AFF8969A-21A3-4BE3-B030-D571F8847DE1}"/>
    <cellStyle name="Input 6 2 2 5 2" xfId="11289" xr:uid="{52BD1710-CBAE-44AE-8517-02C095C58BD6}"/>
    <cellStyle name="Input 6 2 2 5 2 2" xfId="20737" xr:uid="{31AFA671-A3AE-4496-A452-54C090A506D9}"/>
    <cellStyle name="Input 6 2 2 5 2 3" xfId="25155" xr:uid="{8D227C46-B3B4-4111-B3B5-28FF53C41128}"/>
    <cellStyle name="Input 6 2 2 5 3" xfId="13362" xr:uid="{074BE522-FF15-4EBD-8875-D46CCD990972}"/>
    <cellStyle name="Input 6 2 2 5 3 2" xfId="22810" xr:uid="{5B24B6F0-74DC-4427-9025-5C4B31C8DC31}"/>
    <cellStyle name="Input 6 2 2 5 4" xfId="17081" xr:uid="{69499904-D4B5-4CBE-BB55-C133AB28C844}"/>
    <cellStyle name="Input 6 2 2 6" xfId="8046" xr:uid="{ED8E9BEF-F14E-4EC6-857E-952F8DFDBD2A}"/>
    <cellStyle name="Input 6 2 2 6 2" xfId="11644" xr:uid="{97F0A42D-103E-498E-94BA-82972AC66C84}"/>
    <cellStyle name="Input 6 2 2 6 2 2" xfId="21092" xr:uid="{52A9B9E9-B064-4CAF-BC4B-71A98D9C3072}"/>
    <cellStyle name="Input 6 2 2 6 2 3" xfId="25505" xr:uid="{16CD7836-A90D-4115-A28F-9BE96D793944}"/>
    <cellStyle name="Input 6 2 2 6 3" xfId="13770" xr:uid="{345FD2F0-2E03-45CB-8255-2C0BDE21E4DC}"/>
    <cellStyle name="Input 6 2 2 6 3 2" xfId="23218" xr:uid="{8369592C-F9E5-41B5-9E36-EC5601AA1790}"/>
    <cellStyle name="Input 6 2 2 6 4" xfId="17494" xr:uid="{45D8DE57-03C1-4F0B-9C31-EF045837B5DC}"/>
    <cellStyle name="Input 6 2 2 7" xfId="8198" xr:uid="{050A5203-E6A4-4D46-A66B-401D10831F48}"/>
    <cellStyle name="Input 6 2 2 7 2" xfId="11763" xr:uid="{8EB497DC-1088-4939-B048-9018CA2C3501}"/>
    <cellStyle name="Input 6 2 2 7 2 2" xfId="21211" xr:uid="{64F23BAC-11A7-49B1-86AA-A9DFE646134D}"/>
    <cellStyle name="Input 6 2 2 7 2 3" xfId="25606" xr:uid="{322E07F3-278F-4018-B3F5-AB53C6866651}"/>
    <cellStyle name="Input 6 2 2 7 3" xfId="13904" xr:uid="{CCD1B3C4-4B10-4B48-B33F-57F74730EEC9}"/>
    <cellStyle name="Input 6 2 2 7 3 2" xfId="23352" xr:uid="{4D2FEB5A-ED20-4ED5-8159-8FC816EF77D2}"/>
    <cellStyle name="Input 6 2 2 7 4" xfId="17646" xr:uid="{9FF20E63-AB0A-4745-BC97-0A895E1E3FB9}"/>
    <cellStyle name="Input 6 2 2 8" xfId="7771" xr:uid="{25063FB2-86F6-48A8-A5A3-EE18DDEA4D05}"/>
    <cellStyle name="Input 6 2 2 8 2" xfId="13498" xr:uid="{A3A2C665-93BC-423F-9E6C-59B17668A71B}"/>
    <cellStyle name="Input 6 2 2 8 2 2" xfId="22946" xr:uid="{AA368986-E8E7-4C3B-AB53-A1EA826C8C13}"/>
    <cellStyle name="Input 6 2 2 8 3" xfId="17219" xr:uid="{4236FC27-7AB2-4303-A7C6-C83389AC6AA7}"/>
    <cellStyle name="Input 6 2 2 9" xfId="27578" xr:uid="{1EFA3DE9-F3DB-4A0A-83F0-FD03453A3FCD}"/>
    <cellStyle name="Input 6 2 3" xfId="5959" xr:uid="{E0027232-7681-4D69-AC66-513DF816B41F}"/>
    <cellStyle name="Input 6 2 3 2" xfId="6629" xr:uid="{28746682-3BA1-43B6-B05F-BDFD12562176}"/>
    <cellStyle name="Input 6 2 3 2 2" xfId="10361" xr:uid="{A63E9FAF-DCC6-4FF6-8D66-A811C398F191}"/>
    <cellStyle name="Input 6 2 3 2 2 2" xfId="19809" xr:uid="{3BB4E34E-9358-4080-98C6-6755ADCC280D}"/>
    <cellStyle name="Input 6 2 3 2 3" xfId="16080" xr:uid="{11921FB7-E5A9-4F10-9630-A4227D94CE86}"/>
    <cellStyle name="Input 6 2 3 3" xfId="9691" xr:uid="{B10A3952-3A0B-4140-B179-5659293A954F}"/>
    <cellStyle name="Input 6 2 3 3 2" xfId="19139" xr:uid="{9D665919-52BC-4125-9644-2B1641EA0D69}"/>
    <cellStyle name="Input 6 2 3 4" xfId="15410" xr:uid="{3D296B21-DD2E-4C82-B06B-B16031C76F38}"/>
    <cellStyle name="Input 6 2 3 5" xfId="27969" xr:uid="{33BF997C-803E-4B3B-9ADF-10408484D283}"/>
    <cellStyle name="Input 6 2 3 6" xfId="28180" xr:uid="{B676B5F2-7DB1-43C1-A3B2-59745B23FD9A}"/>
    <cellStyle name="Input 6 2 3 7" xfId="27502" xr:uid="{BABCBB22-70B0-4734-835E-7121E29E0A8E}"/>
    <cellStyle name="Input 6 2 3 8" xfId="28477" xr:uid="{BBA1C3CB-2D5E-4E6A-A011-B9059C29B1E7}"/>
    <cellStyle name="Input 6 2 4" xfId="6912" xr:uid="{1C586371-7024-4FE6-A85E-FB4117D2A57C}"/>
    <cellStyle name="Input 6 2 4 2" xfId="10643" xr:uid="{4C4730A0-2DDC-4030-92E4-D90557FBFC8B}"/>
    <cellStyle name="Input 6 2 4 2 2" xfId="20091" xr:uid="{97A999F2-5B0A-4E39-8BC5-0C87D8A0800B}"/>
    <cellStyle name="Input 6 2 4 2 3" xfId="24515" xr:uid="{77464FD6-1E1B-49F5-A591-DD89243E9DA4}"/>
    <cellStyle name="Input 6 2 4 3" xfId="12649" xr:uid="{2258192A-BC85-495F-81EA-C7F20725DED8}"/>
    <cellStyle name="Input 6 2 4 3 2" xfId="22097" xr:uid="{395F8743-4D05-4310-A191-987515DBE1C2}"/>
    <cellStyle name="Input 6 2 4 4" xfId="16362" xr:uid="{574DD351-B04B-4F31-81B8-C39C57E309CD}"/>
    <cellStyle name="Input 6 2 5" xfId="8013" xr:uid="{261EAFBB-64AF-4B08-9A6E-352D8F8B5EF0}"/>
    <cellStyle name="Input 6 2 5 2" xfId="11612" xr:uid="{6056A1A8-1916-448D-B99F-3E353337F4F3}"/>
    <cellStyle name="Input 6 2 5 2 2" xfId="21060" xr:uid="{6987BF6D-215B-4C88-A736-D687532074AA}"/>
    <cellStyle name="Input 6 2 5 2 3" xfId="25474" xr:uid="{FF56DE91-533D-42FB-B8B3-070B52F6ED48}"/>
    <cellStyle name="Input 6 2 5 3" xfId="13738" xr:uid="{0FE274ED-AA4C-43B9-8706-FB026D81DA16}"/>
    <cellStyle name="Input 6 2 5 3 2" xfId="23186" xr:uid="{EE37A917-911E-46D6-BA79-B29A4BD1D301}"/>
    <cellStyle name="Input 6 2 5 4" xfId="17461" xr:uid="{1045CFB9-A2E2-4E94-9695-BE3D1D005371}"/>
    <cellStyle name="Input 6 2 6" xfId="8831" xr:uid="{4F8B1546-CB82-4C7D-8F26-C0F3FDDFD67E}"/>
    <cellStyle name="Input 6 2 6 2" xfId="12304" xr:uid="{42A1F9F1-7EB2-4C1C-A93D-E4DE7F3C25A6}"/>
    <cellStyle name="Input 6 2 6 2 2" xfId="21752" xr:uid="{4FE197CD-5154-4139-BA05-060B0BE2060B}"/>
    <cellStyle name="Input 6 2 6 2 3" xfId="26143" xr:uid="{AA92791B-0AF3-4B22-B885-01D23A036D9C}"/>
    <cellStyle name="Input 6 2 6 3" xfId="14533" xr:uid="{C7E147B8-25A6-4CB6-B2AC-A31003E18B8A}"/>
    <cellStyle name="Input 6 2 6 3 2" xfId="23981" xr:uid="{ED4DB408-3FD5-46C4-8624-B468700DC13C}"/>
    <cellStyle name="Input 6 2 6 4" xfId="18279" xr:uid="{AC659583-A471-438E-8260-940D96AE2936}"/>
    <cellStyle name="Input 6 2 7" xfId="7972" xr:uid="{03305C50-9E09-422C-A390-80DD4269DAE1}"/>
    <cellStyle name="Input 6 2 7 2" xfId="11575" xr:uid="{4602E02B-CAA6-42DD-AE3F-B12DB0B76F6D}"/>
    <cellStyle name="Input 6 2 7 2 2" xfId="21023" xr:uid="{D5E1B57D-4177-44B3-94F7-F8460E002D50}"/>
    <cellStyle name="Input 6 2 7 2 3" xfId="25437" xr:uid="{CC0CDD4F-6767-4F16-955B-BC24A6204A04}"/>
    <cellStyle name="Input 6 2 7 3" xfId="13697" xr:uid="{919AAEA8-B4B6-4C84-8EA8-FB22FD81A198}"/>
    <cellStyle name="Input 6 2 7 3 2" xfId="23145" xr:uid="{CD5202AD-F302-4BCD-8B34-BA52A27EB2B0}"/>
    <cellStyle name="Input 6 2 7 4" xfId="17420" xr:uid="{AD392505-3E98-4E14-8A47-7289E8AA51D9}"/>
    <cellStyle name="Input 6 2 8" xfId="9115" xr:uid="{E8278067-AF61-4F5D-8726-D64CE724466C}"/>
    <cellStyle name="Input 6 2 8 2" xfId="12527" xr:uid="{784C8E09-34B1-4D46-90B6-8E289CE96B3E}"/>
    <cellStyle name="Input 6 2 8 2 2" xfId="21975" xr:uid="{210B5174-5A0A-4220-8229-E84F931E179C}"/>
    <cellStyle name="Input 6 2 8 2 3" xfId="26365" xr:uid="{1EC4F6DD-9944-48A3-918B-CE9E772EB3B7}"/>
    <cellStyle name="Input 6 2 8 3" xfId="14816" xr:uid="{20EB497E-32B7-475E-A9FF-2D71DF610622}"/>
    <cellStyle name="Input 6 2 8 3 2" xfId="24264" xr:uid="{C12FAE3E-6E99-47FD-8658-18475A2C238F}"/>
    <cellStyle name="Input 6 2 8 4" xfId="18563" xr:uid="{AAA4E38C-0934-4F83-A88F-FD7AB0AADC09}"/>
    <cellStyle name="Input 6 2 9" xfId="8518" xr:uid="{53D7E6FF-BDC2-4019-8DC3-A83DD4CFF1CC}"/>
    <cellStyle name="Input 6 2 9 2" xfId="14221" xr:uid="{C66FBF24-D9EF-412F-A867-AFB2F3881250}"/>
    <cellStyle name="Input 6 2 9 2 2" xfId="23669" xr:uid="{AE002A85-6C76-49C6-91D2-04FDF55CA549}"/>
    <cellStyle name="Input 6 2 9 3" xfId="17966" xr:uid="{59423539-71B9-43E5-9754-A86A70202C23}"/>
    <cellStyle name="Input 6 3" xfId="3391" xr:uid="{90DC523E-A3E8-4C24-8B62-70AB7B364441}"/>
    <cellStyle name="Input 6 3 10" xfId="27249" xr:uid="{7A8B47E1-785A-47DB-BE4F-C0FDFAD389A8}"/>
    <cellStyle name="Input 6 3 11" xfId="27080" xr:uid="{625828DC-5068-43D2-BE79-367C43C0B629}"/>
    <cellStyle name="Input 6 3 2" xfId="4899" xr:uid="{9534DB5E-CA26-480B-A117-D9570F5F3DAC}"/>
    <cellStyle name="Input 6 3 2 10" xfId="26520" xr:uid="{7F7A3564-498B-4F11-AD4B-716B02219225}"/>
    <cellStyle name="Input 6 3 2 2" xfId="6106" xr:uid="{5E134B1F-FC48-4926-8A56-340EFE264B46}"/>
    <cellStyle name="Input 6 3 2 2 2" xfId="6776" xr:uid="{47380F48-D730-46DA-9271-2B7B0FFA6998}"/>
    <cellStyle name="Input 6 3 2 2 2 2" xfId="10508" xr:uid="{BFF4561F-9BE6-4D5F-9E8B-B621217E2B46}"/>
    <cellStyle name="Input 6 3 2 2 2 2 2" xfId="19956" xr:uid="{1022A0AF-5284-4294-BBDC-12F5738FF1F6}"/>
    <cellStyle name="Input 6 3 2 2 2 3" xfId="16227" xr:uid="{794FFD5F-108F-40E1-B88D-FBD272F4F80D}"/>
    <cellStyle name="Input 6 3 2 2 3" xfId="9838" xr:uid="{16E331A9-2079-4496-B98E-EEF5CD6F4E14}"/>
    <cellStyle name="Input 6 3 2 2 3 2" xfId="19286" xr:uid="{78885A3B-E96B-453B-845E-5D44BAE1FD32}"/>
    <cellStyle name="Input 6 3 2 2 4" xfId="15557" xr:uid="{7854AAD6-552C-4548-B049-A03004F65643}"/>
    <cellStyle name="Input 6 3 2 2 5" xfId="28077" xr:uid="{F6CD1694-9C21-44B8-BF5E-E695B9EDA1A3}"/>
    <cellStyle name="Input 6 3 2 2 6" xfId="28238" xr:uid="{D5B1A6F1-945D-4B85-9CA3-B7FFD4B7055F}"/>
    <cellStyle name="Input 6 3 2 2 7" xfId="28150" xr:uid="{F633719A-D63D-4B10-978F-28D4612D7CD7}"/>
    <cellStyle name="Input 6 3 2 2 8" xfId="28583" xr:uid="{89CA5CEF-0430-4685-8833-3174F9DCC028}"/>
    <cellStyle name="Input 6 3 2 3" xfId="6987" xr:uid="{C358E6A9-CB57-4B04-AF88-0B7F77725A7E}"/>
    <cellStyle name="Input 6 3 2 3 2" xfId="10718" xr:uid="{E9BF11B3-A178-47A4-B54F-97D57D8DB27A}"/>
    <cellStyle name="Input 6 3 2 3 2 2" xfId="20166" xr:uid="{DCC9FE3D-9880-41A9-93F5-8F33C9B4D24F}"/>
    <cellStyle name="Input 6 3 2 3 2 3" xfId="24590" xr:uid="{DAF3F4F7-7500-41CD-B706-1D48FF75FDD4}"/>
    <cellStyle name="Input 6 3 2 3 3" xfId="12724" xr:uid="{5739AF8A-49C7-4484-B595-5B8812C23583}"/>
    <cellStyle name="Input 6 3 2 3 3 2" xfId="22172" xr:uid="{A96D302F-326D-4D3C-BD7F-FDA53828C930}"/>
    <cellStyle name="Input 6 3 2 3 4" xfId="16437" xr:uid="{6952D516-66C1-4C5C-B93F-D5ECB237A57E}"/>
    <cellStyle name="Input 6 3 2 4" xfId="7303" xr:uid="{F7E19B00-F775-4EE7-BE0D-0B763628A903}"/>
    <cellStyle name="Input 6 3 2 4 2" xfId="11018" xr:uid="{2D365E52-8EEC-496E-AD6B-B65EFF51604E}"/>
    <cellStyle name="Input 6 3 2 4 2 2" xfId="20466" xr:uid="{A718EE03-76FC-4F9E-BE87-8524A9E3480F}"/>
    <cellStyle name="Input 6 3 2 4 2 3" xfId="24885" xr:uid="{F6701549-4C80-4B88-B0B6-F0D1726B9779}"/>
    <cellStyle name="Input 6 3 2 4 3" xfId="13033" xr:uid="{00A05A69-1741-4893-9A01-805DBADBDE25}"/>
    <cellStyle name="Input 6 3 2 4 3 2" xfId="22481" xr:uid="{82DCC72D-0815-447F-8AF1-1EF5A155115A}"/>
    <cellStyle name="Input 6 3 2 4 4" xfId="16751" xr:uid="{4F08D441-9532-41AB-9228-FC672DBC1FAD}"/>
    <cellStyle name="Input 6 3 2 5" xfId="8871" xr:uid="{31CFDCAF-2FD9-4429-B45F-A42351FC4C51}"/>
    <cellStyle name="Input 6 3 2 5 2" xfId="12334" xr:uid="{4D700554-E305-4150-A5B7-FB025DA7C16F}"/>
    <cellStyle name="Input 6 3 2 5 2 2" xfId="21782" xr:uid="{8016AB86-39EC-4659-B1A4-30B30FC6212C}"/>
    <cellStyle name="Input 6 3 2 5 2 3" xfId="26173" xr:uid="{7280E4B7-4D0E-4293-85B0-9EE677C95C3B}"/>
    <cellStyle name="Input 6 3 2 5 3" xfId="14573" xr:uid="{76707521-D67A-4036-A2E2-BF6599C10342}"/>
    <cellStyle name="Input 6 3 2 5 3 2" xfId="24021" xr:uid="{A44BE5C7-FE3D-4312-86EB-D648D5B4657F}"/>
    <cellStyle name="Input 6 3 2 5 4" xfId="18319" xr:uid="{11883F8B-22D2-4753-922E-14FB8836970A}"/>
    <cellStyle name="Input 6 3 2 6" xfId="7656" xr:uid="{3652EA38-9D8E-45E0-A8EF-82ECE529FAC3}"/>
    <cellStyle name="Input 6 3 2 6 2" xfId="11310" xr:uid="{B1C17263-7F2A-4329-9681-A3605139F413}"/>
    <cellStyle name="Input 6 3 2 6 2 2" xfId="20758" xr:uid="{0DAB9368-8F73-4F25-B087-0A4B57CD83FE}"/>
    <cellStyle name="Input 6 3 2 6 2 3" xfId="25176" xr:uid="{50F30426-3305-41CE-809B-60006765BE36}"/>
    <cellStyle name="Input 6 3 2 6 3" xfId="13385" xr:uid="{B639824C-6130-4F75-BBFC-368AA97BD853}"/>
    <cellStyle name="Input 6 3 2 6 3 2" xfId="22833" xr:uid="{8D2D88A5-0B6A-4646-ADA3-145F1728D6E8}"/>
    <cellStyle name="Input 6 3 2 6 4" xfId="17104" xr:uid="{5C496EF1-09E2-4BC6-9DA9-FF43221ABCB3}"/>
    <cellStyle name="Input 6 3 2 7" xfId="8620" xr:uid="{3CD43F88-6406-4956-AA30-B0874E6A97B7}"/>
    <cellStyle name="Input 6 3 2 7 2" xfId="12115" xr:uid="{5150BC86-A75A-4DDB-860D-0F424DBCC002}"/>
    <cellStyle name="Input 6 3 2 7 2 2" xfId="21563" xr:uid="{38197BCA-54B6-4DF2-8C80-3802F51359BB}"/>
    <cellStyle name="Input 6 3 2 7 2 3" xfId="25955" xr:uid="{2025A841-B4C2-420B-9A63-2972F13AA547}"/>
    <cellStyle name="Input 6 3 2 7 3" xfId="14323" xr:uid="{6340356C-DFF7-4D30-B086-EA6ED368030B}"/>
    <cellStyle name="Input 6 3 2 7 3 2" xfId="23771" xr:uid="{73D27440-3E9F-4D07-8303-406A0F8869BC}"/>
    <cellStyle name="Input 6 3 2 7 4" xfId="18068" xr:uid="{C39074FC-B9BB-4E2C-BAE1-B07925D8FE76}"/>
    <cellStyle name="Input 6 3 2 8" xfId="7873" xr:uid="{755520B6-B5F1-4B34-BEC4-C6A1EBB6F421}"/>
    <cellStyle name="Input 6 3 2 8 2" xfId="13598" xr:uid="{FB25C0BB-9E52-4594-835F-2370235E7178}"/>
    <cellStyle name="Input 6 3 2 8 2 2" xfId="23046" xr:uid="{86410077-7ABA-47D0-A85E-F77B72984AC3}"/>
    <cellStyle name="Input 6 3 2 8 3" xfId="17321" xr:uid="{C0A216BA-3892-4844-B1E8-FBC64617D343}"/>
    <cellStyle name="Input 6 3 2 9" xfId="27579" xr:uid="{A510C4B0-5B63-41EF-AEE4-D94FCF32DBD2}"/>
    <cellStyle name="Input 6 3 3" xfId="5960" xr:uid="{195A9A57-1F3C-477A-9353-E793A2E04ECA}"/>
    <cellStyle name="Input 6 3 3 2" xfId="6630" xr:uid="{D84E0214-1C22-4312-A1EF-02781D4F8569}"/>
    <cellStyle name="Input 6 3 3 2 2" xfId="10362" xr:uid="{311EDD6E-B4BE-4487-850C-6FF21C2D89BB}"/>
    <cellStyle name="Input 6 3 3 2 2 2" xfId="19810" xr:uid="{F5244D15-E6E3-4262-B316-799554FBD231}"/>
    <cellStyle name="Input 6 3 3 2 3" xfId="16081" xr:uid="{B51472F7-5F1D-4A66-9EBA-56165E2E5D6C}"/>
    <cellStyle name="Input 6 3 3 3" xfId="9692" xr:uid="{1CF0691F-1B2E-4B97-BECC-D27914DCF1C7}"/>
    <cellStyle name="Input 6 3 3 3 2" xfId="19140" xr:uid="{C4257C20-7E18-45DB-B28C-8F59AE086381}"/>
    <cellStyle name="Input 6 3 3 4" xfId="15411" xr:uid="{5E20DC79-1CC2-4056-8ED2-328B6EF0F6EF}"/>
    <cellStyle name="Input 6 3 3 5" xfId="27970" xr:uid="{6BCC8E7C-FC32-4330-AF97-EBEFD1BA3F0F}"/>
    <cellStyle name="Input 6 3 3 6" xfId="28181" xr:uid="{D4332761-F25F-4364-8080-62B90B0B78FF}"/>
    <cellStyle name="Input 6 3 3 7" xfId="27135" xr:uid="{9441B411-EBD5-4995-92B1-18EF524270EC}"/>
    <cellStyle name="Input 6 3 3 8" xfId="28478" xr:uid="{1166B18B-DA02-45E1-ABE8-040EB4D166E2}"/>
    <cellStyle name="Input 6 3 4" xfId="7029" xr:uid="{065A166C-FBD8-47EE-9A7F-F6E4AB0090A9}"/>
    <cellStyle name="Input 6 3 4 2" xfId="10760" xr:uid="{6673B08B-3DED-435C-9EBA-2A23AEA6F00D}"/>
    <cellStyle name="Input 6 3 4 2 2" xfId="20208" xr:uid="{DBF0392B-91E3-4B5B-B9D1-4CE87C3C1739}"/>
    <cellStyle name="Input 6 3 4 2 3" xfId="24632" xr:uid="{6DF83245-219D-4D55-81A6-4A7519C11CA5}"/>
    <cellStyle name="Input 6 3 4 3" xfId="12766" xr:uid="{D3C597FD-4BA5-446F-AF55-6B5F77788626}"/>
    <cellStyle name="Input 6 3 4 3 2" xfId="22214" xr:uid="{02203732-3759-4F18-85CD-3EE0A933A0E1}"/>
    <cellStyle name="Input 6 3 4 4" xfId="16479" xr:uid="{C84A76C5-A133-47E9-B2D1-07D47A9F2E6E}"/>
    <cellStyle name="Input 6 3 5" xfId="7469" xr:uid="{01061C23-8F49-431A-B977-BAF99A6079CB}"/>
    <cellStyle name="Input 6 3 5 2" xfId="11145" xr:uid="{84892AFD-3499-45CF-BD25-54056FB215D0}"/>
    <cellStyle name="Input 6 3 5 2 2" xfId="20593" xr:uid="{1DA38AD4-85ED-4FDB-A413-327D012B5679}"/>
    <cellStyle name="Input 6 3 5 2 3" xfId="25012" xr:uid="{D9AE01D4-3DEE-443D-9D96-414ABB1C90FA}"/>
    <cellStyle name="Input 6 3 5 3" xfId="13199" xr:uid="{E327F14E-9474-408C-8C5A-EC8D26B6BC77}"/>
    <cellStyle name="Input 6 3 5 3 2" xfId="22647" xr:uid="{FD5E773D-F19B-4C2B-8BFD-83B25F559655}"/>
    <cellStyle name="Input 6 3 5 4" xfId="16917" xr:uid="{7EB62DA7-5825-402E-A5CF-45973FF9AB05}"/>
    <cellStyle name="Input 6 3 6" xfId="8386" xr:uid="{EEF92526-1B7A-46C9-9E1A-0F328CB174CB}"/>
    <cellStyle name="Input 6 3 6 2" xfId="11919" xr:uid="{CBE2E4A6-193A-4F2D-B94D-6826DC99EB1B}"/>
    <cellStyle name="Input 6 3 6 2 2" xfId="21367" xr:uid="{41D77507-9976-4271-A348-0F7D8E4A8D89}"/>
    <cellStyle name="Input 6 3 6 2 3" xfId="25761" xr:uid="{FDE01863-DEEE-49E3-B260-C3ED4832DC8A}"/>
    <cellStyle name="Input 6 3 6 3" xfId="14091" xr:uid="{7E8D7232-7BCF-4C8A-8FC6-FB3CC00BBEE2}"/>
    <cellStyle name="Input 6 3 6 3 2" xfId="23539" xr:uid="{40C38636-3827-4A4A-9998-28B12F99EA8D}"/>
    <cellStyle name="Input 6 3 6 4" xfId="17834" xr:uid="{F524DBAD-A0F8-45C5-A707-B82C0F71C87A}"/>
    <cellStyle name="Input 6 3 7" xfId="7789" xr:uid="{84E048B3-23FE-42BD-8702-9BC45BB2CF36}"/>
    <cellStyle name="Input 6 3 7 2" xfId="11429" xr:uid="{E2FBBF11-4A61-4C20-A741-926F31E5DB1D}"/>
    <cellStyle name="Input 6 3 7 2 2" xfId="20877" xr:uid="{09127E3F-7B3F-40A8-B1C6-3D6549E749B8}"/>
    <cellStyle name="Input 6 3 7 2 3" xfId="25293" xr:uid="{82DF173E-D3AA-4CA8-A06C-940AB5BB3135}"/>
    <cellStyle name="Input 6 3 7 3" xfId="13516" xr:uid="{C8D9B8D1-9E2D-4D82-82BF-8A6E6F00C260}"/>
    <cellStyle name="Input 6 3 7 3 2" xfId="22964" xr:uid="{A47295D0-F5EC-4788-AE74-731066D1D45F}"/>
    <cellStyle name="Input 6 3 7 4" xfId="17237" xr:uid="{A26037BF-1AC5-4DB0-A662-CBCB11CF7716}"/>
    <cellStyle name="Input 6 3 8" xfId="9101" xr:uid="{C5EA10A2-A83C-451D-95E6-D1B05F9ECEA8}"/>
    <cellStyle name="Input 6 3 8 2" xfId="12523" xr:uid="{7CF4B602-9CA5-4FE5-A003-6BB68CC4112D}"/>
    <cellStyle name="Input 6 3 8 2 2" xfId="21971" xr:uid="{AA4CD62F-B593-4BE5-947C-CE27BE8957DC}"/>
    <cellStyle name="Input 6 3 8 2 3" xfId="26361" xr:uid="{6A426CB0-F46C-402D-B509-5D6AE87CA6A7}"/>
    <cellStyle name="Input 6 3 8 3" xfId="14802" xr:uid="{C6091CDA-1D31-4E43-9B2E-82207F02F96B}"/>
    <cellStyle name="Input 6 3 8 3 2" xfId="24250" xr:uid="{1F47D317-7959-4351-9626-802BA23E10AB}"/>
    <cellStyle name="Input 6 3 8 4" xfId="18549" xr:uid="{0CFD056D-38DE-425A-9C3C-B759375E023C}"/>
    <cellStyle name="Input 6 3 9" xfId="8341" xr:uid="{022F36F3-47E1-40D0-9F83-0AF910DC83B3}"/>
    <cellStyle name="Input 6 3 9 2" xfId="14046" xr:uid="{7041C4D4-AC92-4EBF-95E5-C3AEECFC7F8D}"/>
    <cellStyle name="Input 6 3 9 2 2" xfId="23494" xr:uid="{EC8C1A1B-FFDF-433F-B6E2-246378A40262}"/>
    <cellStyle name="Input 6 3 9 3" xfId="17789" xr:uid="{5230A7B9-0843-4A0E-AA1E-3DC8E9ADE64A}"/>
    <cellStyle name="Input 6 4" xfId="3392" xr:uid="{E9030C2E-9F03-423B-9C62-94AC549DD6C3}"/>
    <cellStyle name="Input 6 4 10" xfId="27250" xr:uid="{844B4561-C73C-4EC5-84E7-88B63C739042}"/>
    <cellStyle name="Input 6 4 11" xfId="26610" xr:uid="{86EF93DC-C31F-4223-A606-51290CA82E19}"/>
    <cellStyle name="Input 6 4 2" xfId="4900" xr:uid="{50BEFC95-EB87-4F8B-921A-85979B6A9537}"/>
    <cellStyle name="Input 6 4 2 10" xfId="26977" xr:uid="{97BFCBCB-47BC-4139-9F52-1589E8EBCAE8}"/>
    <cellStyle name="Input 6 4 2 2" xfId="6107" xr:uid="{8CFBEB3A-7405-4FEB-B420-DF0F7ABE4CEA}"/>
    <cellStyle name="Input 6 4 2 2 2" xfId="6777" xr:uid="{F6F0B4D9-B624-4950-8437-6B5E509432A7}"/>
    <cellStyle name="Input 6 4 2 2 2 2" xfId="10509" xr:uid="{88ECD5BC-365E-4FA6-A90E-9487912C8577}"/>
    <cellStyle name="Input 6 4 2 2 2 2 2" xfId="19957" xr:uid="{4574979A-5325-489F-9183-E93505DE2665}"/>
    <cellStyle name="Input 6 4 2 2 2 3" xfId="16228" xr:uid="{2F85B882-9717-498A-BB52-A8CCD032FFBB}"/>
    <cellStyle name="Input 6 4 2 2 3" xfId="9839" xr:uid="{880415D0-FAF0-4525-B513-7DBB8F3615F0}"/>
    <cellStyle name="Input 6 4 2 2 3 2" xfId="19287" xr:uid="{BC10B840-0E49-4451-9113-29F68CA17F6B}"/>
    <cellStyle name="Input 6 4 2 2 4" xfId="15558" xr:uid="{D6E4B753-988F-46AC-ADC4-3C76D9698AA9}"/>
    <cellStyle name="Input 6 4 2 2 5" xfId="28078" xr:uid="{082EBC2B-6C9B-4610-8A4A-E8AA8EF0ED09}"/>
    <cellStyle name="Input 6 4 2 2 6" xfId="28239" xr:uid="{2D1FFB23-4FFE-4180-B037-6AB47157F171}"/>
    <cellStyle name="Input 6 4 2 2 7" xfId="27313" xr:uid="{C516503F-0DE2-48F5-9F57-C756DC4ADA58}"/>
    <cellStyle name="Input 6 4 2 2 8" xfId="28584" xr:uid="{F51F15C9-4C4D-4682-AA4B-E8F18F814A75}"/>
    <cellStyle name="Input 6 4 2 3" xfId="7139" xr:uid="{8BDE8415-50EC-42A7-892E-62090828DBF2}"/>
    <cellStyle name="Input 6 4 2 3 2" xfId="10870" xr:uid="{A9A21DFD-25A0-4B4E-929F-147024949A78}"/>
    <cellStyle name="Input 6 4 2 3 2 2" xfId="20318" xr:uid="{9EE5779C-0577-413A-8F68-CA7FB7F44489}"/>
    <cellStyle name="Input 6 4 2 3 2 3" xfId="24742" xr:uid="{76103F33-416C-4741-9B13-813CBD2CAED0}"/>
    <cellStyle name="Input 6 4 2 3 3" xfId="12876" xr:uid="{85D161DD-A6A8-4227-86B0-71F5063D5F74}"/>
    <cellStyle name="Input 6 4 2 3 3 2" xfId="22324" xr:uid="{EA8FF309-3C39-4549-884D-AFE43FC18A69}"/>
    <cellStyle name="Input 6 4 2 3 4" xfId="16589" xr:uid="{1D733A21-3428-425E-8478-06CF224EDAAE}"/>
    <cellStyle name="Input 6 4 2 4" xfId="8549" xr:uid="{B4A0CBB9-5CA6-48E8-AE7C-D1D72C76B470}"/>
    <cellStyle name="Input 6 4 2 4 2" xfId="12057" xr:uid="{A58BCC35-CDD2-4453-AAEB-FCB5BA6B43DD}"/>
    <cellStyle name="Input 6 4 2 4 2 2" xfId="21505" xr:uid="{C9FF2B90-2179-411C-9737-B3AA40B5FE9E}"/>
    <cellStyle name="Input 6 4 2 4 2 3" xfId="25897" xr:uid="{8821C184-573C-4C28-8842-C0B7B907B14C}"/>
    <cellStyle name="Input 6 4 2 4 3" xfId="14252" xr:uid="{C8BA4722-57EC-48F5-B87A-8A29CBE23396}"/>
    <cellStyle name="Input 6 4 2 4 3 2" xfId="23700" xr:uid="{90594BAE-610C-4A1F-9432-C2762A2D216F}"/>
    <cellStyle name="Input 6 4 2 4 4" xfId="17997" xr:uid="{1DBC5C21-6E03-451A-A730-AB44551CA569}"/>
    <cellStyle name="Input 6 4 2 5" xfId="7731" xr:uid="{840EDFC1-E53A-4707-B894-529684406BA5}"/>
    <cellStyle name="Input 6 4 2 5 2" xfId="11378" xr:uid="{F8E7A64F-E643-445B-8166-95FA94E7911F}"/>
    <cellStyle name="Input 6 4 2 5 2 2" xfId="20826" xr:uid="{AD238DE8-05A7-4EBB-8C7B-5E08979486D2}"/>
    <cellStyle name="Input 6 4 2 5 2 3" xfId="25244" xr:uid="{90BE5360-7A0B-4C68-B0FA-6F389A7C6AC9}"/>
    <cellStyle name="Input 6 4 2 5 3" xfId="13460" xr:uid="{F06BE02B-7124-4697-A726-BF485536BA70}"/>
    <cellStyle name="Input 6 4 2 5 3 2" xfId="22908" xr:uid="{DEFA0559-CFD2-4B66-84D8-2CD84F46162A}"/>
    <cellStyle name="Input 6 4 2 5 4" xfId="17179" xr:uid="{8E71626C-511E-47FE-B00B-A084C833AB90}"/>
    <cellStyle name="Input 6 4 2 6" xfId="8459" xr:uid="{31861448-07C7-42FC-B6A9-C4FE0311373A}"/>
    <cellStyle name="Input 6 4 2 6 2" xfId="11979" xr:uid="{5C8B1F57-D810-4E48-AB82-D71DCC8BCDA9}"/>
    <cellStyle name="Input 6 4 2 6 2 2" xfId="21427" xr:uid="{B392C889-536A-44C9-885F-3D5474F9709D}"/>
    <cellStyle name="Input 6 4 2 6 2 3" xfId="25821" xr:uid="{A2FC619D-331E-4665-8E32-1EFD615BF533}"/>
    <cellStyle name="Input 6 4 2 6 3" xfId="14164" xr:uid="{FE9712D6-6A1D-4D0A-BEAA-97DF50508302}"/>
    <cellStyle name="Input 6 4 2 6 3 2" xfId="23612" xr:uid="{B9D62EDA-3516-4CF1-A819-28A0EA7AFB3F}"/>
    <cellStyle name="Input 6 4 2 6 4" xfId="17907" xr:uid="{1629656A-13BE-45B1-8859-BE2081E3CCB3}"/>
    <cellStyle name="Input 6 4 2 7" xfId="8813" xr:uid="{6CF16C88-78A5-4BB4-8B83-F1CA6DD88693}"/>
    <cellStyle name="Input 6 4 2 7 2" xfId="12289" xr:uid="{6232F5F5-FBFF-4FE7-B6CA-F7796BEF1C1D}"/>
    <cellStyle name="Input 6 4 2 7 2 2" xfId="21737" xr:uid="{1649B325-12A9-4F0F-AEBD-3D90FF0D2509}"/>
    <cellStyle name="Input 6 4 2 7 2 3" xfId="26129" xr:uid="{4845BB1D-5EB1-4391-BD3D-0AEDCDCBB012}"/>
    <cellStyle name="Input 6 4 2 7 3" xfId="14516" xr:uid="{EEC0006D-5EB9-42CE-ABB7-5F80E5CA10A0}"/>
    <cellStyle name="Input 6 4 2 7 3 2" xfId="23964" xr:uid="{FA13F069-91A9-4A19-8C7C-7F04977EEC93}"/>
    <cellStyle name="Input 6 4 2 7 4" xfId="18261" xr:uid="{ED81E218-88B7-4581-98ED-8BAF53FA8939}"/>
    <cellStyle name="Input 6 4 2 8" xfId="7396" xr:uid="{219A58C0-AEFF-43BB-BBD0-AEFC8827839E}"/>
    <cellStyle name="Input 6 4 2 8 2" xfId="13126" xr:uid="{CC17B455-4149-42D2-8EE7-194B2F21823F}"/>
    <cellStyle name="Input 6 4 2 8 2 2" xfId="22574" xr:uid="{051BA449-A436-4DF8-BE28-C0C746199D42}"/>
    <cellStyle name="Input 6 4 2 8 3" xfId="16844" xr:uid="{3DF9CA98-964C-4112-87B5-AB7E3370E1DB}"/>
    <cellStyle name="Input 6 4 2 9" xfId="27580" xr:uid="{F618B2A5-8C4C-4807-8D2E-3ECB74A2F8B7}"/>
    <cellStyle name="Input 6 4 3" xfId="5961" xr:uid="{C972736C-2BCB-4E5E-9A51-A2DB942DFC61}"/>
    <cellStyle name="Input 6 4 3 2" xfId="6631" xr:uid="{62C04DEF-4E31-4285-9C5E-97CE4754E435}"/>
    <cellStyle name="Input 6 4 3 2 2" xfId="10363" xr:uid="{91062286-1068-4067-A3C8-9A23351C1F61}"/>
    <cellStyle name="Input 6 4 3 2 2 2" xfId="19811" xr:uid="{84B8683B-4316-4D68-9CF3-43BBFFFB422F}"/>
    <cellStyle name="Input 6 4 3 2 3" xfId="16082" xr:uid="{DD1B077A-34D0-4FA8-8928-EDF0B0192202}"/>
    <cellStyle name="Input 6 4 3 3" xfId="9693" xr:uid="{5283F887-5BC8-4482-B5CF-A6D862967472}"/>
    <cellStyle name="Input 6 4 3 3 2" xfId="19141" xr:uid="{8B489AB9-736B-4766-9C8D-274BC3513063}"/>
    <cellStyle name="Input 6 4 3 4" xfId="15412" xr:uid="{B147A098-BDE9-4B82-AAFF-3414E0A74AF7}"/>
    <cellStyle name="Input 6 4 3 5" xfId="27971" xr:uid="{43AFE2C5-2535-4AD2-9247-561F88142FD7}"/>
    <cellStyle name="Input 6 4 3 6" xfId="28182" xr:uid="{5B9159BB-0E4F-48EA-BCA2-92C736C2A7F9}"/>
    <cellStyle name="Input 6 4 3 7" xfId="28143" xr:uid="{E3FD533D-6B08-4056-BF48-4C4D67B43E1C}"/>
    <cellStyle name="Input 6 4 3 8" xfId="28479" xr:uid="{B596F436-5888-4A1C-BA0F-B2D7208F7F6B}"/>
    <cellStyle name="Input 6 4 4" xfId="7030" xr:uid="{DB526C81-3D9C-41C3-A216-3B5FAFB03A6C}"/>
    <cellStyle name="Input 6 4 4 2" xfId="10761" xr:uid="{54883313-BE91-42DF-8A75-8FBB9B66EA74}"/>
    <cellStyle name="Input 6 4 4 2 2" xfId="20209" xr:uid="{A4EF1D41-F6E2-4489-8748-BBC62DBAF78F}"/>
    <cellStyle name="Input 6 4 4 2 3" xfId="24633" xr:uid="{69E4970F-7340-49FB-828F-B950B459A67C}"/>
    <cellStyle name="Input 6 4 4 3" xfId="12767" xr:uid="{FAB64757-91E0-4BE8-AC4F-D8B7F3B2D56E}"/>
    <cellStyle name="Input 6 4 4 3 2" xfId="22215" xr:uid="{4B93FD07-4271-4827-B9B5-F71BBFB6ADDD}"/>
    <cellStyle name="Input 6 4 4 4" xfId="16480" xr:uid="{6DD7F5A0-7620-41C3-9E69-7E2A422BD6C8}"/>
    <cellStyle name="Input 6 4 5" xfId="8012" xr:uid="{E1A9319F-1004-48DB-A51B-C5D0891432ED}"/>
    <cellStyle name="Input 6 4 5 2" xfId="11611" xr:uid="{40B19911-1A4E-4A76-86C7-6950EEBCEEFA}"/>
    <cellStyle name="Input 6 4 5 2 2" xfId="21059" xr:uid="{D217A7C3-DF72-475E-9583-FF4985E03A84}"/>
    <cellStyle name="Input 6 4 5 2 3" xfId="25473" xr:uid="{72108EAA-C922-49DD-8ED9-6FF89441A52B}"/>
    <cellStyle name="Input 6 4 5 3" xfId="13737" xr:uid="{C34BAE3E-52D4-41BE-81B5-402A4F8EC236}"/>
    <cellStyle name="Input 6 4 5 3 2" xfId="23185" xr:uid="{A3B91312-41DB-4575-8B88-CB8D551E35D6}"/>
    <cellStyle name="Input 6 4 5 4" xfId="17460" xr:uid="{BDADE157-FAEA-4CFD-87FC-DA53B3BAB61F}"/>
    <cellStyle name="Input 6 4 6" xfId="8832" xr:uid="{3BF42CCA-849E-4FD2-B5F3-572AF5E6D4A2}"/>
    <cellStyle name="Input 6 4 6 2" xfId="12305" xr:uid="{5D3A2E89-CA00-4416-8380-87408DA07ECC}"/>
    <cellStyle name="Input 6 4 6 2 2" xfId="21753" xr:uid="{131B2540-D5E5-4985-85F6-3391954CF776}"/>
    <cellStyle name="Input 6 4 6 2 3" xfId="26144" xr:uid="{ED1569AF-6AD8-4F18-AD43-941B2522A4C0}"/>
    <cellStyle name="Input 6 4 6 3" xfId="14534" xr:uid="{B8C0C92D-1855-43E5-9DD7-75BECC71E89F}"/>
    <cellStyle name="Input 6 4 6 3 2" xfId="23982" xr:uid="{4F508C16-1FDA-4A0F-87A8-4CD42348BF62}"/>
    <cellStyle name="Input 6 4 6 4" xfId="18280" xr:uid="{49088D45-866F-40AA-939D-A1792E3D9BA3}"/>
    <cellStyle name="Input 6 4 7" xfId="7426" xr:uid="{B5676CE5-3CCE-4CF1-BB2A-0F2293D1EEF2}"/>
    <cellStyle name="Input 6 4 7 2" xfId="11113" xr:uid="{BA7B14F2-96FA-4BB5-A06A-A9EF34A3DE36}"/>
    <cellStyle name="Input 6 4 7 2 2" xfId="20561" xr:uid="{A57C4F80-8D65-4679-8424-7D19358C779E}"/>
    <cellStyle name="Input 6 4 7 2 3" xfId="24980" xr:uid="{92753FED-2441-414A-BB87-5442B7DA74FF}"/>
    <cellStyle name="Input 6 4 7 3" xfId="13156" xr:uid="{3C1CC555-0D9F-441E-AF31-1DBE9DFA5537}"/>
    <cellStyle name="Input 6 4 7 3 2" xfId="22604" xr:uid="{3FFC61DD-D9FE-47C6-A318-F5863EDD7796}"/>
    <cellStyle name="Input 6 4 7 4" xfId="16874" xr:uid="{38DFC483-8D50-4F90-B4FA-AC07AD14CB81}"/>
    <cellStyle name="Input 6 4 8" xfId="7724" xr:uid="{2C9DCDC2-33CF-4953-B481-B1CF367DCC51}"/>
    <cellStyle name="Input 6 4 8 2" xfId="11372" xr:uid="{2EC38A68-E18F-4177-9DB7-A93758ECF255}"/>
    <cellStyle name="Input 6 4 8 2 2" xfId="20820" xr:uid="{273A33BE-23EC-4773-AB90-664B1EA11AA4}"/>
    <cellStyle name="Input 6 4 8 2 3" xfId="25238" xr:uid="{554B8682-E1FE-479D-A1CD-126C9BEFE0D5}"/>
    <cellStyle name="Input 6 4 8 3" xfId="13453" xr:uid="{59BE31C0-40CA-4D9D-95E4-C01737E57415}"/>
    <cellStyle name="Input 6 4 8 3 2" xfId="22901" xr:uid="{7C45BCC6-CBE8-4093-B720-50E458261525}"/>
    <cellStyle name="Input 6 4 8 4" xfId="17172" xr:uid="{52F87C98-D09E-427B-AEF5-9DD3725ED3C0}"/>
    <cellStyle name="Input 6 4 9" xfId="9022" xr:uid="{7731555E-8D3C-4C6C-8873-9BFC9F673585}"/>
    <cellStyle name="Input 6 4 9 2" xfId="14723" xr:uid="{50BB1CD0-D691-4CF6-A0F5-6D3BF056D06C}"/>
    <cellStyle name="Input 6 4 9 2 2" xfId="24171" xr:uid="{BF1B1CF9-3425-4578-960E-89B05B1DEA6D}"/>
    <cellStyle name="Input 6 4 9 3" xfId="18470" xr:uid="{C8C9093E-2857-495E-A6B2-EDDE4A944311}"/>
    <cellStyle name="Input 6 5" xfId="3393" xr:uid="{F5786CE7-CC6F-4821-B8F7-8AC0093AC0E4}"/>
    <cellStyle name="Input 6 5 10" xfId="27251" xr:uid="{329DE842-0C31-46A9-AC18-59A23985728C}"/>
    <cellStyle name="Input 6 5 11" xfId="27510" xr:uid="{AF9FB7EF-A61F-48C6-A3C4-447551933584}"/>
    <cellStyle name="Input 6 5 2" xfId="4901" xr:uid="{7E70E00A-EC77-4583-B3E5-44D175C0F6C6}"/>
    <cellStyle name="Input 6 5 2 10" xfId="26519" xr:uid="{C59FD0FF-3CB1-4F5B-96FC-F22757C4ABB0}"/>
    <cellStyle name="Input 6 5 2 2" xfId="6108" xr:uid="{AE12EB6F-BCB1-4B39-AF36-04CFA1590420}"/>
    <cellStyle name="Input 6 5 2 2 2" xfId="6778" xr:uid="{B60E9D3E-328B-4160-A47B-BB61C300F38C}"/>
    <cellStyle name="Input 6 5 2 2 2 2" xfId="10510" xr:uid="{A20553E9-EAC3-4228-938C-352A1A3C03C8}"/>
    <cellStyle name="Input 6 5 2 2 2 2 2" xfId="19958" xr:uid="{1F45DA3D-2778-42D8-9AC3-53CA8FA9C7F1}"/>
    <cellStyle name="Input 6 5 2 2 2 3" xfId="16229" xr:uid="{B75E9B3A-0494-49B9-BFFF-60C61BB78E4A}"/>
    <cellStyle name="Input 6 5 2 2 3" xfId="9840" xr:uid="{E70716EE-9AAB-496C-9C01-C9F0F62681A4}"/>
    <cellStyle name="Input 6 5 2 2 3 2" xfId="19288" xr:uid="{7A54B44F-1059-4053-9785-A2C831A959DD}"/>
    <cellStyle name="Input 6 5 2 2 4" xfId="15559" xr:uid="{FDCE431D-E48C-44A7-9B53-848924AD2E30}"/>
    <cellStyle name="Input 6 5 2 2 5" xfId="28079" xr:uid="{0941EAB2-6705-42C2-9104-E71D1888D574}"/>
    <cellStyle name="Input 6 5 2 2 6" xfId="28240" xr:uid="{BF5FD6EE-6310-4EF7-B437-15BC2ECE0CEB}"/>
    <cellStyle name="Input 6 5 2 2 7" xfId="27625" xr:uid="{12DB31B0-1CC2-4E5A-8BC3-0BEE2B37DD97}"/>
    <cellStyle name="Input 6 5 2 2 8" xfId="28585" xr:uid="{3F943845-FF5E-42FE-9B79-B75460B4BF13}"/>
    <cellStyle name="Input 6 5 2 3" xfId="6986" xr:uid="{83F75F66-3886-4AFE-BBF9-B68A269A0B47}"/>
    <cellStyle name="Input 6 5 2 3 2" xfId="10717" xr:uid="{4580BC27-369C-454C-94C2-CCB9AB036E4A}"/>
    <cellStyle name="Input 6 5 2 3 2 2" xfId="20165" xr:uid="{A3907134-33DA-4E58-8FAF-66554D53DA87}"/>
    <cellStyle name="Input 6 5 2 3 2 3" xfId="24589" xr:uid="{DFDEE2F9-3033-43DC-8C5D-C5BFC466BEC5}"/>
    <cellStyle name="Input 6 5 2 3 3" xfId="12723" xr:uid="{06B1FB5F-F34D-42A3-8AB3-EFAEC3A1DD95}"/>
    <cellStyle name="Input 6 5 2 3 3 2" xfId="22171" xr:uid="{119BC17A-AEB3-4DC4-A4E7-7CE21F042950}"/>
    <cellStyle name="Input 6 5 2 3 4" xfId="16436" xr:uid="{3FDEB71D-30F8-4A31-85FC-1DDA04DD8B55}"/>
    <cellStyle name="Input 6 5 2 4" xfId="7810" xr:uid="{45F291EF-65D5-45B6-B110-35C9BC35C616}"/>
    <cellStyle name="Input 6 5 2 4 2" xfId="11442" xr:uid="{1E186255-3AF1-4E50-9212-CDE83189396E}"/>
    <cellStyle name="Input 6 5 2 4 2 2" xfId="20890" xr:uid="{38A39698-0026-4E39-B2E0-90167640551A}"/>
    <cellStyle name="Input 6 5 2 4 2 3" xfId="25306" xr:uid="{FD34789F-C27B-42DB-A418-4306D8F20DF2}"/>
    <cellStyle name="Input 6 5 2 4 3" xfId="13537" xr:uid="{A7EB0DB9-1A58-4256-85C6-CAF0DD4B1110}"/>
    <cellStyle name="Input 6 5 2 4 3 2" xfId="22985" xr:uid="{346B295D-D307-44D4-8854-A7980A8488C0}"/>
    <cellStyle name="Input 6 5 2 4 4" xfId="17258" xr:uid="{81F79BDB-4250-4DE6-A64D-BC162A8C6C9B}"/>
    <cellStyle name="Input 6 5 2 5" xfId="7883" xr:uid="{327120AC-FDAF-4FCF-A0FA-C30341952CE4}"/>
    <cellStyle name="Input 6 5 2 5 2" xfId="11504" xr:uid="{92A39B03-B87F-4AC5-A4CC-5F9D17C6CBF6}"/>
    <cellStyle name="Input 6 5 2 5 2 2" xfId="20952" xr:uid="{F161BA68-7848-406E-8F9E-118F3559CA0D}"/>
    <cellStyle name="Input 6 5 2 5 2 3" xfId="25366" xr:uid="{DE490BE8-22D1-4624-B38B-93E62280C1B2}"/>
    <cellStyle name="Input 6 5 2 5 3" xfId="13608" xr:uid="{727573B0-DBBB-4105-A3AA-43912496CB2F}"/>
    <cellStyle name="Input 6 5 2 5 3 2" xfId="23056" xr:uid="{B1C0B421-1E93-4878-9297-721E9F518864}"/>
    <cellStyle name="Input 6 5 2 5 4" xfId="17331" xr:uid="{EC551E6E-3231-4F4D-8890-D4AA19DA98CF}"/>
    <cellStyle name="Input 6 5 2 6" xfId="7719" xr:uid="{BBD32761-BC55-4E61-97E7-174D31E0985A}"/>
    <cellStyle name="Input 6 5 2 6 2" xfId="11367" xr:uid="{22A4CE21-85D3-442D-9F18-B88E5540C2DA}"/>
    <cellStyle name="Input 6 5 2 6 2 2" xfId="20815" xr:uid="{853EB5FE-0291-4252-A252-8F82F0E823D4}"/>
    <cellStyle name="Input 6 5 2 6 2 3" xfId="25233" xr:uid="{930031BA-17FA-429F-9822-A6C109CD1DC1}"/>
    <cellStyle name="Input 6 5 2 6 3" xfId="13448" xr:uid="{4073B385-7C69-46F5-8B5D-3CF49D493A58}"/>
    <cellStyle name="Input 6 5 2 6 3 2" xfId="22896" xr:uid="{8839CB38-02B0-43FA-BBDE-AFAC659EC4CC}"/>
    <cellStyle name="Input 6 5 2 6 4" xfId="17167" xr:uid="{8093518D-3ED5-4ED0-93C6-4F33E8B7DE73}"/>
    <cellStyle name="Input 6 5 2 7" xfId="9098" xr:uid="{F143B946-58A6-4358-8A67-F9DF964A3A2C}"/>
    <cellStyle name="Input 6 5 2 7 2" xfId="12521" xr:uid="{C96A2533-7B8B-4406-8E7F-4D63ECFDA899}"/>
    <cellStyle name="Input 6 5 2 7 2 2" xfId="21969" xr:uid="{AD7DF3EA-F6BF-4035-B56C-46D343D44619}"/>
    <cellStyle name="Input 6 5 2 7 2 3" xfId="26359" xr:uid="{9F98DFAD-BE0E-425B-8AB3-A7FF6E64721C}"/>
    <cellStyle name="Input 6 5 2 7 3" xfId="14799" xr:uid="{157252EE-F913-45C2-9184-6CA181405847}"/>
    <cellStyle name="Input 6 5 2 7 3 2" xfId="24247" xr:uid="{851F5336-0767-4EF3-9A38-3B103DDC2527}"/>
    <cellStyle name="Input 6 5 2 7 4" xfId="18546" xr:uid="{695B5D61-F5C1-460D-B52C-681A2709D71A}"/>
    <cellStyle name="Input 6 5 2 8" xfId="7417" xr:uid="{0FBBD7FF-6EBD-4DB2-AA32-F04A8511953F}"/>
    <cellStyle name="Input 6 5 2 8 2" xfId="13147" xr:uid="{EC9BBAF8-3342-42FD-A6C4-533CB5301F18}"/>
    <cellStyle name="Input 6 5 2 8 2 2" xfId="22595" xr:uid="{24D2C5F8-E6CE-4649-AFCB-10A4B00E0039}"/>
    <cellStyle name="Input 6 5 2 8 3" xfId="16865" xr:uid="{B175C81A-539C-42CA-BCD5-7416FE5BC634}"/>
    <cellStyle name="Input 6 5 2 9" xfId="27581" xr:uid="{3E634A92-EE77-40EB-9D31-C13E20A7B7C3}"/>
    <cellStyle name="Input 6 5 3" xfId="5962" xr:uid="{C4471F01-496C-4289-9022-927CEC51C89E}"/>
    <cellStyle name="Input 6 5 3 2" xfId="6632" xr:uid="{10B751B7-F984-4A1D-A9B5-1A7B3A95C4E8}"/>
    <cellStyle name="Input 6 5 3 2 2" xfId="10364" xr:uid="{5375E889-EFA5-4843-A9DF-2549EB1EF1E1}"/>
    <cellStyle name="Input 6 5 3 2 2 2" xfId="19812" xr:uid="{D0D68FC8-D046-4C94-BF57-CE140146341C}"/>
    <cellStyle name="Input 6 5 3 2 3" xfId="16083" xr:uid="{65D2B148-1F25-4B34-BE11-E0702E91EB30}"/>
    <cellStyle name="Input 6 5 3 3" xfId="9694" xr:uid="{F5D7C616-44F5-450F-B342-19A5152F12F1}"/>
    <cellStyle name="Input 6 5 3 3 2" xfId="19142" xr:uid="{0B69A697-8E07-4AA1-8C34-3B07DDA4C81B}"/>
    <cellStyle name="Input 6 5 3 4" xfId="15413" xr:uid="{B6298EB4-9688-4B0E-9109-A0226037D1B0}"/>
    <cellStyle name="Input 6 5 3 5" xfId="27972" xr:uid="{499EEFA7-E8D3-4600-894A-4CAF4B098EA8}"/>
    <cellStyle name="Input 6 5 3 6" xfId="28183" xr:uid="{B1002913-B4D2-41C1-BBDF-B36573EF4BF4}"/>
    <cellStyle name="Input 6 5 3 7" xfId="27622" xr:uid="{18A7A105-A217-4E24-8C38-1AEFD8A13A99}"/>
    <cellStyle name="Input 6 5 3 8" xfId="28480" xr:uid="{4C4C230D-2FA8-4D25-B446-9A84FFADBBA2}"/>
    <cellStyle name="Input 6 5 4" xfId="6911" xr:uid="{9056044C-3778-4106-B238-94F3935FDE04}"/>
    <cellStyle name="Input 6 5 4 2" xfId="10642" xr:uid="{0945FB39-ABD8-4B35-BB0D-F4B57EA96C13}"/>
    <cellStyle name="Input 6 5 4 2 2" xfId="20090" xr:uid="{CCCC1095-BAF5-4300-947C-3CD748B60D84}"/>
    <cellStyle name="Input 6 5 4 2 3" xfId="24514" xr:uid="{5CB5A2DA-0749-4583-9194-F865F19028C1}"/>
    <cellStyle name="Input 6 5 4 3" xfId="12648" xr:uid="{24223DBF-C2B2-44DC-A1FD-74B612CC5C7D}"/>
    <cellStyle name="Input 6 5 4 3 2" xfId="22096" xr:uid="{C10B5627-4042-43B1-AAE0-DA5A22922543}"/>
    <cellStyle name="Input 6 5 4 4" xfId="16361" xr:uid="{16258921-E550-426C-8FF0-41D4C5F4405E}"/>
    <cellStyle name="Input 6 5 5" xfId="7468" xr:uid="{59F77459-5DF5-485D-ADE1-7293CF859311}"/>
    <cellStyle name="Input 6 5 5 2" xfId="11144" xr:uid="{9AA9CE9F-8CFE-400D-A158-59CB4CF9FF81}"/>
    <cellStyle name="Input 6 5 5 2 2" xfId="20592" xr:uid="{1A3D9D96-7946-49D8-A073-F54DEA68E488}"/>
    <cellStyle name="Input 6 5 5 2 3" xfId="25011" xr:uid="{3AAA61D7-6A8C-4363-980A-5FCA2F1DF51A}"/>
    <cellStyle name="Input 6 5 5 3" xfId="13198" xr:uid="{ADA16137-7584-4048-84F0-ED779AE5D3C7}"/>
    <cellStyle name="Input 6 5 5 3 2" xfId="22646" xr:uid="{B9CA3F78-34E9-4D28-AB98-8BC6A1CDB93F}"/>
    <cellStyle name="Input 6 5 5 4" xfId="16916" xr:uid="{141505BA-26B1-42B8-AB0F-7502F33A0DEB}"/>
    <cellStyle name="Input 6 5 6" xfId="8387" xr:uid="{27327FB3-DC64-4321-A9DC-985676160342}"/>
    <cellStyle name="Input 6 5 6 2" xfId="11920" xr:uid="{B2368416-581C-4017-8285-3931D41E81CC}"/>
    <cellStyle name="Input 6 5 6 2 2" xfId="21368" xr:uid="{7F4E7F77-CF1D-46AD-A2BD-133E0F76C19F}"/>
    <cellStyle name="Input 6 5 6 2 3" xfId="25762" xr:uid="{98ABD1F0-DFC0-4245-8C2A-B78EC3C9FF63}"/>
    <cellStyle name="Input 6 5 6 3" xfId="14092" xr:uid="{0C17A45C-5F65-41E1-B974-F8E5553C98D7}"/>
    <cellStyle name="Input 6 5 6 3 2" xfId="23540" xr:uid="{07A5D7BC-FC9A-49D7-B9FF-423E23CAB5E9}"/>
    <cellStyle name="Input 6 5 6 4" xfId="17835" xr:uid="{B6CB1C32-A00A-4FB9-8890-A3FB4F0CF5A1}"/>
    <cellStyle name="Input 6 5 7" xfId="7273" xr:uid="{A134CDE1-DE9B-4AE5-A4FB-606457ED7260}"/>
    <cellStyle name="Input 6 5 7 2" xfId="10996" xr:uid="{2052AD5F-503E-4DC8-8D51-7BA69264286E}"/>
    <cellStyle name="Input 6 5 7 2 2" xfId="20444" xr:uid="{C44B1C3F-D1CD-467E-981D-E9F71F184154}"/>
    <cellStyle name="Input 6 5 7 2 3" xfId="24864" xr:uid="{742E2E32-D4F6-4E6D-B403-990710E43730}"/>
    <cellStyle name="Input 6 5 7 3" xfId="13004" xr:uid="{336C36CF-85AC-4E05-B92F-7BFBC417ADE9}"/>
    <cellStyle name="Input 6 5 7 3 2" xfId="22452" xr:uid="{BEB538D0-FC27-4AAE-A89B-BA8EE15A762C}"/>
    <cellStyle name="Input 6 5 7 4" xfId="16721" xr:uid="{535D66E1-899B-44F3-AAAB-2A6A1CE31EB5}"/>
    <cellStyle name="Input 6 5 8" xfId="8188" xr:uid="{A4F965DB-2CCB-4503-BA6A-8EEA63B25C3F}"/>
    <cellStyle name="Input 6 5 8 2" xfId="11755" xr:uid="{BBE50C55-3E3A-47CA-8C29-30C12632A70F}"/>
    <cellStyle name="Input 6 5 8 2 2" xfId="21203" xr:uid="{86EAE7F7-6FBB-4155-919A-ABC5A4D72EE0}"/>
    <cellStyle name="Input 6 5 8 2 3" xfId="25598" xr:uid="{90F87450-5C21-406C-BB50-DE6A1329D399}"/>
    <cellStyle name="Input 6 5 8 3" xfId="13894" xr:uid="{96FFE346-6E5C-4877-B186-0DB1173E0004}"/>
    <cellStyle name="Input 6 5 8 3 2" xfId="23342" xr:uid="{7ADDE0F9-6EB4-481D-A810-F7F0E731727F}"/>
    <cellStyle name="Input 6 5 8 4" xfId="17636" xr:uid="{135AAC1D-0C6C-4FF5-ABCE-8AE845BE41F6}"/>
    <cellStyle name="Input 6 5 9" xfId="7915" xr:uid="{25B24348-764E-4F4A-9034-2145A3908482}"/>
    <cellStyle name="Input 6 5 9 2" xfId="13640" xr:uid="{151C7017-D494-40E4-B766-B39BD67590CA}"/>
    <cellStyle name="Input 6 5 9 2 2" xfId="23088" xr:uid="{34D303CD-333A-4117-B72A-0915AC82B1D0}"/>
    <cellStyle name="Input 6 5 9 3" xfId="17363" xr:uid="{243518CA-1B9A-49C2-B160-0C7F9AB2FADF}"/>
    <cellStyle name="Input 6 6" xfId="3394" xr:uid="{E48F318A-A6D4-44FA-B096-B68E0E13B1D3}"/>
    <cellStyle name="Input 6 6 10" xfId="27252" xr:uid="{E85BD2CB-55B6-4ECF-AB3B-C0A44EB27D11}"/>
    <cellStyle name="Input 6 6 11" xfId="27079" xr:uid="{ACEA094A-C576-482A-AD9F-77CF11A8CEA7}"/>
    <cellStyle name="Input 6 6 2" xfId="4902" xr:uid="{92ACCC1E-C03B-4503-8449-6D58EF64EEFB}"/>
    <cellStyle name="Input 6 6 2 10" xfId="26976" xr:uid="{EEE80A62-75B4-45E8-951E-C34C2C680602}"/>
    <cellStyle name="Input 6 6 2 2" xfId="6109" xr:uid="{A6747364-4CDB-4E73-B584-4EF6A681FB38}"/>
    <cellStyle name="Input 6 6 2 2 2" xfId="6779" xr:uid="{96B36B58-7370-45FD-81B8-08AC8F57CD8C}"/>
    <cellStyle name="Input 6 6 2 2 2 2" xfId="10511" xr:uid="{B864D7C8-CEB9-484F-8051-50FFAD3B99E2}"/>
    <cellStyle name="Input 6 6 2 2 2 2 2" xfId="19959" xr:uid="{066CF63D-B9DC-408F-83B1-E385DBB61779}"/>
    <cellStyle name="Input 6 6 2 2 2 3" xfId="16230" xr:uid="{683AFF20-92B7-4CD5-B7BC-C03D03AAF548}"/>
    <cellStyle name="Input 6 6 2 2 3" xfId="9841" xr:uid="{1DAFF185-AF6E-4216-8DC2-60AFDB81BEA3}"/>
    <cellStyle name="Input 6 6 2 2 3 2" xfId="19289" xr:uid="{5C3D0F0E-BCA4-4246-AC1C-7A81DF9B7163}"/>
    <cellStyle name="Input 6 6 2 2 4" xfId="15560" xr:uid="{32C16FC3-C3B4-4141-AB2C-A671F2E05140}"/>
    <cellStyle name="Input 6 6 2 2 5" xfId="28080" xr:uid="{534E9169-957E-44A6-AE66-830074EB50E8}"/>
    <cellStyle name="Input 6 6 2 2 6" xfId="28241" xr:uid="{9AABD743-CF59-463D-817A-4F61BBEB90A2}"/>
    <cellStyle name="Input 6 6 2 2 7" xfId="26511" xr:uid="{F3660C86-B425-473B-8DD8-07D989A776EE}"/>
    <cellStyle name="Input 6 6 2 2 8" xfId="28586" xr:uid="{5FF16F48-AAC4-4460-9968-1182FDF25E33}"/>
    <cellStyle name="Input 6 6 2 3" xfId="7138" xr:uid="{F76AE5C1-10F2-408F-8552-451D2F88D9D7}"/>
    <cellStyle name="Input 6 6 2 3 2" xfId="10869" xr:uid="{FA8CE6C7-C966-4158-A6D1-E04EAFA5F139}"/>
    <cellStyle name="Input 6 6 2 3 2 2" xfId="20317" xr:uid="{800649FD-4B21-437D-AACB-31BF6F6B092E}"/>
    <cellStyle name="Input 6 6 2 3 2 3" xfId="24741" xr:uid="{EDC6025A-D77C-476A-BF16-47409EFC834D}"/>
    <cellStyle name="Input 6 6 2 3 3" xfId="12875" xr:uid="{6FF2A5C0-18DC-401E-A4C7-F7905C406951}"/>
    <cellStyle name="Input 6 6 2 3 3 2" xfId="22323" xr:uid="{6E096CF6-FF1D-46FA-8811-CB07C6F1AF99}"/>
    <cellStyle name="Input 6 6 2 3 4" xfId="16588" xr:uid="{FBE69296-86F9-4FEB-906F-A53F0A2EAAB4}"/>
    <cellStyle name="Input 6 6 2 4" xfId="7302" xr:uid="{73D2640C-B42E-4E2A-8E0F-54A394628448}"/>
    <cellStyle name="Input 6 6 2 4 2" xfId="11017" xr:uid="{4F3CFF4B-4E94-4783-8D16-D78FE49F1DAD}"/>
    <cellStyle name="Input 6 6 2 4 2 2" xfId="20465" xr:uid="{48B4D937-EAA0-42C0-AF6D-CAEAAB04161E}"/>
    <cellStyle name="Input 6 6 2 4 2 3" xfId="24884" xr:uid="{C783A6B0-0933-45A3-A2C0-7DA5D0335F22}"/>
    <cellStyle name="Input 6 6 2 4 3" xfId="13032" xr:uid="{E295B321-2965-425B-9CC8-D1428B5EA357}"/>
    <cellStyle name="Input 6 6 2 4 3 2" xfId="22480" xr:uid="{8B93B5E7-3AB0-40C4-B747-E749543A8DA5}"/>
    <cellStyle name="Input 6 6 2 4 4" xfId="16750" xr:uid="{F6E8A828-9494-43EF-9D50-B5F739E518B9}"/>
    <cellStyle name="Input 6 6 2 5" xfId="8225" xr:uid="{6C239007-684C-4A2B-AC04-7E02F58F33F3}"/>
    <cellStyle name="Input 6 6 2 5 2" xfId="11783" xr:uid="{6702B8A7-5DE7-4DF5-B3DB-2379D02ABC3D}"/>
    <cellStyle name="Input 6 6 2 5 2 2" xfId="21231" xr:uid="{53C7CCA0-79FD-4431-8711-327315C11801}"/>
    <cellStyle name="Input 6 6 2 5 2 3" xfId="25626" xr:uid="{8BC0D14F-215A-4F90-A372-4138B56AAF3F}"/>
    <cellStyle name="Input 6 6 2 5 3" xfId="13931" xr:uid="{09A814B6-401F-4703-A5CD-3349BCADCFA6}"/>
    <cellStyle name="Input 6 6 2 5 3 2" xfId="23379" xr:uid="{A66BB7C0-49F4-48B5-AB77-E57BF6A8BC92}"/>
    <cellStyle name="Input 6 6 2 5 4" xfId="17673" xr:uid="{E4399A74-A934-4A9C-811A-42B5209EB759}"/>
    <cellStyle name="Input 6 6 2 6" xfId="8558" xr:uid="{0AA0F634-2F52-4B1A-8820-1E7CEBF800ED}"/>
    <cellStyle name="Input 6 6 2 6 2" xfId="12065" xr:uid="{B8DFE7D2-7F84-4418-BB13-9E4E1295DBDC}"/>
    <cellStyle name="Input 6 6 2 6 2 2" xfId="21513" xr:uid="{242AA210-ADBC-4336-910E-257054B4D9FE}"/>
    <cellStyle name="Input 6 6 2 6 2 3" xfId="25905" xr:uid="{2B955B9A-2EE5-48F2-85AC-37224C9715D9}"/>
    <cellStyle name="Input 6 6 2 6 3" xfId="14261" xr:uid="{6E06B26A-B75F-470B-9EE8-845CEC10D575}"/>
    <cellStyle name="Input 6 6 2 6 3 2" xfId="23709" xr:uid="{5B1F21C8-D731-4179-9822-B6898341B112}"/>
    <cellStyle name="Input 6 6 2 6 4" xfId="18006" xr:uid="{3146CB5B-C7A1-4707-B922-46D33A967435}"/>
    <cellStyle name="Input 6 6 2 7" xfId="8507" xr:uid="{9E9B5A6F-E9D4-4FB2-B4AB-AC6D78381EBB}"/>
    <cellStyle name="Input 6 6 2 7 2" xfId="12022" xr:uid="{0A1178E3-4FB3-40AE-8F65-5173564BEDDB}"/>
    <cellStyle name="Input 6 6 2 7 2 2" xfId="21470" xr:uid="{4CBA2ACD-6AA3-4B90-A40D-0206343816AB}"/>
    <cellStyle name="Input 6 6 2 7 2 3" xfId="25862" xr:uid="{DF7315A1-6231-4951-A5F5-61A38BC3A330}"/>
    <cellStyle name="Input 6 6 2 7 3" xfId="14210" xr:uid="{DB0F4359-598D-49D1-A4E5-867ED383CC27}"/>
    <cellStyle name="Input 6 6 2 7 3 2" xfId="23658" xr:uid="{53423F13-94BA-4B80-B9D1-A3509BB39F69}"/>
    <cellStyle name="Input 6 6 2 7 4" xfId="17955" xr:uid="{6AD0051B-146E-4E0B-A58E-F288D0D50054}"/>
    <cellStyle name="Input 6 6 2 8" xfId="7627" xr:uid="{86A53796-BEAF-4C26-B225-F23B0C34AE91}"/>
    <cellStyle name="Input 6 6 2 8 2" xfId="13356" xr:uid="{56F3D54B-5C5A-4C93-BBB9-4F279E6E4210}"/>
    <cellStyle name="Input 6 6 2 8 2 2" xfId="22804" xr:uid="{8184B248-9CCA-4005-A3DF-C1EA453B0E56}"/>
    <cellStyle name="Input 6 6 2 8 3" xfId="17075" xr:uid="{0F46C3BB-581C-4554-8C82-AD96A6597495}"/>
    <cellStyle name="Input 6 6 2 9" xfId="27582" xr:uid="{08C38928-F339-47EF-A5DF-44682E65A8EB}"/>
    <cellStyle name="Input 6 6 3" xfId="5963" xr:uid="{1B4B7867-1A4C-4B04-84DE-A175A414AF76}"/>
    <cellStyle name="Input 6 6 3 2" xfId="6633" xr:uid="{5555592C-B9EB-4735-964A-DEC1AA3C5E05}"/>
    <cellStyle name="Input 6 6 3 2 2" xfId="10365" xr:uid="{77912BA7-1A86-4B23-AEC5-98B9E2F1CB40}"/>
    <cellStyle name="Input 6 6 3 2 2 2" xfId="19813" xr:uid="{86101821-7B91-48F7-B056-B4AF763F3C61}"/>
    <cellStyle name="Input 6 6 3 2 3" xfId="16084" xr:uid="{915F2225-C7DE-4856-8DA7-468537441315}"/>
    <cellStyle name="Input 6 6 3 3" xfId="9695" xr:uid="{F7DFBFE4-D466-422B-8BD1-0E6E36D46932}"/>
    <cellStyle name="Input 6 6 3 3 2" xfId="19143" xr:uid="{63BC019F-5522-4FC0-8DC7-AAD9A6383846}"/>
    <cellStyle name="Input 6 6 3 4" xfId="15414" xr:uid="{88409499-C52A-443F-9197-2893B6EE3AE1}"/>
    <cellStyle name="Input 6 6 3 5" xfId="27973" xr:uid="{D73F8976-FCF5-4EA6-9A88-E3F2B93A3FD0}"/>
    <cellStyle name="Input 6 6 3 6" xfId="28184" xr:uid="{73B987E5-03A4-48E8-82AF-29144FC30F90}"/>
    <cellStyle name="Input 6 6 3 7" xfId="27320" xr:uid="{7EE8C9C8-C182-4D6A-A4CA-4482554B9687}"/>
    <cellStyle name="Input 6 6 3 8" xfId="28481" xr:uid="{DCCFFF15-4A17-4C6D-8FD6-053856205608}"/>
    <cellStyle name="Input 6 6 4" xfId="7027" xr:uid="{45BD654A-F8C4-4422-8E25-55B2140CDF57}"/>
    <cellStyle name="Input 6 6 4 2" xfId="10758" xr:uid="{014ABE51-3330-4364-B521-1E5A1D0EC766}"/>
    <cellStyle name="Input 6 6 4 2 2" xfId="20206" xr:uid="{EE6849C5-B7AD-476A-8F2B-1B827DDB0F1B}"/>
    <cellStyle name="Input 6 6 4 2 3" xfId="24630" xr:uid="{3DEE6217-D0D4-48DE-AE10-BB5096E6C973}"/>
    <cellStyle name="Input 6 6 4 3" xfId="12764" xr:uid="{D8A7274D-CEDC-4AF8-A2A7-8E79EECEE3FC}"/>
    <cellStyle name="Input 6 6 4 3 2" xfId="22212" xr:uid="{18822560-97D6-4A12-A2CC-B58EE2EB5D2C}"/>
    <cellStyle name="Input 6 6 4 4" xfId="16477" xr:uid="{3A8D3AED-8EA4-4B45-B457-07ECE5959C52}"/>
    <cellStyle name="Input 6 6 5" xfId="8011" xr:uid="{97404831-AC49-4A46-84A5-9939E60B6E40}"/>
    <cellStyle name="Input 6 6 5 2" xfId="11610" xr:uid="{6D923F03-83D9-45B8-AB7A-32734140BB1C}"/>
    <cellStyle name="Input 6 6 5 2 2" xfId="21058" xr:uid="{66E70792-C6E4-48A6-A7F4-296830B82178}"/>
    <cellStyle name="Input 6 6 5 2 3" xfId="25472" xr:uid="{184201F9-1ABD-4113-AB58-6941228E099C}"/>
    <cellStyle name="Input 6 6 5 3" xfId="13736" xr:uid="{F4EA4609-C6E4-4F7E-B3DC-302C047D1B34}"/>
    <cellStyle name="Input 6 6 5 3 2" xfId="23184" xr:uid="{532DE4BD-4D00-4EFC-9E0B-6AA0F2B8A902}"/>
    <cellStyle name="Input 6 6 5 4" xfId="17459" xr:uid="{AB0BF938-D157-498F-9B96-1544C64FCA64}"/>
    <cellStyle name="Input 6 6 6" xfId="8833" xr:uid="{371E0A8C-3DC5-42D7-84B1-D6BE71AEF100}"/>
    <cellStyle name="Input 6 6 6 2" xfId="12306" xr:uid="{9504CACF-ECA2-42AD-8F36-3E040F87DF2A}"/>
    <cellStyle name="Input 6 6 6 2 2" xfId="21754" xr:uid="{F1B0C905-3784-4A8C-8CB9-F7DC8A89D80E}"/>
    <cellStyle name="Input 6 6 6 2 3" xfId="26145" xr:uid="{FD80B41E-D221-4C7C-ABB9-2FF3D9DDD243}"/>
    <cellStyle name="Input 6 6 6 3" xfId="14535" xr:uid="{0D36AC19-B9D3-4F74-98B8-9B29E29133F1}"/>
    <cellStyle name="Input 6 6 6 3 2" xfId="23983" xr:uid="{9398076E-8461-495F-8DFF-98BB1F40C40B}"/>
    <cellStyle name="Input 6 6 6 4" xfId="18281" xr:uid="{3B1ABE5A-28BF-4156-BA67-BEE7C3F12C76}"/>
    <cellStyle name="Input 6 6 7" xfId="7971" xr:uid="{C9E16F0A-0824-4310-BA8C-3AFF44C90F36}"/>
    <cellStyle name="Input 6 6 7 2" xfId="11574" xr:uid="{576A66E9-192F-44DB-9993-B2549AF41820}"/>
    <cellStyle name="Input 6 6 7 2 2" xfId="21022" xr:uid="{F696916D-3794-4ED1-ACA1-2463F17F6F6F}"/>
    <cellStyle name="Input 6 6 7 2 3" xfId="25436" xr:uid="{4AE0E0D4-439F-46C4-AFB1-6C23D2A2D1C6}"/>
    <cellStyle name="Input 6 6 7 3" xfId="13696" xr:uid="{4B72A50B-02FC-4193-B1A8-F130F322664F}"/>
    <cellStyle name="Input 6 6 7 3 2" xfId="23144" xr:uid="{DC4E75A3-8CAF-4329-9F8B-FCA66A899C17}"/>
    <cellStyle name="Input 6 6 7 4" xfId="17419" xr:uid="{51C867FC-8705-4699-A587-94A4BBE8C7FB}"/>
    <cellStyle name="Input 6 6 8" xfId="7895" xr:uid="{8838C3C6-A1AF-40BB-924E-C1FB96E54015}"/>
    <cellStyle name="Input 6 6 8 2" xfId="11511" xr:uid="{9D124C76-7C60-4595-8BFE-5BD26E7CEE6E}"/>
    <cellStyle name="Input 6 6 8 2 2" xfId="20959" xr:uid="{5BFE3EF0-62C2-49F9-B396-B9BBE14F9EB9}"/>
    <cellStyle name="Input 6 6 8 2 3" xfId="25373" xr:uid="{2A90E2F9-61A8-4106-A8A3-BBB6597D3623}"/>
    <cellStyle name="Input 6 6 8 3" xfId="13620" xr:uid="{68D1EAB1-15E3-4B8B-9183-113C896A537A}"/>
    <cellStyle name="Input 6 6 8 3 2" xfId="23068" xr:uid="{C221D020-4257-4E90-B32C-8A27E1B2A25E}"/>
    <cellStyle name="Input 6 6 8 4" xfId="17343" xr:uid="{CE8A6AA5-B3C3-446B-8917-F52CC195A2CD}"/>
    <cellStyle name="Input 6 6 9" xfId="7232" xr:uid="{0A0FEDF1-C05D-4043-8D80-B39DF7D82E67}"/>
    <cellStyle name="Input 6 6 9 2" xfId="12963" xr:uid="{763AF7F9-D6E6-4F42-B4B3-C7976384E16F}"/>
    <cellStyle name="Input 6 6 9 2 2" xfId="22411" xr:uid="{B4A8007F-8F37-42F4-A1D6-9A50F11CCFC3}"/>
    <cellStyle name="Input 6 6 9 3" xfId="16680" xr:uid="{91EDE7FE-F688-43A3-BC8D-BFFD6B9B2461}"/>
    <cellStyle name="Input 6 7" xfId="3395" xr:uid="{BA5E8872-FC9C-42F2-A4F2-A89CCF7DDDB9}"/>
    <cellStyle name="Input 6 7 10" xfId="26609" xr:uid="{EB477E8F-4581-4EE9-971A-7707D8EB2B95}"/>
    <cellStyle name="Input 6 7 2" xfId="5964" xr:uid="{14AF479B-66F7-4B7A-B00A-137B4A4CFF72}"/>
    <cellStyle name="Input 6 7 2 2" xfId="6634" xr:uid="{EB7ADEEF-3AF2-4B27-9346-E182C2EA073C}"/>
    <cellStyle name="Input 6 7 2 2 2" xfId="10366" xr:uid="{2A4E81E4-6F82-42FB-8B30-51A8BB9D398D}"/>
    <cellStyle name="Input 6 7 2 2 2 2" xfId="19814" xr:uid="{ABA31824-7544-4540-8AFD-243E18A29ACA}"/>
    <cellStyle name="Input 6 7 2 2 3" xfId="16085" xr:uid="{CB096579-966A-4351-B3F8-D4F08B6F9D64}"/>
    <cellStyle name="Input 6 7 2 3" xfId="9696" xr:uid="{613DF76F-45DA-4621-AAD1-E71476A708C5}"/>
    <cellStyle name="Input 6 7 2 3 2" xfId="19144" xr:uid="{E410C3DC-C7A0-49B0-A47F-7C56971B4572}"/>
    <cellStyle name="Input 6 7 2 4" xfId="15415" xr:uid="{9BF289DD-0EB1-418E-8244-04EE16C7CFC3}"/>
    <cellStyle name="Input 6 7 2 5" xfId="27974" xr:uid="{A7806117-A320-49EC-8A4A-3B72080AA772}"/>
    <cellStyle name="Input 6 7 2 6" xfId="28185" xr:uid="{CF41C44C-140A-4AFF-9592-4092D844B045}"/>
    <cellStyle name="Input 6 7 2 7" xfId="27088" xr:uid="{A3FB35B7-DDE0-400F-9F1D-871172C207C0}"/>
    <cellStyle name="Input 6 7 2 8" xfId="28482" xr:uid="{9E03FF5A-CA3D-4A8E-8D93-4740539189C8}"/>
    <cellStyle name="Input 6 7 3" xfId="7028" xr:uid="{CDBA50BB-3EFB-4D95-821B-88C63036A51F}"/>
    <cellStyle name="Input 6 7 3 2" xfId="10759" xr:uid="{D87309CD-D4EE-4C09-AB79-3B559E7BCF9E}"/>
    <cellStyle name="Input 6 7 3 2 2" xfId="20207" xr:uid="{1C58257E-E582-4CBB-A2C8-929EAE8066E3}"/>
    <cellStyle name="Input 6 7 3 2 3" xfId="24631" xr:uid="{E3CC47C7-1B19-4FA0-A4DB-DDA5B153E919}"/>
    <cellStyle name="Input 6 7 3 3" xfId="12765" xr:uid="{E8B76F77-08D1-4014-8608-7B2546BCE89E}"/>
    <cellStyle name="Input 6 7 3 3 2" xfId="22213" xr:uid="{607852E8-DB05-4104-AB5A-7FA35F2555BA}"/>
    <cellStyle name="Input 6 7 3 4" xfId="16478" xr:uid="{9FEF70D6-606C-46AD-B237-6EDF9B951A23}"/>
    <cellStyle name="Input 6 7 4" xfId="7467" xr:uid="{DCBA77F6-B1FE-4B8A-AC73-8BC3BB4F6AB5}"/>
    <cellStyle name="Input 6 7 4 2" xfId="11143" xr:uid="{5F8F7000-A792-4EDC-AC9F-D6FF8463D757}"/>
    <cellStyle name="Input 6 7 4 2 2" xfId="20591" xr:uid="{8080C683-AC9B-475E-AD3B-0135DB5CA111}"/>
    <cellStyle name="Input 6 7 4 2 3" xfId="25010" xr:uid="{FE479B44-C308-4F51-9ED4-9E7EBA75399A}"/>
    <cellStyle name="Input 6 7 4 3" xfId="13197" xr:uid="{92774C64-D770-4181-B681-4489AF864AC1}"/>
    <cellStyle name="Input 6 7 4 3 2" xfId="22645" xr:uid="{AAFB0F0B-4F72-47F1-9195-A949BC8C6071}"/>
    <cellStyle name="Input 6 7 4 4" xfId="16915" xr:uid="{D0043F0F-D78D-426B-83F5-8CE7FC792930}"/>
    <cellStyle name="Input 6 7 5" xfId="8383" xr:uid="{FD164DFE-9230-480F-83D5-858227D5CE30}"/>
    <cellStyle name="Input 6 7 5 2" xfId="11917" xr:uid="{A010423F-F1EF-402E-8E38-23F22F402442}"/>
    <cellStyle name="Input 6 7 5 2 2" xfId="21365" xr:uid="{AC1F83B5-62ED-4CDB-958A-E6BE0DCAC49D}"/>
    <cellStyle name="Input 6 7 5 2 3" xfId="25759" xr:uid="{9E833D7A-9D7C-4733-A57F-241CBE3604F6}"/>
    <cellStyle name="Input 6 7 5 3" xfId="14088" xr:uid="{8FCAE9BF-3BF3-4A4B-9B2F-6373945EB8BF}"/>
    <cellStyle name="Input 6 7 5 3 2" xfId="23536" xr:uid="{A79AA170-B12E-496B-86BD-90E3EEA47C27}"/>
    <cellStyle name="Input 6 7 5 4" xfId="17831" xr:uid="{779F28F6-898D-48C3-A067-F20D9D683617}"/>
    <cellStyle name="Input 6 7 6" xfId="8533" xr:uid="{21CD8986-ED67-4090-9FC2-FE7A355B4820}"/>
    <cellStyle name="Input 6 7 6 2" xfId="12044" xr:uid="{C53BA197-A15F-4FE2-BA52-3D69D692CA5A}"/>
    <cellStyle name="Input 6 7 6 2 2" xfId="21492" xr:uid="{F4414C2C-D717-46AF-B29F-2B3C9D71DFEC}"/>
    <cellStyle name="Input 6 7 6 2 3" xfId="25884" xr:uid="{1D00FE18-CC27-4357-A8A7-1A3F84CA7E4E}"/>
    <cellStyle name="Input 6 7 6 3" xfId="14236" xr:uid="{1224D3BF-AEDB-4346-AA5A-98E676D7EC0B}"/>
    <cellStyle name="Input 6 7 6 3 2" xfId="23684" xr:uid="{AB465A7C-5FC4-472E-8996-94F3C2470C91}"/>
    <cellStyle name="Input 6 7 6 4" xfId="17981" xr:uid="{E4EAF0CF-A57B-434F-8948-043843A1C287}"/>
    <cellStyle name="Input 6 7 7" xfId="8904" xr:uid="{5749AE39-D2B9-427C-B87A-1186E7EBD617}"/>
    <cellStyle name="Input 6 7 7 2" xfId="12363" xr:uid="{C40D7B7B-BD6E-4792-B4C6-EC1ABE4D1CE9}"/>
    <cellStyle name="Input 6 7 7 2 2" xfId="21811" xr:uid="{5A890385-9D0E-4DA8-A1F3-4C2617557523}"/>
    <cellStyle name="Input 6 7 7 2 3" xfId="26201" xr:uid="{E7CF1D35-5920-4E7B-85BA-B099999D0312}"/>
    <cellStyle name="Input 6 7 7 3" xfId="14605" xr:uid="{F70CDEEB-139C-41C9-92BB-95ABC7DFE89B}"/>
    <cellStyle name="Input 6 7 7 3 2" xfId="24053" xr:uid="{048296FA-1AC3-4129-96C6-8D203297FB90}"/>
    <cellStyle name="Input 6 7 7 4" xfId="18352" xr:uid="{B2031FB3-541B-4788-B22E-FFEB9D7A0B33}"/>
    <cellStyle name="Input 6 7 8" xfId="8637" xr:uid="{B3780A8E-4C78-4922-B7DB-96D96BBB35B7}"/>
    <cellStyle name="Input 6 7 8 2" xfId="14340" xr:uid="{8C99B40D-D3CB-433F-82B2-3C7F400C0EC2}"/>
    <cellStyle name="Input 6 7 8 2 2" xfId="23788" xr:uid="{66F6BB39-6147-42E9-886A-34BC62B3C4DA}"/>
    <cellStyle name="Input 6 7 8 3" xfId="18085" xr:uid="{AF112997-32EB-4C70-881A-4EBA494C13AD}"/>
    <cellStyle name="Input 6 7 9" xfId="27253" xr:uid="{D1ACE3FD-AB15-4EAE-BF28-E9601FCC11B4}"/>
    <cellStyle name="Input 6 8" xfId="3389" xr:uid="{66CD7E04-C0DE-4767-9B0A-628AE1F11C75}"/>
    <cellStyle name="Input 6 9" xfId="5616" xr:uid="{C9D2B849-4BB5-4B0C-BD4C-794A8D304DFB}"/>
    <cellStyle name="Input 6 9 2" xfId="6286" xr:uid="{4ACCB5F2-9F49-4519-8FBD-9480FA17CB92}"/>
    <cellStyle name="Input 6 9 2 2" xfId="10018" xr:uid="{E5C09B30-BC83-4ED5-8BC6-562671B6902C}"/>
    <cellStyle name="Input 6 9 2 2 2" xfId="19466" xr:uid="{F1BAFE82-DC8C-4476-8C42-A3EC0A1C8176}"/>
    <cellStyle name="Input 6 9 2 3" xfId="15737" xr:uid="{38BBA2F8-0E2F-44D6-ABC5-058C27D4927E}"/>
    <cellStyle name="Input 6 9 3" xfId="9348" xr:uid="{52D9DF23-40FF-4764-85DA-25D8D90C7347}"/>
    <cellStyle name="Input 6 9 3 2" xfId="18796" xr:uid="{CC2026BF-C0E4-431A-BC96-8DA40E7B5848}"/>
    <cellStyle name="Input 6 9 4" xfId="15067" xr:uid="{B2DA6026-3759-4C4D-A362-7FD8F139BC24}"/>
    <cellStyle name="Input 6 9 5" xfId="27797" xr:uid="{FA1978DF-3603-47C3-A18E-A082BFEAFD41}"/>
    <cellStyle name="Input 6 9 6" xfId="27427" xr:uid="{18E62227-83D6-4D1D-9453-ECD25E2DC719}"/>
    <cellStyle name="Input 6 9 7" xfId="27123" xr:uid="{0FF760C0-7A85-4DFB-BAF1-A7B84B585806}"/>
    <cellStyle name="Input 6 9 8" xfId="28331" xr:uid="{541E7938-7DF5-4DFB-B14F-737778A6784F}"/>
    <cellStyle name="Input 7" xfId="1372" xr:uid="{92E3284F-4332-4949-9BB9-3011434F4739}"/>
    <cellStyle name="Input 7 10" xfId="8862" xr:uid="{D8AA5E3D-5F1B-4ED3-87ED-7BDDCE343A5B}"/>
    <cellStyle name="Input 7 10 2" xfId="12325" xr:uid="{30FB3878-8F74-43EC-96E2-84611737723F}"/>
    <cellStyle name="Input 7 10 2 2" xfId="21773" xr:uid="{728DD040-FAB7-49B5-B123-CDF72135A0C0}"/>
    <cellStyle name="Input 7 10 2 3" xfId="26164" xr:uid="{7D3F1693-822D-481A-BCDA-F5F3DBAB50FE}"/>
    <cellStyle name="Input 7 10 3" xfId="14564" xr:uid="{444A727C-6E00-4640-A009-4473D88F9678}"/>
    <cellStyle name="Input 7 10 3 2" xfId="24012" xr:uid="{9256ADAA-1D09-419C-AB43-1974DBB371EF}"/>
    <cellStyle name="Input 7 10 4" xfId="18310" xr:uid="{15A27ED9-9339-4B1F-8273-60068F0FD792}"/>
    <cellStyle name="Input 7 11" xfId="8619" xr:uid="{730DDB58-8C19-49E9-91A4-2956E44FEDC4}"/>
    <cellStyle name="Input 7 11 2" xfId="12114" xr:uid="{4604B6A2-09B4-4C53-AE8C-28480A36DCC0}"/>
    <cellStyle name="Input 7 11 2 2" xfId="21562" xr:uid="{953D27ED-9F2F-4BC2-AD09-08A369F11663}"/>
    <cellStyle name="Input 7 11 2 3" xfId="25954" xr:uid="{74757AEB-0F61-4A82-8D3A-7860283D7356}"/>
    <cellStyle name="Input 7 11 3" xfId="14322" xr:uid="{B5B565FA-48CE-4875-A987-48CC7A2F154A}"/>
    <cellStyle name="Input 7 11 3 2" xfId="23770" xr:uid="{C208EEA2-43D2-4C0A-9DF3-063631119BBE}"/>
    <cellStyle name="Input 7 11 4" xfId="18067" xr:uid="{0248E216-5C80-4B01-AB89-99029C1E35EA}"/>
    <cellStyle name="Input 7 12" xfId="8200" xr:uid="{4D4DBAB1-4DCB-4D3E-9E26-0CE8F1B12E3B}"/>
    <cellStyle name="Input 7 12 2" xfId="13906" xr:uid="{52DFD09C-7CB8-4465-A207-132DCD8E06E3}"/>
    <cellStyle name="Input 7 12 2 2" xfId="23354" xr:uid="{26958311-0CC6-486B-ACC4-D4FAC97ED09D}"/>
    <cellStyle name="Input 7 12 3" xfId="17648" xr:uid="{1F1882DB-55BE-4B80-B172-722DC0AFD554}"/>
    <cellStyle name="Input 7 13" xfId="26768" xr:uid="{BBED845C-F08C-46C4-B8E2-7A1378058AF5}"/>
    <cellStyle name="Input 7 14" xfId="27592" xr:uid="{2B92F549-3BBF-4478-83BF-4B7B6AF0C933}"/>
    <cellStyle name="Input 7 2" xfId="3397" xr:uid="{E3012206-ED3B-4BA0-8D0C-8D7721D8ACC5}"/>
    <cellStyle name="Input 7 2 10" xfId="27254" xr:uid="{7F0A9CA2-16D0-45E4-92A0-F331CE5CDE7C}"/>
    <cellStyle name="Input 7 2 11" xfId="26608" xr:uid="{CADA0A70-8C26-4962-AE9F-383498F015E0}"/>
    <cellStyle name="Input 7 2 2" xfId="4903" xr:uid="{B4EFE653-B963-4B1F-B4AF-DAA5B3BE8034}"/>
    <cellStyle name="Input 7 2 2 10" xfId="26518" xr:uid="{116EAF3A-752D-4429-9E50-B839D876C886}"/>
    <cellStyle name="Input 7 2 2 2" xfId="6110" xr:uid="{97A0BB17-69DF-41DC-82A8-855F227AF743}"/>
    <cellStyle name="Input 7 2 2 2 2" xfId="6780" xr:uid="{E86C358D-8465-4F1B-954E-F84E2E309F75}"/>
    <cellStyle name="Input 7 2 2 2 2 2" xfId="10512" xr:uid="{D44DC0D0-139E-43EE-A79A-F4971A54AF70}"/>
    <cellStyle name="Input 7 2 2 2 2 2 2" xfId="19960" xr:uid="{00378D73-5326-47B4-8DB8-B89A48EA0366}"/>
    <cellStyle name="Input 7 2 2 2 2 3" xfId="16231" xr:uid="{629139AD-B6EC-4FA5-8306-044962870537}"/>
    <cellStyle name="Input 7 2 2 2 3" xfId="9842" xr:uid="{23426038-B507-470E-8C45-F2263B51156E}"/>
    <cellStyle name="Input 7 2 2 2 3 2" xfId="19290" xr:uid="{E77B325A-5F33-43BA-BB22-E11DB48FB928}"/>
    <cellStyle name="Input 7 2 2 2 4" xfId="15561" xr:uid="{30A0D5C2-C4E4-4B12-95FD-4B17363846CD}"/>
    <cellStyle name="Input 7 2 2 2 5" xfId="28081" xr:uid="{03831457-CBBC-4336-B7EB-21D7A3B8F076}"/>
    <cellStyle name="Input 7 2 2 2 6" xfId="28242" xr:uid="{0288FFF3-9132-4B27-A38B-BD9FF3F37964}"/>
    <cellStyle name="Input 7 2 2 2 7" xfId="27312" xr:uid="{7082DEC1-AAA0-460B-8219-4CDA6640F4E7}"/>
    <cellStyle name="Input 7 2 2 2 8" xfId="28587" xr:uid="{CD31D3D1-F22A-4879-8A27-CEC3C6EA89BD}"/>
    <cellStyle name="Input 7 2 2 3" xfId="6985" xr:uid="{377650CD-A09E-47E3-A274-7696CC436302}"/>
    <cellStyle name="Input 7 2 2 3 2" xfId="10716" xr:uid="{BB67A923-0DC4-46BC-95D9-BD65503072D5}"/>
    <cellStyle name="Input 7 2 2 3 2 2" xfId="20164" xr:uid="{9402D76C-BC74-45BD-9969-55EA5244D09A}"/>
    <cellStyle name="Input 7 2 2 3 2 3" xfId="24588" xr:uid="{DE06A087-92B9-44C6-AA9C-8611C33EB2AD}"/>
    <cellStyle name="Input 7 2 2 3 3" xfId="12722" xr:uid="{AA5412D4-C8AC-4436-826A-ED5C4293C4D8}"/>
    <cellStyle name="Input 7 2 2 3 3 2" xfId="22170" xr:uid="{B9677CAE-8F36-4972-B273-4BF50C6AE158}"/>
    <cellStyle name="Input 7 2 2 3 4" xfId="16435" xr:uid="{C56C8E94-724E-45E0-A4FE-8F9712EA3680}"/>
    <cellStyle name="Input 7 2 2 4" xfId="8548" xr:uid="{F766414F-4D6D-42E7-8621-227A9BB97B7C}"/>
    <cellStyle name="Input 7 2 2 4 2" xfId="12056" xr:uid="{30DCDF90-82FF-4E15-A221-C9D9862FB547}"/>
    <cellStyle name="Input 7 2 2 4 2 2" xfId="21504" xr:uid="{092F0012-D441-444A-B17E-DA9D98A6B750}"/>
    <cellStyle name="Input 7 2 2 4 2 3" xfId="25896" xr:uid="{B4D4EED3-DBB8-462E-BA31-550A01245736}"/>
    <cellStyle name="Input 7 2 2 4 3" xfId="14251" xr:uid="{FB4B56B7-D4AB-4B74-B731-FCB7D781A688}"/>
    <cellStyle name="Input 7 2 2 4 3 2" xfId="23699" xr:uid="{E8EC6956-58A7-4038-A7DF-380EACE5DFFE}"/>
    <cellStyle name="Input 7 2 2 4 4" xfId="17996" xr:uid="{840BBC20-273A-45F2-9083-9B9FC7225F20}"/>
    <cellStyle name="Input 7 2 2 5" xfId="7732" xr:uid="{E0FB04B6-36B7-4E15-8F08-293C3F183C81}"/>
    <cellStyle name="Input 7 2 2 5 2" xfId="11379" xr:uid="{045BCB8D-71C7-4F73-8BEE-08D49DA6B767}"/>
    <cellStyle name="Input 7 2 2 5 2 2" xfId="20827" xr:uid="{5A90BBA4-EBAF-493D-B6BD-73CDEF599553}"/>
    <cellStyle name="Input 7 2 2 5 2 3" xfId="25245" xr:uid="{E21942B4-B1A8-45D1-A70F-945F34B9D767}"/>
    <cellStyle name="Input 7 2 2 5 3" xfId="13461" xr:uid="{464367F7-9257-44CD-B934-B916FF8B6B9E}"/>
    <cellStyle name="Input 7 2 2 5 3 2" xfId="22909" xr:uid="{1958FFC5-E5C2-433C-8B46-D2AF3E513CC4}"/>
    <cellStyle name="Input 7 2 2 5 4" xfId="17180" xr:uid="{E05203A6-9566-41FB-8E97-E0DA1C608B67}"/>
    <cellStyle name="Input 7 2 2 6" xfId="8909" xr:uid="{06762FD2-FCB0-4A4C-A7F6-65721EF7DDB4}"/>
    <cellStyle name="Input 7 2 2 6 2" xfId="12368" xr:uid="{129129A0-0CB5-439C-9DBE-B6AAE98C0E31}"/>
    <cellStyle name="Input 7 2 2 6 2 2" xfId="21816" xr:uid="{1A04DF7C-771B-4CD6-9044-12BA666F50AC}"/>
    <cellStyle name="Input 7 2 2 6 2 3" xfId="26206" xr:uid="{976F8F04-7FBF-4ED7-BD5F-603FDE74420B}"/>
    <cellStyle name="Input 7 2 2 6 3" xfId="14610" xr:uid="{DAF79275-8ED8-4EF2-93A5-6390CEE347B8}"/>
    <cellStyle name="Input 7 2 2 6 3 2" xfId="24058" xr:uid="{1C2D6535-9258-4C3F-8340-F2D76C309CF6}"/>
    <cellStyle name="Input 7 2 2 6 4" xfId="18357" xr:uid="{38112A2D-B035-44C6-ABD6-0208A387EFC9}"/>
    <cellStyle name="Input 7 2 2 7" xfId="9134" xr:uid="{D48EEB52-EE80-474D-9B5A-3FEB4015F08D}"/>
    <cellStyle name="Input 7 2 2 7 2" xfId="12539" xr:uid="{ADC2F3A3-85DE-4653-B7E2-7E7A13A7013C}"/>
    <cellStyle name="Input 7 2 2 7 2 2" xfId="21987" xr:uid="{6513B39D-9BA8-4FC6-9251-CA8EE0352825}"/>
    <cellStyle name="Input 7 2 2 7 2 3" xfId="26377" xr:uid="{75ED8619-D84F-47B2-98EC-F7B0B7D217D9}"/>
    <cellStyle name="Input 7 2 2 7 3" xfId="14835" xr:uid="{2785BC7B-C76A-40C5-AADD-512B6DDA569D}"/>
    <cellStyle name="Input 7 2 2 7 3 2" xfId="24283" xr:uid="{CEC152F5-F807-4D1B-9D90-4D2A71FB8266}"/>
    <cellStyle name="Input 7 2 2 7 4" xfId="18582" xr:uid="{C0A80C9F-192E-4EF7-BB33-2F874D244B39}"/>
    <cellStyle name="Input 7 2 2 8" xfId="8925" xr:uid="{8E5F504A-92CE-4639-A9A4-B71C7465E1C5}"/>
    <cellStyle name="Input 7 2 2 8 2" xfId="14626" xr:uid="{A3B00820-5DAD-4072-8AED-E7B1B636FAA7}"/>
    <cellStyle name="Input 7 2 2 8 2 2" xfId="24074" xr:uid="{54B9B62B-1B3A-4E1E-8E5F-3C24843FD0A0}"/>
    <cellStyle name="Input 7 2 2 8 3" xfId="18373" xr:uid="{CEE7955C-4646-4926-88CD-1B88CF299A5F}"/>
    <cellStyle name="Input 7 2 2 9" xfId="27583" xr:uid="{B0D811F6-2B91-494A-9EDE-1A1FDAF1A60D}"/>
    <cellStyle name="Input 7 2 3" xfId="5965" xr:uid="{9701F4B5-07DA-4BFE-94CE-FDF652740B8F}"/>
    <cellStyle name="Input 7 2 3 2" xfId="6635" xr:uid="{3432217A-463A-45EE-87A7-5659D3FE7ECD}"/>
    <cellStyle name="Input 7 2 3 2 2" xfId="10367" xr:uid="{75A85B77-6767-4DB5-9F1A-36FCBB52D2F0}"/>
    <cellStyle name="Input 7 2 3 2 2 2" xfId="19815" xr:uid="{401C72D1-AC65-42D9-A37D-E53DE06562FF}"/>
    <cellStyle name="Input 7 2 3 2 3" xfId="16086" xr:uid="{4D9C8F90-6AB5-4F4F-89FA-196955227E7C}"/>
    <cellStyle name="Input 7 2 3 3" xfId="9697" xr:uid="{CE393226-010D-465D-AFE0-CFF66372C2D1}"/>
    <cellStyle name="Input 7 2 3 3 2" xfId="19145" xr:uid="{0154EBD6-4B5D-451B-80D5-398260FC6005}"/>
    <cellStyle name="Input 7 2 3 4" xfId="15416" xr:uid="{60F3A01D-2E58-41FD-991C-A887AA50FF9B}"/>
    <cellStyle name="Input 7 2 3 5" xfId="27975" xr:uid="{9F266DBC-AFD9-45F3-80BA-9414E4B08151}"/>
    <cellStyle name="Input 7 2 3 6" xfId="28186" xr:uid="{55B3DAB9-B6C1-4327-9715-2F5B70938622}"/>
    <cellStyle name="Input 7 2 3 7" xfId="27021" xr:uid="{33761B92-2628-4ACD-85AA-E8CF148EA836}"/>
    <cellStyle name="Input 7 2 3 8" xfId="28483" xr:uid="{6CAB7E3B-0218-43A7-93EE-901D902FB1EB}"/>
    <cellStyle name="Input 7 2 4" xfId="6906" xr:uid="{D4F1CEC4-36DF-4021-AC78-6A153EC7D0BC}"/>
    <cellStyle name="Input 7 2 4 2" xfId="10637" xr:uid="{173BAE19-7F14-4F33-BE7E-A1D7E424BA61}"/>
    <cellStyle name="Input 7 2 4 2 2" xfId="20085" xr:uid="{2004C6D4-B6D2-4525-8980-A2BE7FB50495}"/>
    <cellStyle name="Input 7 2 4 2 3" xfId="24509" xr:uid="{218C681D-EFC9-4D92-9EDC-2BAF6247222F}"/>
    <cellStyle name="Input 7 2 4 3" xfId="12643" xr:uid="{3AED4E04-E2C7-42EF-B0FF-1238ACD1F3CC}"/>
    <cellStyle name="Input 7 2 4 3 2" xfId="22091" xr:uid="{C8D49379-52ED-49C2-A622-4D7A74879A61}"/>
    <cellStyle name="Input 7 2 4 4" xfId="16356" xr:uid="{30C491EE-F7FD-4CC1-9957-57FB9D9B10BF}"/>
    <cellStyle name="Input 7 2 5" xfId="7466" xr:uid="{46079176-4EC0-4B82-AB0D-7A6A170C6FC8}"/>
    <cellStyle name="Input 7 2 5 2" xfId="11142" xr:uid="{04ABD393-BE72-405D-A98A-240B6FCB12D9}"/>
    <cellStyle name="Input 7 2 5 2 2" xfId="20590" xr:uid="{E399CB69-C12F-4D83-A96F-97A3312E05E0}"/>
    <cellStyle name="Input 7 2 5 2 3" xfId="25009" xr:uid="{90D85887-E50A-4629-9624-7840AB3DE6EC}"/>
    <cellStyle name="Input 7 2 5 3" xfId="13196" xr:uid="{DFBBD112-70FF-4B4D-9C9D-0FC40FAA09C1}"/>
    <cellStyle name="Input 7 2 5 3 2" xfId="22644" xr:uid="{990D8061-2F7D-452B-9249-1E38E29C67BD}"/>
    <cellStyle name="Input 7 2 5 4" xfId="16914" xr:uid="{68207FF8-84F7-43C3-86C9-0F944DAD80D7}"/>
    <cellStyle name="Input 7 2 6" xfId="8658" xr:uid="{B1841FDD-DDE4-4C6D-8BEC-31DC5D4C49F9}"/>
    <cellStyle name="Input 7 2 6 2" xfId="12146" xr:uid="{2FEBFC7B-50FB-472D-90B1-13BEA00DA4CB}"/>
    <cellStyle name="Input 7 2 6 2 2" xfId="21594" xr:uid="{B988C209-1D24-4B73-A5BF-EDAE42B7B139}"/>
    <cellStyle name="Input 7 2 6 2 3" xfId="25986" xr:uid="{8F03EC9B-57D8-4395-99D6-41A19CFC0AB0}"/>
    <cellStyle name="Input 7 2 6 3" xfId="14361" xr:uid="{254E608D-4A23-4F7A-9320-AAF2A8038BB1}"/>
    <cellStyle name="Input 7 2 6 3 2" xfId="23809" xr:uid="{79AB9A40-9355-4611-B8F3-AE40ACD3AD78}"/>
    <cellStyle name="Input 7 2 6 4" xfId="18106" xr:uid="{1C789748-C3DE-4C9A-9D5E-FAFDFD402A7B}"/>
    <cellStyle name="Input 7 2 7" xfId="8504" xr:uid="{284C43C7-C4A1-4949-9CEE-10CD9F793F25}"/>
    <cellStyle name="Input 7 2 7 2" xfId="12019" xr:uid="{3DC31628-CA41-4124-8E6A-9793851213D5}"/>
    <cellStyle name="Input 7 2 7 2 2" xfId="21467" xr:uid="{7FEDE573-EFEA-42E5-B598-533D128C53A2}"/>
    <cellStyle name="Input 7 2 7 2 3" xfId="25859" xr:uid="{7748DD2A-D6F9-4E61-B533-99C18926CDEB}"/>
    <cellStyle name="Input 7 2 7 3" xfId="14207" xr:uid="{460278D3-8578-4AF6-AADA-720DBD1CE599}"/>
    <cellStyle name="Input 7 2 7 3 2" xfId="23655" xr:uid="{54CB71EB-CE06-419C-A873-FB99D81F6A95}"/>
    <cellStyle name="Input 7 2 7 4" xfId="17952" xr:uid="{3DA9BF1B-B6E7-42D1-B9C3-1D4155A1044B}"/>
    <cellStyle name="Input 7 2 8" xfId="7715" xr:uid="{450DB959-375A-4CB7-85CC-9628A0142685}"/>
    <cellStyle name="Input 7 2 8 2" xfId="11365" xr:uid="{819E8AA8-2DD4-499A-8D60-955B244A2DC7}"/>
    <cellStyle name="Input 7 2 8 2 2" xfId="20813" xr:uid="{425CDF81-78DF-48C1-9493-4CFEBB9E6569}"/>
    <cellStyle name="Input 7 2 8 2 3" xfId="25231" xr:uid="{FA63100E-950A-43A6-ADBA-898750F831AA}"/>
    <cellStyle name="Input 7 2 8 3" xfId="13444" xr:uid="{E0C29425-4907-405F-B80A-90F875141441}"/>
    <cellStyle name="Input 7 2 8 3 2" xfId="22892" xr:uid="{F947C55C-C01E-482A-927C-1CA148BEEC43}"/>
    <cellStyle name="Input 7 2 8 4" xfId="17163" xr:uid="{17133F6E-5D11-46E1-83DA-D2B952CDAD3A}"/>
    <cellStyle name="Input 7 2 9" xfId="8815" xr:uid="{D9C245C5-4998-4373-A3BB-603B3A4AA292}"/>
    <cellStyle name="Input 7 2 9 2" xfId="14518" xr:uid="{D2818667-82C1-4B05-925A-7BEE14BFCBBA}"/>
    <cellStyle name="Input 7 2 9 2 2" xfId="23966" xr:uid="{FCE56499-C08F-4EF1-A2CF-CDB83F95E99B}"/>
    <cellStyle name="Input 7 2 9 3" xfId="18263" xr:uid="{10C84FB9-4AEE-4674-A90E-DCC085B69CA0}"/>
    <cellStyle name="Input 7 3" xfId="3398" xr:uid="{5F286D7A-97A7-494D-B817-94F7656D1855}"/>
    <cellStyle name="Input 7 3 10" xfId="27255" xr:uid="{AEED9127-2A30-45A9-AD7F-367E4256C757}"/>
    <cellStyle name="Input 7 3 11" xfId="27702" xr:uid="{EA48A58F-3D48-4BFE-90E4-9201915A588B}"/>
    <cellStyle name="Input 7 3 2" xfId="4904" xr:uid="{E6E16582-5A31-40C2-AF1B-8A82F1C9EFE5}"/>
    <cellStyle name="Input 7 3 2 10" xfId="26975" xr:uid="{83E380FD-2D18-4653-B4E9-17A6D1E2C503}"/>
    <cellStyle name="Input 7 3 2 2" xfId="6111" xr:uid="{78007F2F-363F-4260-A534-B9C2859CF4DB}"/>
    <cellStyle name="Input 7 3 2 2 2" xfId="6781" xr:uid="{5A221170-A202-4C1C-828A-A97EF635AD5B}"/>
    <cellStyle name="Input 7 3 2 2 2 2" xfId="10513" xr:uid="{DF0DD938-2A32-4B5F-A596-A9390973AA48}"/>
    <cellStyle name="Input 7 3 2 2 2 2 2" xfId="19961" xr:uid="{FF9DE105-5E56-4EC3-BB7B-DE873D30C1C5}"/>
    <cellStyle name="Input 7 3 2 2 2 3" xfId="16232" xr:uid="{20804AAB-506C-4DC4-A0EA-F860B4952F6E}"/>
    <cellStyle name="Input 7 3 2 2 3" xfId="9843" xr:uid="{DC8D34A7-4D89-447E-9F1F-74360612A051}"/>
    <cellStyle name="Input 7 3 2 2 3 2" xfId="19291" xr:uid="{9FC53D57-475C-493A-BE91-4B896397DD74}"/>
    <cellStyle name="Input 7 3 2 2 4" xfId="15562" xr:uid="{94B1B461-B182-43DB-A64D-04F84444D2C0}"/>
    <cellStyle name="Input 7 3 2 2 5" xfId="28082" xr:uid="{5087C631-A175-462B-9A6C-58E8757FCD48}"/>
    <cellStyle name="Input 7 3 2 2 6" xfId="28243" xr:uid="{CB8FE55B-94E5-40DD-9E42-5BA04783573C}"/>
    <cellStyle name="Input 7 3 2 2 7" xfId="27457" xr:uid="{A23E0C78-8759-4AF6-95B0-D9C77BDD0A69}"/>
    <cellStyle name="Input 7 3 2 2 8" xfId="28588" xr:uid="{3B8681EF-6500-46BC-B39E-A13C8EDD6992}"/>
    <cellStyle name="Input 7 3 2 3" xfId="6865" xr:uid="{10A3B045-6ECD-4746-86CA-F1E27AD2DD21}"/>
    <cellStyle name="Input 7 3 2 3 2" xfId="10596" xr:uid="{ECAE0777-6492-4235-913B-48DCF1C54B1A}"/>
    <cellStyle name="Input 7 3 2 3 2 2" xfId="20044" xr:uid="{AAEB721C-B15B-4D42-928F-4179BA4B03CE}"/>
    <cellStyle name="Input 7 3 2 3 2 3" xfId="24468" xr:uid="{686C5834-2CA2-4A9F-BD39-44E03F5DBEC1}"/>
    <cellStyle name="Input 7 3 2 3 3" xfId="12602" xr:uid="{6D9992AD-7463-4DB9-8BB5-1DC8FDBA74D4}"/>
    <cellStyle name="Input 7 3 2 3 3 2" xfId="22050" xr:uid="{2285347B-D2DA-434C-908B-0723AA0A798B}"/>
    <cellStyle name="Input 7 3 2 3 4" xfId="16315" xr:uid="{58FDA964-0682-424E-90EF-48F371D1BA2B}"/>
    <cellStyle name="Input 7 3 2 4" xfId="7808" xr:uid="{441DDADB-00BB-4221-9FBF-B4AA0867BF4A}"/>
    <cellStyle name="Input 7 3 2 4 2" xfId="11440" xr:uid="{E0DC7752-EDFF-4DCC-9989-8D9DFA79ECBD}"/>
    <cellStyle name="Input 7 3 2 4 2 2" xfId="20888" xr:uid="{86C85EF4-46FD-4687-BA15-6F6702A69654}"/>
    <cellStyle name="Input 7 3 2 4 2 3" xfId="25304" xr:uid="{AFA7D445-058C-48FF-9CAB-AD03AA3A4EC7}"/>
    <cellStyle name="Input 7 3 2 4 3" xfId="13535" xr:uid="{8845FDC0-D42A-4058-8047-A5EA8F902C77}"/>
    <cellStyle name="Input 7 3 2 4 3 2" xfId="22983" xr:uid="{2097C280-334D-49F0-AAC5-CC6554879F18}"/>
    <cellStyle name="Input 7 3 2 4 4" xfId="17256" xr:uid="{6B240AA3-DC5A-4F76-BF12-CCD934D04DB8}"/>
    <cellStyle name="Input 7 3 2 5" xfId="7884" xr:uid="{7D861458-5A45-45F6-9C78-1CDB77EFA49E}"/>
    <cellStyle name="Input 7 3 2 5 2" xfId="11505" xr:uid="{C17FD8FB-B7D7-4EFD-B97E-3B925E845968}"/>
    <cellStyle name="Input 7 3 2 5 2 2" xfId="20953" xr:uid="{311DAA57-BF18-4C99-A191-FC5529170358}"/>
    <cellStyle name="Input 7 3 2 5 2 3" xfId="25367" xr:uid="{A881F136-81DE-4B09-85F4-51B07213DE51}"/>
    <cellStyle name="Input 7 3 2 5 3" xfId="13609" xr:uid="{58F08870-FD9E-4F94-B375-887050A31FCF}"/>
    <cellStyle name="Input 7 3 2 5 3 2" xfId="23057" xr:uid="{1B956C7F-F237-4087-ADCE-89EBBA7EB3D0}"/>
    <cellStyle name="Input 7 3 2 5 4" xfId="17332" xr:uid="{85008BE5-A9F7-4A5B-8ED7-9676787CC35D}"/>
    <cellStyle name="Input 7 3 2 6" xfId="8199" xr:uid="{BB4CB7A6-5238-42AA-ABF2-D684EF843CAA}"/>
    <cellStyle name="Input 7 3 2 6 2" xfId="11764" xr:uid="{0D6D378D-29D1-4599-93A8-CD3019D001C9}"/>
    <cellStyle name="Input 7 3 2 6 2 2" xfId="21212" xr:uid="{B0928B44-7EB4-4F38-A595-8634738F8929}"/>
    <cellStyle name="Input 7 3 2 6 2 3" xfId="25607" xr:uid="{F76F95A1-3DC2-4B4B-85B4-01364C1C17E6}"/>
    <cellStyle name="Input 7 3 2 6 3" xfId="13905" xr:uid="{6611E35A-B718-4816-AF90-87F69D6E7316}"/>
    <cellStyle name="Input 7 3 2 6 3 2" xfId="23353" xr:uid="{83D996BE-70F6-4D07-A66B-112AFC92437C}"/>
    <cellStyle name="Input 7 3 2 6 4" xfId="17647" xr:uid="{A493BC61-1EEA-41BA-99C1-32C45E7F78A9}"/>
    <cellStyle name="Input 7 3 2 7" xfId="8566" xr:uid="{B7A09553-4C38-4589-B513-AC0644A63A70}"/>
    <cellStyle name="Input 7 3 2 7 2" xfId="12068" xr:uid="{6E05C604-F4C0-4DC4-9CB4-13E819202401}"/>
    <cellStyle name="Input 7 3 2 7 2 2" xfId="21516" xr:uid="{9508CDCA-8F08-4654-B05D-2BEA93F21C92}"/>
    <cellStyle name="Input 7 3 2 7 2 3" xfId="25908" xr:uid="{A2615CDE-D71E-4B00-A9CE-80AD493D01DD}"/>
    <cellStyle name="Input 7 3 2 7 3" xfId="14269" xr:uid="{1A974771-51B1-4124-AB72-EBD8A8278B06}"/>
    <cellStyle name="Input 7 3 2 7 3 2" xfId="23717" xr:uid="{FFD23419-655E-4CD8-8C3F-6B8DD4F9180E}"/>
    <cellStyle name="Input 7 3 2 7 4" xfId="18014" xr:uid="{9E124F43-BCE6-42B1-A042-2C03560F874D}"/>
    <cellStyle name="Input 7 3 2 8" xfId="8052" xr:uid="{31974CA1-1146-4B1D-9446-8919FCC320EB}"/>
    <cellStyle name="Input 7 3 2 8 2" xfId="13776" xr:uid="{8EF601CC-F981-4E97-8461-0C52487F3A1C}"/>
    <cellStyle name="Input 7 3 2 8 2 2" xfId="23224" xr:uid="{75489DD1-BBD4-4A58-BC17-9B288D7801B7}"/>
    <cellStyle name="Input 7 3 2 8 3" xfId="17500" xr:uid="{AC993B0A-5314-4CBF-B4FF-64FCC57A817A}"/>
    <cellStyle name="Input 7 3 2 9" xfId="27584" xr:uid="{EF8F56F1-3DEE-4A98-8AA1-3DA97F4EBCE7}"/>
    <cellStyle name="Input 7 3 3" xfId="5966" xr:uid="{DFB06F44-F055-4B69-B1FE-A5C75463B5CD}"/>
    <cellStyle name="Input 7 3 3 2" xfId="6636" xr:uid="{275952F4-50CA-446E-A75B-F60367F52CDC}"/>
    <cellStyle name="Input 7 3 3 2 2" xfId="10368" xr:uid="{545DE8DE-7726-476B-813F-FF4E1B518DEB}"/>
    <cellStyle name="Input 7 3 3 2 2 2" xfId="19816" xr:uid="{0C54348C-08F6-4F83-A19B-9CEC10C1D7CC}"/>
    <cellStyle name="Input 7 3 3 2 3" xfId="16087" xr:uid="{F98F7CFC-C1A0-4A90-AC5D-D1813E4F5465}"/>
    <cellStyle name="Input 7 3 3 3" xfId="9698" xr:uid="{364357FF-56EA-4FC9-9C5B-5B9432A9347A}"/>
    <cellStyle name="Input 7 3 3 3 2" xfId="19146" xr:uid="{D9F5A71F-73BB-49DE-85DD-E65AE3DB4A3A}"/>
    <cellStyle name="Input 7 3 3 4" xfId="15417" xr:uid="{76A463B7-3653-47D4-8ED3-140711D28D59}"/>
    <cellStyle name="Input 7 3 3 5" xfId="27976" xr:uid="{A9D52A89-DBC4-4DDD-9CAE-E9FD0E52DF5E}"/>
    <cellStyle name="Input 7 3 3 6" xfId="28187" xr:uid="{503BD555-DD44-4E66-BFA5-6EF1223C60B0}"/>
    <cellStyle name="Input 7 3 3 7" xfId="27145" xr:uid="{0665E953-99D3-43A9-AFA4-2F601F915183}"/>
    <cellStyle name="Input 7 3 3 8" xfId="28484" xr:uid="{3A748550-85EB-4FB5-98E9-69F05BC1D2B1}"/>
    <cellStyle name="Input 7 3 4" xfId="7219" xr:uid="{445B4B65-8DAA-43F0-AC97-044486F9D6A1}"/>
    <cellStyle name="Input 7 3 4 2" xfId="10950" xr:uid="{ED4D964A-B41E-4FAE-A929-1F1A7A70E84D}"/>
    <cellStyle name="Input 7 3 4 2 2" xfId="20398" xr:uid="{7864DEAD-CD9E-4F35-8073-C344897938D8}"/>
    <cellStyle name="Input 7 3 4 2 3" xfId="24822" xr:uid="{71BAD668-B409-4D4B-BFE2-458778E1EB94}"/>
    <cellStyle name="Input 7 3 4 3" xfId="12956" xr:uid="{9608A184-6AC4-44BD-B7D4-9642C163A1AD}"/>
    <cellStyle name="Input 7 3 4 3 2" xfId="22404" xr:uid="{B689AC75-85E0-41C8-A38D-8593097DD5D3}"/>
    <cellStyle name="Input 7 3 4 4" xfId="16669" xr:uid="{BA822CAD-3878-44E7-B198-E6AF005D119C}"/>
    <cellStyle name="Input 7 3 5" xfId="8010" xr:uid="{DFFC4EDF-C80E-40A4-A0A3-9A75BBBA4CBB}"/>
    <cellStyle name="Input 7 3 5 2" xfId="11609" xr:uid="{21879B03-B59C-4547-A406-72F4789452F6}"/>
    <cellStyle name="Input 7 3 5 2 2" xfId="21057" xr:uid="{687BA995-2C61-415A-BBB7-70FA4C8D939F}"/>
    <cellStyle name="Input 7 3 5 2 3" xfId="25471" xr:uid="{907CAC9A-0DED-44D1-9DE4-04C0C7E1FA8A}"/>
    <cellStyle name="Input 7 3 5 3" xfId="13735" xr:uid="{E90AF658-7CD8-48EF-9328-6F3FCCC96F73}"/>
    <cellStyle name="Input 7 3 5 3 2" xfId="23183" xr:uid="{2C80C503-02A0-4063-A71F-9FFB2DC86497}"/>
    <cellStyle name="Input 7 3 5 4" xfId="17458" xr:uid="{3C0B9369-09B0-44C8-9225-55BA568096E8}"/>
    <cellStyle name="Input 7 3 6" xfId="8506" xr:uid="{DE9A25FB-4D6F-4CED-B34A-6FF46959C55F}"/>
    <cellStyle name="Input 7 3 6 2" xfId="12021" xr:uid="{EACF3358-357E-4D2F-9D4A-4C27EDAC815C}"/>
    <cellStyle name="Input 7 3 6 2 2" xfId="21469" xr:uid="{A0597B8F-50EE-495B-AFC1-AEA756460E39}"/>
    <cellStyle name="Input 7 3 6 2 3" xfId="25861" xr:uid="{37F3F5D8-40CE-4795-8AD8-08EEA159FE31}"/>
    <cellStyle name="Input 7 3 6 3" xfId="14209" xr:uid="{7C31B37E-C660-4564-BB1C-5629729CC8DF}"/>
    <cellStyle name="Input 7 3 6 3 2" xfId="23657" xr:uid="{4FCED909-B0E7-4235-A25D-3A2458246099}"/>
    <cellStyle name="Input 7 3 6 4" xfId="17954" xr:uid="{F7DDEE6A-49A3-421C-A630-B288B12E0DE2}"/>
    <cellStyle name="Input 7 3 7" xfId="7786" xr:uid="{74CC0D46-9BFD-4ECE-9677-EEA32DA89712}"/>
    <cellStyle name="Input 7 3 7 2" xfId="11426" xr:uid="{95EB0FDF-EEF6-4A6D-A94B-52432795171E}"/>
    <cellStyle name="Input 7 3 7 2 2" xfId="20874" xr:uid="{57B3F62A-667B-4210-AC5E-52BE4DDFB8BB}"/>
    <cellStyle name="Input 7 3 7 2 3" xfId="25290" xr:uid="{9CC90F77-EB53-4F82-9CE7-68859D029727}"/>
    <cellStyle name="Input 7 3 7 3" xfId="13513" xr:uid="{2D093C7C-8DA1-4A06-9D17-F98B1A6453F7}"/>
    <cellStyle name="Input 7 3 7 3 2" xfId="22961" xr:uid="{00FE9131-AE0E-4CA5-B6EF-430A601E308A}"/>
    <cellStyle name="Input 7 3 7 4" xfId="17234" xr:uid="{43FE562C-0FD9-4692-9A91-4D7B05C9D92A}"/>
    <cellStyle name="Input 7 3 8" xfId="8857" xr:uid="{78A628FC-56CF-464B-AE64-C78AD62AC17C}"/>
    <cellStyle name="Input 7 3 8 2" xfId="12320" xr:uid="{B6F3FEB5-C243-4EEA-A22A-7D17F02FC187}"/>
    <cellStyle name="Input 7 3 8 2 2" xfId="21768" xr:uid="{9868A3AC-1A29-4982-BA0C-C90C9CD8F478}"/>
    <cellStyle name="Input 7 3 8 2 3" xfId="26159" xr:uid="{E73E820D-6B58-460E-88C3-AE4A97A6FEDB}"/>
    <cellStyle name="Input 7 3 8 3" xfId="14559" xr:uid="{C8776AA4-1C92-483C-8F51-74A7ABBDBE96}"/>
    <cellStyle name="Input 7 3 8 3 2" xfId="24007" xr:uid="{E1216ABD-6C6B-494B-910D-7AC80A50C330}"/>
    <cellStyle name="Input 7 3 8 4" xfId="18305" xr:uid="{AEF5BAFD-6F9A-46DF-BF87-EAEC98145C5C}"/>
    <cellStyle name="Input 7 3 9" xfId="8886" xr:uid="{A0C79310-7321-4861-A60E-33567A7221B6}"/>
    <cellStyle name="Input 7 3 9 2" xfId="14588" xr:uid="{5DCF975F-E7AF-4070-AA50-FF4E91494C97}"/>
    <cellStyle name="Input 7 3 9 2 2" xfId="24036" xr:uid="{0F1372CE-E097-44B0-8BE0-F781D04249B9}"/>
    <cellStyle name="Input 7 3 9 3" xfId="18334" xr:uid="{88C8101C-0078-46B6-A62F-43D33908D86C}"/>
    <cellStyle name="Input 7 4" xfId="3399" xr:uid="{3B38911C-2EA3-40DF-A557-2887AC6C39B7}"/>
    <cellStyle name="Input 7 4 10" xfId="27505" xr:uid="{9DC189BA-1398-4813-8277-E7FFBBF6B6DA}"/>
    <cellStyle name="Input 7 4 2" xfId="5967" xr:uid="{9D15B805-A132-4A8B-8B4D-1C3C8033B40B}"/>
    <cellStyle name="Input 7 4 2 2" xfId="6637" xr:uid="{8FBD55D2-B1E9-4FFA-BEA1-AA81E0E535A4}"/>
    <cellStyle name="Input 7 4 2 2 2" xfId="10369" xr:uid="{E1720F69-9480-4447-A14A-2A63A932E29A}"/>
    <cellStyle name="Input 7 4 2 2 2 2" xfId="19817" xr:uid="{A4F4EA66-B54B-48EE-BCB3-E832DDA6A350}"/>
    <cellStyle name="Input 7 4 2 2 3" xfId="16088" xr:uid="{926DE066-4F64-474A-8DC0-57B3D3A7F870}"/>
    <cellStyle name="Input 7 4 2 3" xfId="9699" xr:uid="{304B7229-D4B4-44CE-9432-22AEC0E2BB4B}"/>
    <cellStyle name="Input 7 4 2 3 2" xfId="19147" xr:uid="{233C75D5-8241-4D3C-811E-BD680196C1F7}"/>
    <cellStyle name="Input 7 4 2 4" xfId="15418" xr:uid="{F57C7C6D-6CF6-4CF4-9CF2-36F1CD0E9234}"/>
    <cellStyle name="Input 7 4 2 5" xfId="27977" xr:uid="{172E132A-E043-4F6A-AB09-90EB5D009222}"/>
    <cellStyle name="Input 7 4 2 6" xfId="28188" xr:uid="{40985106-8E95-4BCE-9DC8-313217665BB0}"/>
    <cellStyle name="Input 7 4 2 7" xfId="26996" xr:uid="{6DF60EDF-D2F7-4308-8B91-89BCB7D371DD}"/>
    <cellStyle name="Input 7 4 2 8" xfId="28485" xr:uid="{0AF2D60B-E8E0-44BC-A96C-D88FF8F487D3}"/>
    <cellStyle name="Input 7 4 3" xfId="6910" xr:uid="{6DAC5411-9C00-4E08-AFD7-0408C1BB2CB2}"/>
    <cellStyle name="Input 7 4 3 2" xfId="10641" xr:uid="{15D8BA32-CFB4-4663-845A-6FBCCEAD8598}"/>
    <cellStyle name="Input 7 4 3 2 2" xfId="20089" xr:uid="{1B3DBAA2-92F2-4E63-8236-56FE82D54341}"/>
    <cellStyle name="Input 7 4 3 2 3" xfId="24513" xr:uid="{C85E6E2B-C6AA-453F-A4A4-7DFE5DEF1558}"/>
    <cellStyle name="Input 7 4 3 3" xfId="12647" xr:uid="{C7CB7AF1-9E05-41A9-ACAA-35672D8E1CB5}"/>
    <cellStyle name="Input 7 4 3 3 2" xfId="22095" xr:uid="{DA45A06C-0DE5-43F7-8C09-4008B4B46C8B}"/>
    <cellStyle name="Input 7 4 3 4" xfId="16360" xr:uid="{7D6EB799-2B33-4E0B-B34C-9FFB02626BC2}"/>
    <cellStyle name="Input 7 4 4" xfId="7465" xr:uid="{262BF92E-D110-4302-A0D5-74ACC6EF4D55}"/>
    <cellStyle name="Input 7 4 4 2" xfId="11141" xr:uid="{5682DCF7-645A-40E8-B103-67F27D8A3611}"/>
    <cellStyle name="Input 7 4 4 2 2" xfId="20589" xr:uid="{D5BDFC96-C41B-446C-8D09-9FB06049DDE6}"/>
    <cellStyle name="Input 7 4 4 2 3" xfId="25008" xr:uid="{093BAEB4-C367-4EF6-A980-BAA02B92248F}"/>
    <cellStyle name="Input 7 4 4 3" xfId="13195" xr:uid="{C6977E47-9AF4-4914-A023-F12CD0D4D949}"/>
    <cellStyle name="Input 7 4 4 3 2" xfId="22643" xr:uid="{C31CECAE-A547-4A80-AF1A-C11D5E05D6B8}"/>
    <cellStyle name="Input 7 4 4 4" xfId="16913" xr:uid="{EC6FF392-1E51-4CF3-B63A-1EE690F38F34}"/>
    <cellStyle name="Input 7 4 5" xfId="8570" xr:uid="{1737143F-6538-4A9B-AFB3-8CA4EF566C57}"/>
    <cellStyle name="Input 7 4 5 2" xfId="12071" xr:uid="{8DC9201F-DA45-4BA6-883A-D5E6F0EEE01A}"/>
    <cellStyle name="Input 7 4 5 2 2" xfId="21519" xr:uid="{D9792B69-C689-4C59-B8AA-AD21F25C6B7A}"/>
    <cellStyle name="Input 7 4 5 2 3" xfId="25911" xr:uid="{6B24A3D0-8091-4073-8E21-1E464FA22ED5}"/>
    <cellStyle name="Input 7 4 5 3" xfId="14273" xr:uid="{ECED712C-1193-4846-924B-87D118F57F3F}"/>
    <cellStyle name="Input 7 4 5 3 2" xfId="23721" xr:uid="{710A9D62-3B6D-407A-98DA-472D80B05AA4}"/>
    <cellStyle name="Input 7 4 5 4" xfId="18018" xr:uid="{A2014103-2DFF-4521-8140-79C75F97B80B}"/>
    <cellStyle name="Input 7 4 6" xfId="8426" xr:uid="{281DDAD9-C637-4AF0-97DD-3319E95E983B}"/>
    <cellStyle name="Input 7 4 6 2" xfId="11952" xr:uid="{14D5C7F1-426F-4F06-9132-5078E8CBE442}"/>
    <cellStyle name="Input 7 4 6 2 2" xfId="21400" xr:uid="{811355A6-325B-49F2-BFBC-C4D1B94830C9}"/>
    <cellStyle name="Input 7 4 6 2 3" xfId="25794" xr:uid="{8F7BA83B-7D7D-40B3-A1F0-AC7A4D28647C}"/>
    <cellStyle name="Input 7 4 6 3" xfId="14131" xr:uid="{3BA53425-2F54-42DF-9690-7ED1BA1D59D4}"/>
    <cellStyle name="Input 7 4 6 3 2" xfId="23579" xr:uid="{480B4338-A07B-4232-8DD8-6971D977600F}"/>
    <cellStyle name="Input 7 4 6 4" xfId="17874" xr:uid="{B464AA0E-D047-400D-96B1-3D5220F1C78F}"/>
    <cellStyle name="Input 7 4 7" xfId="9068" xr:uid="{BB41BFD2-FE0D-48C5-931F-2F76C26153F6}"/>
    <cellStyle name="Input 7 4 7 2" xfId="12506" xr:uid="{324BA3AA-D101-496C-B6D2-9A6295107F57}"/>
    <cellStyle name="Input 7 4 7 2 2" xfId="21954" xr:uid="{8508909E-3414-4FC7-84CF-46C4E1891E97}"/>
    <cellStyle name="Input 7 4 7 2 3" xfId="26344" xr:uid="{D2B27B6C-67EC-4FAE-BE64-235AA4D0A1FF}"/>
    <cellStyle name="Input 7 4 7 3" xfId="14769" xr:uid="{5AF43DCF-2889-4A20-87E6-400270551167}"/>
    <cellStyle name="Input 7 4 7 3 2" xfId="24217" xr:uid="{F73FB3D5-3185-46F0-A471-1265974B6A78}"/>
    <cellStyle name="Input 7 4 7 4" xfId="18516" xr:uid="{40CA108C-0276-4D08-88B8-4E920D70270A}"/>
    <cellStyle name="Input 7 4 8" xfId="8100" xr:uid="{C60C33CF-EAD2-4DB0-ACEE-A0DC0BBA9B92}"/>
    <cellStyle name="Input 7 4 8 2" xfId="13821" xr:uid="{0E257750-A0A4-46A6-ADE1-854FA7920CDC}"/>
    <cellStyle name="Input 7 4 8 2 2" xfId="23269" xr:uid="{2E65A211-C5A0-4295-A108-4D3D1D7E86EE}"/>
    <cellStyle name="Input 7 4 8 3" xfId="17548" xr:uid="{5C299ED2-CBFF-4F41-A422-91070DFC4606}"/>
    <cellStyle name="Input 7 4 9" xfId="27256" xr:uid="{D79C3CAC-9371-4D77-B5ED-42888CC81E6F}"/>
    <cellStyle name="Input 7 5" xfId="3396" xr:uid="{3695F498-A3BE-4BFE-B223-07D43D9EA532}"/>
    <cellStyle name="Input 7 6" xfId="5617" xr:uid="{34DCB49D-9485-400B-BED5-1A0621389746}"/>
    <cellStyle name="Input 7 6 2" xfId="6287" xr:uid="{24EFAA8C-22C9-49A6-8BD1-10C161957AFE}"/>
    <cellStyle name="Input 7 6 2 2" xfId="10019" xr:uid="{56C64EEC-B452-46BB-8A0F-1559F8C67D3D}"/>
    <cellStyle name="Input 7 6 2 2 2" xfId="19467" xr:uid="{4B0EA28C-9C3A-453C-B07F-DF737CF70635}"/>
    <cellStyle name="Input 7 6 2 3" xfId="15738" xr:uid="{53F229AE-FF46-450C-BB1A-26DCC9AED73E}"/>
    <cellStyle name="Input 7 6 3" xfId="9349" xr:uid="{EB36D3C1-6851-46A4-92D3-4E0982949EE7}"/>
    <cellStyle name="Input 7 6 3 2" xfId="18797" xr:uid="{93B9B45A-511D-4DF2-A7D4-5D51C90775E6}"/>
    <cellStyle name="Input 7 6 4" xfId="15068" xr:uid="{5F486ACE-F810-4C11-8B38-B383DEE8A2B3}"/>
    <cellStyle name="Input 7 6 5" xfId="27798" xr:uid="{1B2B6CDE-E5DF-4181-A494-B57E8D064C0B}"/>
    <cellStyle name="Input 7 6 6" xfId="27428" xr:uid="{82C26476-8537-41C7-A402-7F7B6347CF76}"/>
    <cellStyle name="Input 7 6 7" xfId="27712" xr:uid="{B5700184-DBCA-4A7D-943C-39DF117727B3}"/>
    <cellStyle name="Input 7 6 8" xfId="28332" xr:uid="{4BEF8231-8500-4EAB-A56A-CEE06F2B76A0}"/>
    <cellStyle name="Input 7 7" xfId="7125" xr:uid="{FCEBD0C6-30D6-4917-9C03-E19891C8616C}"/>
    <cellStyle name="Input 7 7 2" xfId="10856" xr:uid="{31C2E9C2-7DC7-4082-BA72-4BD4B258D609}"/>
    <cellStyle name="Input 7 7 2 2" xfId="20304" xr:uid="{D45A3DD8-163D-46D0-A2AC-22D2AE36FA5B}"/>
    <cellStyle name="Input 7 7 2 3" xfId="24728" xr:uid="{7A715EEF-3A9E-4ED6-A087-5CA2F461D687}"/>
    <cellStyle name="Input 7 7 3" xfId="12862" xr:uid="{FC3E6BAD-33B5-4791-98EC-C6CACDAF856F}"/>
    <cellStyle name="Input 7 7 3 2" xfId="22310" xr:uid="{925D6413-DA16-4100-89C9-8A224483E069}"/>
    <cellStyle name="Input 7 7 4" xfId="16575" xr:uid="{06109A8F-2706-4B02-A403-11B2CA535AF5}"/>
    <cellStyle name="Input 7 8" xfId="8731" xr:uid="{6DB1FB7E-F959-4393-BEC0-1BB120059055}"/>
    <cellStyle name="Input 7 8 2" xfId="12215" xr:uid="{0B90496E-B982-451D-A334-B6A5F3C663CA}"/>
    <cellStyle name="Input 7 8 2 2" xfId="21663" xr:uid="{E1510B2E-F188-43F0-9AA8-514526A01CE2}"/>
    <cellStyle name="Input 7 8 2 3" xfId="26055" xr:uid="{725AF4FF-8B96-43D0-9544-EEE9CC4AEB20}"/>
    <cellStyle name="Input 7 8 3" xfId="14434" xr:uid="{8DA33C86-0F99-4EA2-BCDA-0ECBE5ED0AA6}"/>
    <cellStyle name="Input 7 8 3 2" xfId="23882" xr:uid="{F24F85C1-D82E-4F04-B7C1-E695B462444B}"/>
    <cellStyle name="Input 7 8 4" xfId="18179" xr:uid="{5B026C8D-E4D5-44F1-A6A2-7868C58F20B3}"/>
    <cellStyle name="Input 7 9" xfId="8545" xr:uid="{F4A63EAD-41AD-418A-AF4B-F15249C1807F}"/>
    <cellStyle name="Input 7 9 2" xfId="12053" xr:uid="{0A6293D0-07A5-4C9B-80B1-F3E2A7BF888B}"/>
    <cellStyle name="Input 7 9 2 2" xfId="21501" xr:uid="{931785D5-E233-439C-B595-87A689A6C2C1}"/>
    <cellStyle name="Input 7 9 2 3" xfId="25893" xr:uid="{AA4A6A80-5F9D-4E31-A1AB-7A2E5782A23E}"/>
    <cellStyle name="Input 7 9 3" xfId="14248" xr:uid="{A2454C13-9A3E-4090-9564-A5836FEDCDBB}"/>
    <cellStyle name="Input 7 9 3 2" xfId="23696" xr:uid="{A812A382-3215-4290-A5C7-88BCDD7A6E44}"/>
    <cellStyle name="Input 7 9 4" xfId="17993" xr:uid="{CF0778A1-265F-4A4F-9F6F-BD4BE7694F3C}"/>
    <cellStyle name="Input 8" xfId="1373" xr:uid="{CB3C8DB7-3FF7-4F46-BACB-30EEBE0432D7}"/>
    <cellStyle name="Input 8 10" xfId="8166" xr:uid="{56414F8F-9A51-46C7-BD81-43E6E1F659DB}"/>
    <cellStyle name="Input 8 10 2" xfId="11735" xr:uid="{D01D29E2-C265-4330-AA52-32E25B651BCB}"/>
    <cellStyle name="Input 8 10 2 2" xfId="21183" xr:uid="{AB72B4F1-E961-4596-B6D8-433C20558C29}"/>
    <cellStyle name="Input 8 10 2 3" xfId="25578" xr:uid="{616F5476-65AA-4069-ACA1-9281388370C8}"/>
    <cellStyle name="Input 8 10 3" xfId="13872" xr:uid="{BEB2CE31-1DA9-418C-9125-55B7B02351D1}"/>
    <cellStyle name="Input 8 10 3 2" xfId="23320" xr:uid="{BBE04228-599E-48CA-B773-AB681D9DD5E0}"/>
    <cellStyle name="Input 8 10 4" xfId="17614" xr:uid="{88310425-9B86-4E78-B666-17C174FC4645}"/>
    <cellStyle name="Input 8 11" xfId="7658" xr:uid="{9AB21F70-27FF-433C-B244-7696555D2155}"/>
    <cellStyle name="Input 8 11 2" xfId="11312" xr:uid="{68A6E166-8B0F-4D5C-8E9E-D7F01C928281}"/>
    <cellStyle name="Input 8 11 2 2" xfId="20760" xr:uid="{435FE1AA-36BC-44CD-805D-31D43DDA6C45}"/>
    <cellStyle name="Input 8 11 2 3" xfId="25178" xr:uid="{1E40FDF1-430F-4928-90AD-3AE5AC807A07}"/>
    <cellStyle name="Input 8 11 3" xfId="13387" xr:uid="{EDE1D3AC-79F6-4055-B765-CDB44F2CC739}"/>
    <cellStyle name="Input 8 11 3 2" xfId="22835" xr:uid="{909DD7A8-AB8D-418E-A627-48FA3E7B4A66}"/>
    <cellStyle name="Input 8 11 4" xfId="17106" xr:uid="{F20448FA-B628-4047-A200-62B708566E2E}"/>
    <cellStyle name="Input 8 12" xfId="7527" xr:uid="{D6D5F692-5627-4868-B33A-0AE2A2363FAC}"/>
    <cellStyle name="Input 8 12 2" xfId="13257" xr:uid="{3AE649E0-E520-4F9B-8951-D51CAA0D5408}"/>
    <cellStyle name="Input 8 12 2 2" xfId="22705" xr:uid="{51CC4516-D52A-490E-B477-B54AB5C9C363}"/>
    <cellStyle name="Input 8 12 3" xfId="16975" xr:uid="{E040B5CF-7E10-453E-9469-BEBF78C9FBE8}"/>
    <cellStyle name="Input 8 13" xfId="26769" xr:uid="{EC39D50E-DC89-4555-ABBB-C9F2767975D9}"/>
    <cellStyle name="Input 8 14" xfId="27268" xr:uid="{67C2A9F4-7F72-4F8E-A83F-5B0BDDEBFF93}"/>
    <cellStyle name="Input 8 2" xfId="3401" xr:uid="{3AAC3E90-D233-4028-A2AE-3B2B098BE6AA}"/>
    <cellStyle name="Input 8 2 10" xfId="27257" xr:uid="{923F9FF3-480B-4D15-876A-23FE743CCA51}"/>
    <cellStyle name="Input 8 2 11" xfId="27078" xr:uid="{DE3965C0-8DDA-4AEB-ACC1-385558496B31}"/>
    <cellStyle name="Input 8 2 2" xfId="4905" xr:uid="{2BC5A80C-1E41-457D-810C-807476DDD2F0}"/>
    <cellStyle name="Input 8 2 2 10" xfId="26517" xr:uid="{F0B413C7-A80B-4DA4-B1EB-17E85688FC41}"/>
    <cellStyle name="Input 8 2 2 2" xfId="6112" xr:uid="{022E3DA0-A810-44D8-91DD-A01AD46F9BD6}"/>
    <cellStyle name="Input 8 2 2 2 2" xfId="6782" xr:uid="{41627BA9-43D7-4932-8D9F-F3C4CA83A1FF}"/>
    <cellStyle name="Input 8 2 2 2 2 2" xfId="10514" xr:uid="{27B4783E-7C0F-45DE-A0B5-84DE2F5B3A5C}"/>
    <cellStyle name="Input 8 2 2 2 2 2 2" xfId="19962" xr:uid="{7E7CF6F0-D195-4AD2-B0C9-F0E63D07C4C3}"/>
    <cellStyle name="Input 8 2 2 2 2 3" xfId="16233" xr:uid="{57DD1B99-0071-40D3-9141-3DC866F75826}"/>
    <cellStyle name="Input 8 2 2 2 3" xfId="9844" xr:uid="{EB5042BA-BB99-482D-9008-B7CF3F238B87}"/>
    <cellStyle name="Input 8 2 2 2 3 2" xfId="19292" xr:uid="{00CCFFFA-63D6-4A5C-B626-53B74FF26D22}"/>
    <cellStyle name="Input 8 2 2 2 4" xfId="15563" xr:uid="{B4F2F288-DCAF-4D10-8813-99BE9D07605F}"/>
    <cellStyle name="Input 8 2 2 2 5" xfId="28083" xr:uid="{3D08130F-4C50-4105-8158-2B0833D42EFA}"/>
    <cellStyle name="Input 8 2 2 2 6" xfId="28244" xr:uid="{A35F731C-AF18-4612-B251-544EF029A078}"/>
    <cellStyle name="Input 8 2 2 2 7" xfId="27128" xr:uid="{62B79306-6E3D-40FB-ACFD-5E7C94F03831}"/>
    <cellStyle name="Input 8 2 2 2 8" xfId="28589" xr:uid="{1263A31A-8BC7-4598-8D40-BA0E13916BF7}"/>
    <cellStyle name="Input 8 2 2 3" xfId="7137" xr:uid="{C193C1B6-31C7-42E9-8013-7122C8F1091D}"/>
    <cellStyle name="Input 8 2 2 3 2" xfId="10868" xr:uid="{872F9EC7-49F5-44A3-B416-7E7388480628}"/>
    <cellStyle name="Input 8 2 2 3 2 2" xfId="20316" xr:uid="{16E559A8-A133-416C-B5C4-98A91F614D2B}"/>
    <cellStyle name="Input 8 2 2 3 2 3" xfId="24740" xr:uid="{4E2FE219-DA01-4D6C-97A0-D7CD7F0F061A}"/>
    <cellStyle name="Input 8 2 2 3 3" xfId="12874" xr:uid="{066AB33E-E706-4C14-9589-14C88F6D1142}"/>
    <cellStyle name="Input 8 2 2 3 3 2" xfId="22322" xr:uid="{61028BCA-844A-40C1-8495-CE7B6E00E77A}"/>
    <cellStyle name="Input 8 2 2 3 4" xfId="16587" xr:uid="{17A20576-88D1-41B5-9D00-FD4D5EEF72C7}"/>
    <cellStyle name="Input 8 2 2 4" xfId="7809" xr:uid="{1749775B-C3F5-4C7B-897A-F039565C7D7F}"/>
    <cellStyle name="Input 8 2 2 4 2" xfId="11441" xr:uid="{3F3DF4B6-449E-4699-8151-D799E613675A}"/>
    <cellStyle name="Input 8 2 2 4 2 2" xfId="20889" xr:uid="{AEA72089-907A-4DF7-9C5B-DFEBE72B57D0}"/>
    <cellStyle name="Input 8 2 2 4 2 3" xfId="25305" xr:uid="{F7457739-20D7-4584-A9DD-F668E2DA3A9A}"/>
    <cellStyle name="Input 8 2 2 4 3" xfId="13536" xr:uid="{EEBD2EE2-EA68-4DA5-B671-BDBA1140A366}"/>
    <cellStyle name="Input 8 2 2 4 3 2" xfId="22984" xr:uid="{8D1EA563-E236-40F2-815F-794A8FE5C724}"/>
    <cellStyle name="Input 8 2 2 4 4" xfId="17257" xr:uid="{DF9F4010-EB0E-4BDA-8CE0-AC66A36CF713}"/>
    <cellStyle name="Input 8 2 2 5" xfId="7634" xr:uid="{049A20CC-D115-4948-870B-689EACCFE96A}"/>
    <cellStyle name="Input 8 2 2 5 2" xfId="11290" xr:uid="{B38C2131-E880-42C3-9ED3-0B15574D59D9}"/>
    <cellStyle name="Input 8 2 2 5 2 2" xfId="20738" xr:uid="{2A1819C6-E128-4464-B3D7-D2635216A424}"/>
    <cellStyle name="Input 8 2 2 5 2 3" xfId="25156" xr:uid="{E28E038D-40A7-4937-925A-41E37915832F}"/>
    <cellStyle name="Input 8 2 2 5 3" xfId="13363" xr:uid="{CC941CAD-A480-4AFD-AE72-A5DDC35A37A1}"/>
    <cellStyle name="Input 8 2 2 5 3 2" xfId="22811" xr:uid="{18F4ED6A-C279-45B0-85D5-70EA0EC826D9}"/>
    <cellStyle name="Input 8 2 2 5 4" xfId="17082" xr:uid="{6AF72126-32D1-4FF1-A3E2-849982652C7E}"/>
    <cellStyle name="Input 8 2 2 6" xfId="8780" xr:uid="{09EBBFF4-95C3-411E-83A2-FAE2134C3CB6}"/>
    <cellStyle name="Input 8 2 2 6 2" xfId="12264" xr:uid="{957A71FD-4530-4617-B870-D886BB38D542}"/>
    <cellStyle name="Input 8 2 2 6 2 2" xfId="21712" xr:uid="{420A95F2-75A8-4BA4-996E-A1BCAFB8CB1B}"/>
    <cellStyle name="Input 8 2 2 6 2 3" xfId="26104" xr:uid="{3BD723AD-B71B-4418-90E0-8F92D88648A7}"/>
    <cellStyle name="Input 8 2 2 6 3" xfId="14483" xr:uid="{7E5E1846-25BF-484F-9DF9-85E9E9B02AFF}"/>
    <cellStyle name="Input 8 2 2 6 3 2" xfId="23931" xr:uid="{F2B087AB-7BDD-4E6A-B141-1A02A72EDF3B}"/>
    <cellStyle name="Input 8 2 2 6 4" xfId="18228" xr:uid="{5CC4D35A-6790-4C9A-B76C-CC791E1DF946}"/>
    <cellStyle name="Input 8 2 2 7" xfId="8517" xr:uid="{DD1C8B33-03D6-4B99-89A0-122DD5FB0E0E}"/>
    <cellStyle name="Input 8 2 2 7 2" xfId="12030" xr:uid="{C2EB670E-A370-4A5B-A6C5-E428653A822B}"/>
    <cellStyle name="Input 8 2 2 7 2 2" xfId="21478" xr:uid="{B823F3F3-46E5-46F1-B40D-C40DA0FA250B}"/>
    <cellStyle name="Input 8 2 2 7 2 3" xfId="25870" xr:uid="{D7B0B631-5F03-4599-B28E-50E472EC9C8D}"/>
    <cellStyle name="Input 8 2 2 7 3" xfId="14220" xr:uid="{BA30EF14-DB6F-4D78-94D6-0B64535FD5AA}"/>
    <cellStyle name="Input 8 2 2 7 3 2" xfId="23668" xr:uid="{9D06F743-C2B8-4C15-A624-BFF8008C14A9}"/>
    <cellStyle name="Input 8 2 2 7 4" xfId="17965" xr:uid="{8697A558-753C-4317-80C7-546F92837F26}"/>
    <cellStyle name="Input 8 2 2 8" xfId="7248" xr:uid="{44E8B9A0-AF9C-450A-B631-B928E31E2278}"/>
    <cellStyle name="Input 8 2 2 8 2" xfId="12979" xr:uid="{B7465631-0876-457A-B756-1507CA81BB3A}"/>
    <cellStyle name="Input 8 2 2 8 2 2" xfId="22427" xr:uid="{45913D7A-F395-4CF3-B8F3-E7A3D846980C}"/>
    <cellStyle name="Input 8 2 2 8 3" xfId="16696" xr:uid="{17C74C9C-935A-470E-83AC-B2ECFCD83AE9}"/>
    <cellStyle name="Input 8 2 2 9" xfId="27585" xr:uid="{03674E70-4C90-477E-B8F4-505148813F34}"/>
    <cellStyle name="Input 8 2 3" xfId="5968" xr:uid="{ADE5BD9F-65F9-4419-B566-36DB52F7C376}"/>
    <cellStyle name="Input 8 2 3 2" xfId="6638" xr:uid="{B24B6AB9-B06F-4579-B78D-76EE7F13873C}"/>
    <cellStyle name="Input 8 2 3 2 2" xfId="10370" xr:uid="{E631EDAC-3DF0-443C-9878-C2B6FF78472E}"/>
    <cellStyle name="Input 8 2 3 2 2 2" xfId="19818" xr:uid="{05E14077-DB46-462A-AB1D-403C943394A9}"/>
    <cellStyle name="Input 8 2 3 2 3" xfId="16089" xr:uid="{C045794D-A077-44FB-9A25-F38C03C24824}"/>
    <cellStyle name="Input 8 2 3 3" xfId="9700" xr:uid="{1BF114D9-0DCD-45A6-9348-D37A0CC4AFB3}"/>
    <cellStyle name="Input 8 2 3 3 2" xfId="19148" xr:uid="{9304605D-894F-4D50-8BD8-16034D43783B}"/>
    <cellStyle name="Input 8 2 3 4" xfId="15419" xr:uid="{8BDDE010-AB10-4FAD-9609-4DFCF165CF1A}"/>
    <cellStyle name="Input 8 2 3 5" xfId="27978" xr:uid="{71781F6F-7DB0-49A3-A842-190ABD964426}"/>
    <cellStyle name="Input 8 2 3 6" xfId="28189" xr:uid="{291D2479-3818-439B-813A-D4731274226F}"/>
    <cellStyle name="Input 8 2 3 7" xfId="28136" xr:uid="{C4576CE5-F2A1-4F14-98E6-33A6C300E2DA}"/>
    <cellStyle name="Input 8 2 3 8" xfId="28486" xr:uid="{23C0527E-7799-45DA-96BC-46FE3AD8FE27}"/>
    <cellStyle name="Input 8 2 4" xfId="6909" xr:uid="{FF9AB688-773E-408F-980D-E4AA44D40498}"/>
    <cellStyle name="Input 8 2 4 2" xfId="10640" xr:uid="{EA30087F-8C5F-4813-947B-31BBAC0AA14B}"/>
    <cellStyle name="Input 8 2 4 2 2" xfId="20088" xr:uid="{20294D2F-D483-4664-B7E6-D2D73B46013E}"/>
    <cellStyle name="Input 8 2 4 2 3" xfId="24512" xr:uid="{24D09C1C-52C6-4757-90EE-17B8EEC3AFC4}"/>
    <cellStyle name="Input 8 2 4 3" xfId="12646" xr:uid="{6F2E3CD4-FAE6-414D-9F38-AF0AA74F7395}"/>
    <cellStyle name="Input 8 2 4 3 2" xfId="22094" xr:uid="{00391189-D6A9-4E36-A847-7FEDFEA24282}"/>
    <cellStyle name="Input 8 2 4 4" xfId="16359" xr:uid="{CC1152E9-A619-4FA2-B381-3B14EA321F4A}"/>
    <cellStyle name="Input 8 2 5" xfId="7464" xr:uid="{6B16111A-C5A0-46BE-AEC3-5C32E75E3005}"/>
    <cellStyle name="Input 8 2 5 2" xfId="11140" xr:uid="{52811820-0F3D-4662-8178-9CB4F852AF7D}"/>
    <cellStyle name="Input 8 2 5 2 2" xfId="20588" xr:uid="{CA276D54-9091-44BC-99A7-8474C1DD2FCA}"/>
    <cellStyle name="Input 8 2 5 2 3" xfId="25007" xr:uid="{54DF5189-F208-4A92-B11E-91459CF86E6C}"/>
    <cellStyle name="Input 8 2 5 3" xfId="13194" xr:uid="{5C288D94-4DBD-48AF-8E55-A69038EB1E25}"/>
    <cellStyle name="Input 8 2 5 3 2" xfId="22642" xr:uid="{BFAF25C6-989A-4AF1-B827-F912F54DF22A}"/>
    <cellStyle name="Input 8 2 5 4" xfId="16912" xr:uid="{7FDB5AE8-181E-4AEE-A7A6-60175291EB21}"/>
    <cellStyle name="Input 8 2 6" xfId="8829" xr:uid="{E8D3BBF0-A2AB-47A8-8C5B-531F6529E3B4}"/>
    <cellStyle name="Input 8 2 6 2" xfId="12302" xr:uid="{6FDEAAEB-66E7-4EF0-ACD9-D652CEE421BF}"/>
    <cellStyle name="Input 8 2 6 2 2" xfId="21750" xr:uid="{9DC97F82-C522-4E90-9EBE-6124DFDE5240}"/>
    <cellStyle name="Input 8 2 6 2 3" xfId="26141" xr:uid="{FBDB1E66-9F7E-4084-9380-7D7A354E7272}"/>
    <cellStyle name="Input 8 2 6 3" xfId="14531" xr:uid="{93636718-1892-4796-B8CA-4AE6D8B3E466}"/>
    <cellStyle name="Input 8 2 6 3 2" xfId="23979" xr:uid="{189E60F2-A849-491A-BA08-18938DB453FB}"/>
    <cellStyle name="Input 8 2 6 4" xfId="18277" xr:uid="{C3D402DD-8C69-4EF6-9764-D64A260C792A}"/>
    <cellStyle name="Input 8 2 7" xfId="7425" xr:uid="{B54EA60C-79AE-4FFD-AA7F-3B336F139023}"/>
    <cellStyle name="Input 8 2 7 2" xfId="11112" xr:uid="{8E3F97D2-AA5A-4144-9A2E-16C25CA0DAB0}"/>
    <cellStyle name="Input 8 2 7 2 2" xfId="20560" xr:uid="{A2589491-933F-4230-93FD-BEFAEA864CD8}"/>
    <cellStyle name="Input 8 2 7 2 3" xfId="24979" xr:uid="{B36A71E1-8BAA-4347-A575-DD978945102B}"/>
    <cellStyle name="Input 8 2 7 3" xfId="13155" xr:uid="{A418CC32-B2B2-4DB7-86D8-E204FFC0B715}"/>
    <cellStyle name="Input 8 2 7 3 2" xfId="22603" xr:uid="{649CA8ED-6ADC-488F-8BEA-64A522F23CE9}"/>
    <cellStyle name="Input 8 2 7 4" xfId="16873" xr:uid="{269B4C31-09B0-42B0-939A-F648E5A948F6}"/>
    <cellStyle name="Input 8 2 8" xfId="9116" xr:uid="{2D4A7912-3ED7-4E39-8800-119AB5E09BA2}"/>
    <cellStyle name="Input 8 2 8 2" xfId="12528" xr:uid="{4E1C48F3-4E1D-4B13-9D9F-BC3F5177F1EC}"/>
    <cellStyle name="Input 8 2 8 2 2" xfId="21976" xr:uid="{E9110B58-1735-4EBA-B184-887EA36E144A}"/>
    <cellStyle name="Input 8 2 8 2 3" xfId="26366" xr:uid="{92147AF2-470B-4688-AAB8-3FEADDEFB539}"/>
    <cellStyle name="Input 8 2 8 3" xfId="14817" xr:uid="{5542A6CE-222A-47E0-B320-86E862FE92F8}"/>
    <cellStyle name="Input 8 2 8 3 2" xfId="24265" xr:uid="{E039B724-D07D-43FA-9A99-9522182D352A}"/>
    <cellStyle name="Input 8 2 8 4" xfId="18564" xr:uid="{EBB6700E-932D-471A-99BB-519A71BD9E12}"/>
    <cellStyle name="Input 8 2 9" xfId="9097" xr:uid="{AF495356-9800-4999-8226-7456A7D03A17}"/>
    <cellStyle name="Input 8 2 9 2" xfId="14798" xr:uid="{0A64791F-E28B-4F61-8F9C-AA0B6812F3D0}"/>
    <cellStyle name="Input 8 2 9 2 2" xfId="24246" xr:uid="{FAFE01A7-6B9C-42C7-B2EB-35C06E443A35}"/>
    <cellStyle name="Input 8 2 9 3" xfId="18545" xr:uid="{01B409EB-B94D-4EF0-88C0-D22E8EF4E97D}"/>
    <cellStyle name="Input 8 3" xfId="3402" xr:uid="{FF781DB3-DC5B-4432-BA55-E7335A188053}"/>
    <cellStyle name="Input 8 3 10" xfId="27258" xr:uid="{6100C3D8-4E13-49FA-873B-5F8496161D75}"/>
    <cellStyle name="Input 8 3 11" xfId="27077" xr:uid="{14538CCC-80D9-4BC1-96F8-DA9E82F809DE}"/>
    <cellStyle name="Input 8 3 2" xfId="4906" xr:uid="{ADDC9A9E-2201-49E0-A15E-98F90AC1AEE7}"/>
    <cellStyle name="Input 8 3 2 10" xfId="26974" xr:uid="{254A2474-B963-42A0-B3D6-FE28AFB3E156}"/>
    <cellStyle name="Input 8 3 2 2" xfId="6113" xr:uid="{DBE9E1F8-60FF-48A3-A01A-92DDB631ABFB}"/>
    <cellStyle name="Input 8 3 2 2 2" xfId="6783" xr:uid="{5B709090-7E20-432F-AE7E-1C1B6673B077}"/>
    <cellStyle name="Input 8 3 2 2 2 2" xfId="10515" xr:uid="{DC7A5076-864B-4A9E-B5ED-379E89FB1DC5}"/>
    <cellStyle name="Input 8 3 2 2 2 2 2" xfId="19963" xr:uid="{75897444-19BA-435E-A3B0-68DDECFA71AE}"/>
    <cellStyle name="Input 8 3 2 2 2 3" xfId="16234" xr:uid="{9DEF9FC8-750D-4C58-8715-9570F532303C}"/>
    <cellStyle name="Input 8 3 2 2 3" xfId="9845" xr:uid="{40B87F0F-24B8-4A4E-9D24-4338CD98507A}"/>
    <cellStyle name="Input 8 3 2 2 3 2" xfId="19293" xr:uid="{FAD0C3C8-C8CD-4E7F-8881-2B73D8C83EEA}"/>
    <cellStyle name="Input 8 3 2 2 4" xfId="15564" xr:uid="{1A7C1ACF-6C87-4583-9302-5F3B21D1C155}"/>
    <cellStyle name="Input 8 3 2 2 5" xfId="28084" xr:uid="{BD2D38AE-B664-4107-9CF1-F8D7EF270A34}"/>
    <cellStyle name="Input 8 3 2 2 6" xfId="28245" xr:uid="{42EFC4E3-A943-4B59-B7F2-2B2E9751FC09}"/>
    <cellStyle name="Input 8 3 2 2 7" xfId="27503" xr:uid="{3B5CD545-9CF2-48F8-B47D-B91A3747D164}"/>
    <cellStyle name="Input 8 3 2 2 8" xfId="28590" xr:uid="{7D9F97FC-57B8-421C-BF73-FD7F800032DC}"/>
    <cellStyle name="Input 8 3 2 3" xfId="6983" xr:uid="{43A40BA8-082F-4529-B52A-D08D2AF6A616}"/>
    <cellStyle name="Input 8 3 2 3 2" xfId="10714" xr:uid="{EAD28CB0-341A-4A38-B027-FFF8BDDCD12A}"/>
    <cellStyle name="Input 8 3 2 3 2 2" xfId="20162" xr:uid="{C4FFE05B-9FEB-4091-A5A0-308541A1BC94}"/>
    <cellStyle name="Input 8 3 2 3 2 3" xfId="24586" xr:uid="{1D70644B-D3DB-403B-81BD-5459F88C2934}"/>
    <cellStyle name="Input 8 3 2 3 3" xfId="12720" xr:uid="{E6B9EDA8-6C9E-487A-92B0-81F22A2E07D1}"/>
    <cellStyle name="Input 8 3 2 3 3 2" xfId="22168" xr:uid="{49BE0F34-D81F-4481-89DD-F48CDF37550E}"/>
    <cellStyle name="Input 8 3 2 3 4" xfId="16433" xr:uid="{C1F5A03F-1EC7-47E0-BA41-4B29898C4042}"/>
    <cellStyle name="Input 8 3 2 4" xfId="7301" xr:uid="{82FC7052-2E26-426B-93D5-BA9A995C12E2}"/>
    <cellStyle name="Input 8 3 2 4 2" xfId="11016" xr:uid="{631CE8B4-46A3-4547-9E7A-8888C04DDCE2}"/>
    <cellStyle name="Input 8 3 2 4 2 2" xfId="20464" xr:uid="{C36429DF-6EDB-4F9F-9ABD-7E9BCAE4A64B}"/>
    <cellStyle name="Input 8 3 2 4 2 3" xfId="24883" xr:uid="{B350DEF2-8270-4E58-A08A-890EAE8EC2E2}"/>
    <cellStyle name="Input 8 3 2 4 3" xfId="13031" xr:uid="{48144F66-B21C-4344-8714-450BDC3FFF76}"/>
    <cellStyle name="Input 8 3 2 4 3 2" xfId="22479" xr:uid="{23DDC685-E777-48EA-8423-8D5505D0E0BC}"/>
    <cellStyle name="Input 8 3 2 4 4" xfId="16749" xr:uid="{E490DDFB-2A1F-4C65-AD7C-2D4732648542}"/>
    <cellStyle name="Input 8 3 2 5" xfId="7733" xr:uid="{A20655E1-E5DE-4150-9AEE-4F4C84F1E230}"/>
    <cellStyle name="Input 8 3 2 5 2" xfId="11380" xr:uid="{5A5F41FE-A16D-4227-B856-10BAC2EE6799}"/>
    <cellStyle name="Input 8 3 2 5 2 2" xfId="20828" xr:uid="{8DB1395C-8AB2-4B16-A9DE-A12F00CE53A8}"/>
    <cellStyle name="Input 8 3 2 5 2 3" xfId="25246" xr:uid="{416BC240-D077-42B3-B984-9E094D671E58}"/>
    <cellStyle name="Input 8 3 2 5 3" xfId="13462" xr:uid="{B36F8133-8475-412D-A0C5-D8E88D277B04}"/>
    <cellStyle name="Input 8 3 2 5 3 2" xfId="22910" xr:uid="{136E36FA-F1AD-42FD-8DCB-37FCFAEAC795}"/>
    <cellStyle name="Input 8 3 2 5 4" xfId="17181" xr:uid="{5949ACB4-D263-440E-AD6E-6AF33B701849}"/>
    <cellStyle name="Input 8 3 2 6" xfId="7374" xr:uid="{714D7457-532D-4B66-BFD0-EC5FE1DDE8BF}"/>
    <cellStyle name="Input 8 3 2 6 2" xfId="11072" xr:uid="{7804F8CE-9B9A-4171-85DA-6239AE085479}"/>
    <cellStyle name="Input 8 3 2 6 2 2" xfId="20520" xr:uid="{4E00E7C9-3E6D-4779-AFF5-B45191A237EB}"/>
    <cellStyle name="Input 8 3 2 6 2 3" xfId="24939" xr:uid="{B1A63B2C-9B15-4B23-BC4B-E7B2526321AC}"/>
    <cellStyle name="Input 8 3 2 6 3" xfId="13104" xr:uid="{1146A631-4DE0-452F-B5CA-EF0F36FB81E4}"/>
    <cellStyle name="Input 8 3 2 6 3 2" xfId="22552" xr:uid="{C4D46783-A6B7-4664-9529-C1F61579BB74}"/>
    <cellStyle name="Input 8 3 2 6 4" xfId="16822" xr:uid="{0A04B12E-9CFB-452F-B663-26D658B6F5AE}"/>
    <cellStyle name="Input 8 3 2 7" xfId="7742" xr:uid="{4419455C-390F-45FA-B557-7E9689CBDB7A}"/>
    <cellStyle name="Input 8 3 2 7 2" xfId="11386" xr:uid="{8BF59A54-2A27-4D6D-8D55-4106A3D2EEFF}"/>
    <cellStyle name="Input 8 3 2 7 2 2" xfId="20834" xr:uid="{A8D6F2B8-670E-47A1-82EC-751EC176579E}"/>
    <cellStyle name="Input 8 3 2 7 2 3" xfId="25252" xr:uid="{26B46679-C2E0-4DD4-9953-5B08C4F939EF}"/>
    <cellStyle name="Input 8 3 2 7 3" xfId="13471" xr:uid="{F9B464ED-2BF8-4E5C-B1AD-E36F5C370F74}"/>
    <cellStyle name="Input 8 3 2 7 3 2" xfId="22919" xr:uid="{28EA04BC-1B3E-427E-B4FD-CAD998A22BBF}"/>
    <cellStyle name="Input 8 3 2 7 4" xfId="17190" xr:uid="{7F62FE3D-D34F-4650-914D-7E532194C695}"/>
    <cellStyle name="Input 8 3 2 8" xfId="8201" xr:uid="{48636737-F16F-4B9D-A426-87AD35480F81}"/>
    <cellStyle name="Input 8 3 2 8 2" xfId="13907" xr:uid="{9D4D9F7D-4194-49AC-B75D-F3F350C5B4E2}"/>
    <cellStyle name="Input 8 3 2 8 2 2" xfId="23355" xr:uid="{7030118C-1A54-4F86-9386-C08D24B98C9E}"/>
    <cellStyle name="Input 8 3 2 8 3" xfId="17649" xr:uid="{F71C8968-EA89-48A2-A9F1-6DB2F59752C6}"/>
    <cellStyle name="Input 8 3 2 9" xfId="27586" xr:uid="{1F59F688-F253-4CEC-B592-5FFAFBBC6824}"/>
    <cellStyle name="Input 8 3 3" xfId="5969" xr:uid="{7B0AE48A-35CD-4028-A8D3-2F7E7049ABB6}"/>
    <cellStyle name="Input 8 3 3 2" xfId="6639" xr:uid="{1F22F1BD-BE68-442A-AE71-9732203710FF}"/>
    <cellStyle name="Input 8 3 3 2 2" xfId="10371" xr:uid="{26366A7B-5613-49E6-AE24-017E8764536A}"/>
    <cellStyle name="Input 8 3 3 2 2 2" xfId="19819" xr:uid="{4C11C54F-BFDB-4923-805D-F2EDC3DC6059}"/>
    <cellStyle name="Input 8 3 3 2 3" xfId="16090" xr:uid="{452D29EF-C76C-4940-83C4-A7E26C0CDAAB}"/>
    <cellStyle name="Input 8 3 3 3" xfId="9701" xr:uid="{4B7ACB2C-0BD0-441C-8A28-D663D92D6917}"/>
    <cellStyle name="Input 8 3 3 3 2" xfId="19149" xr:uid="{17B7F48A-BF91-47D7-B285-1E1829538D40}"/>
    <cellStyle name="Input 8 3 3 4" xfId="15420" xr:uid="{6D7FB44F-7DA5-449C-8FE4-D8ABB60A7EFF}"/>
    <cellStyle name="Input 8 3 3 5" xfId="27979" xr:uid="{233437F4-9705-48B3-9D98-CF6DD62AA7BE}"/>
    <cellStyle name="Input 8 3 3 6" xfId="28190" xr:uid="{EC2815FC-3853-4AF3-A50C-D908C71B4C0D}"/>
    <cellStyle name="Input 8 3 3 7" xfId="26962" xr:uid="{76D62E2B-1962-4DE6-AA96-55B5AF8363CB}"/>
    <cellStyle name="Input 8 3 3 8" xfId="28487" xr:uid="{B5893EDF-1869-4D15-B0F1-7D99BD1FBEAF}"/>
    <cellStyle name="Input 8 3 4" xfId="6908" xr:uid="{3417CB96-4AA8-42DE-9263-CA959BE6B5CD}"/>
    <cellStyle name="Input 8 3 4 2" xfId="10639" xr:uid="{79CBCEA2-C223-4BAE-B6EF-4584ED6495CE}"/>
    <cellStyle name="Input 8 3 4 2 2" xfId="20087" xr:uid="{6844C216-6D73-4549-88B3-AD02C7E0A385}"/>
    <cellStyle name="Input 8 3 4 2 3" xfId="24511" xr:uid="{A20E3929-BC0B-4686-907E-4F39BBC33043}"/>
    <cellStyle name="Input 8 3 4 3" xfId="12645" xr:uid="{C07F3ED8-38A1-4C57-AEE8-705F12D398E5}"/>
    <cellStyle name="Input 8 3 4 3 2" xfId="22093" xr:uid="{F952A4CF-EA5A-476B-9D04-5636BE4163A7}"/>
    <cellStyle name="Input 8 3 4 4" xfId="16358" xr:uid="{5971A036-DFC3-427A-A657-F4FBAD8655B8}"/>
    <cellStyle name="Input 8 3 5" xfId="8009" xr:uid="{74591EB7-BE3B-4122-BDD1-4400C03B594F}"/>
    <cellStyle name="Input 8 3 5 2" xfId="11608" xr:uid="{B4915172-4150-4955-A614-3AA9BD6B3D21}"/>
    <cellStyle name="Input 8 3 5 2 2" xfId="21056" xr:uid="{87400C78-1EF4-4836-ADD0-596DA73E197C}"/>
    <cellStyle name="Input 8 3 5 2 3" xfId="25470" xr:uid="{13113D2A-4D9B-47D6-BAA1-4C3AEF3063BA}"/>
    <cellStyle name="Input 8 3 5 3" xfId="13734" xr:uid="{0215D918-C416-43C1-9886-5976AA593126}"/>
    <cellStyle name="Input 8 3 5 3 2" xfId="23182" xr:uid="{4A12BBF5-06FA-4A8B-A2AB-AC3916F7C1BE}"/>
    <cellStyle name="Input 8 3 5 4" xfId="17457" xr:uid="{83036928-39E5-4536-AE52-6A428BFF8B69}"/>
    <cellStyle name="Input 8 3 6" xfId="7703" xr:uid="{6AA1BDF9-300A-45AC-BF75-B51BCAFFF3F8}"/>
    <cellStyle name="Input 8 3 6 2" xfId="11353" xr:uid="{47505F6D-18BE-4BF3-951D-98555FE8ABD3}"/>
    <cellStyle name="Input 8 3 6 2 2" xfId="20801" xr:uid="{E23673F2-27D9-4CA7-B96B-20DF3F9D69FA}"/>
    <cellStyle name="Input 8 3 6 2 3" xfId="25219" xr:uid="{7646F4C1-8F0A-4B40-AEA6-A915BE7A2B55}"/>
    <cellStyle name="Input 8 3 6 3" xfId="13432" xr:uid="{1B5A7178-1D45-4EDC-A553-4FBD84FAE9A4}"/>
    <cellStyle name="Input 8 3 6 3 2" xfId="22880" xr:uid="{2BB64708-0722-4939-B9B0-D5EE1BA59124}"/>
    <cellStyle name="Input 8 3 6 4" xfId="17151" xr:uid="{02636212-0E93-4EC4-A621-9832FF8ED055}"/>
    <cellStyle name="Input 8 3 7" xfId="7787" xr:uid="{31B50102-7BE4-497E-A187-9AC81A5B3FCA}"/>
    <cellStyle name="Input 8 3 7 2" xfId="11427" xr:uid="{681EDF27-E143-4A8D-8E11-E19C97095550}"/>
    <cellStyle name="Input 8 3 7 2 2" xfId="20875" xr:uid="{2EBEF507-D14D-4010-A5D1-9A395F9A4AB0}"/>
    <cellStyle name="Input 8 3 7 2 3" xfId="25291" xr:uid="{3DA0C9BB-DCBD-4F91-9D1D-73887B993D19}"/>
    <cellStyle name="Input 8 3 7 3" xfId="13514" xr:uid="{9EC2A9EA-E2DC-4ACB-AD60-7DEAACDFA724}"/>
    <cellStyle name="Input 8 3 7 3 2" xfId="22962" xr:uid="{ABFD4A9D-64A2-4129-B5C5-C796C719A51E}"/>
    <cellStyle name="Input 8 3 7 4" xfId="17235" xr:uid="{C962076C-1418-4971-8244-F2336C17449E}"/>
    <cellStyle name="Input 8 3 8" xfId="8931" xr:uid="{8E71977A-7499-4E69-B059-11BCD52C13DC}"/>
    <cellStyle name="Input 8 3 8 2" xfId="12386" xr:uid="{0C21A956-54F4-462C-88A6-AB58E589351E}"/>
    <cellStyle name="Input 8 3 8 2 2" xfId="21834" xr:uid="{DBEF454C-8721-4AAB-B3E1-1CE7248D0BBD}"/>
    <cellStyle name="Input 8 3 8 2 3" xfId="26224" xr:uid="{2537386F-D3C1-410C-A999-BB1298CB763C}"/>
    <cellStyle name="Input 8 3 8 3" xfId="14632" xr:uid="{FA6A87E7-CE6F-4660-A478-6295D4A30D73}"/>
    <cellStyle name="Input 8 3 8 3 2" xfId="24080" xr:uid="{4CBABEF1-27E5-4F35-8758-4D4BDD579D68}"/>
    <cellStyle name="Input 8 3 8 4" xfId="18379" xr:uid="{D8DAFF9B-2F3B-448E-8258-DDA4A0695308}"/>
    <cellStyle name="Input 8 3 9" xfId="8532" xr:uid="{58734E4A-40C4-4626-81CF-52BF33D11D25}"/>
    <cellStyle name="Input 8 3 9 2" xfId="14235" xr:uid="{8F8CCD44-00BF-47CB-9059-01749B19240B}"/>
    <cellStyle name="Input 8 3 9 2 2" xfId="23683" xr:uid="{D15F1D20-F460-4C16-BAA9-9FB0A637B301}"/>
    <cellStyle name="Input 8 3 9 3" xfId="17980" xr:uid="{A48E570C-507A-47B5-8D14-BD8C4EE53542}"/>
    <cellStyle name="Input 8 4" xfId="3403" xr:uid="{1676136B-0393-451F-ABBF-0B9FDBCE2B22}"/>
    <cellStyle name="Input 8 4 10" xfId="27076" xr:uid="{28F3F826-F9C1-4F0A-A067-04A07791DAC0}"/>
    <cellStyle name="Input 8 4 2" xfId="5970" xr:uid="{BB077379-D03C-43FD-8C76-18E4E902D381}"/>
    <cellStyle name="Input 8 4 2 2" xfId="6640" xr:uid="{6AF9636C-15E7-4B86-B769-D2D3EFE99CCF}"/>
    <cellStyle name="Input 8 4 2 2 2" xfId="10372" xr:uid="{36EB110D-4819-4847-9184-2AC174311069}"/>
    <cellStyle name="Input 8 4 2 2 2 2" xfId="19820" xr:uid="{29AFD104-3F96-4F74-9F98-9DA034AE58CE}"/>
    <cellStyle name="Input 8 4 2 2 3" xfId="16091" xr:uid="{29FCCECE-F7C5-4569-829C-02E1BB74C1D4}"/>
    <cellStyle name="Input 8 4 2 3" xfId="9702" xr:uid="{C73814B6-3596-44D7-9097-5213C693F7AA}"/>
    <cellStyle name="Input 8 4 2 3 2" xfId="19150" xr:uid="{A8C9C61B-A305-48A8-85D4-809120FB0918}"/>
    <cellStyle name="Input 8 4 2 4" xfId="15421" xr:uid="{238AF44D-ED59-45AB-94AA-D8DA6295F982}"/>
    <cellStyle name="Input 8 4 2 5" xfId="27980" xr:uid="{E1281F7A-2066-4AEA-B502-715DC2FCC24B}"/>
    <cellStyle name="Input 8 4 2 6" xfId="28191" xr:uid="{21B13BDD-8C04-4ECC-97E4-EA8F55B36056}"/>
    <cellStyle name="Input 8 4 2 7" xfId="27632" xr:uid="{C40171F8-7685-45FA-8ECC-58081F8E038F}"/>
    <cellStyle name="Input 8 4 2 8" xfId="28488" xr:uid="{DA5A12FC-E842-4396-A7DD-B8E4286212F0}"/>
    <cellStyle name="Input 8 4 3" xfId="6907" xr:uid="{EFB4099C-272C-4F2C-98E7-0FDA7C8B3D3E}"/>
    <cellStyle name="Input 8 4 3 2" xfId="10638" xr:uid="{EFD8D49E-6AA3-4DEF-8370-FCE44DA37B58}"/>
    <cellStyle name="Input 8 4 3 2 2" xfId="20086" xr:uid="{41028389-ADBF-4874-A56A-07A71CF4AC33}"/>
    <cellStyle name="Input 8 4 3 2 3" xfId="24510" xr:uid="{63E60B9F-9FA1-4466-A4B6-DD6AF3782062}"/>
    <cellStyle name="Input 8 4 3 3" xfId="12644" xr:uid="{37C8A2A0-B1EF-4164-8350-D1406DA4A9E6}"/>
    <cellStyle name="Input 8 4 3 3 2" xfId="22092" xr:uid="{C93C3995-3600-46E8-903B-C7EBCD8F0D99}"/>
    <cellStyle name="Input 8 4 3 4" xfId="16357" xr:uid="{189D4C22-C53C-43B2-ABA9-E330FBFD99F5}"/>
    <cellStyle name="Input 8 4 4" xfId="7463" xr:uid="{8499745B-A5E6-49C7-853D-27F0C4FF51F8}"/>
    <cellStyle name="Input 8 4 4 2" xfId="11139" xr:uid="{28056C9A-DC6C-44E8-B9FE-BE49C18D5AF4}"/>
    <cellStyle name="Input 8 4 4 2 2" xfId="20587" xr:uid="{077F42EF-6E4F-4232-997A-961DDD3995EC}"/>
    <cellStyle name="Input 8 4 4 2 3" xfId="25006" xr:uid="{C50107AA-C1B8-413F-BE31-9601D9856350}"/>
    <cellStyle name="Input 8 4 4 3" xfId="13193" xr:uid="{EBCB2FA2-3CAA-4908-9FB0-E890E7E333FF}"/>
    <cellStyle name="Input 8 4 4 3 2" xfId="22641" xr:uid="{54ABE7B4-F702-45A8-A230-3CD367594B3F}"/>
    <cellStyle name="Input 8 4 4 4" xfId="16911" xr:uid="{EF920200-0971-44CA-944F-320B71FCD210}"/>
    <cellStyle name="Input 8 4 5" xfId="8388" xr:uid="{284DC1C9-218B-4644-89C5-B9489D00A855}"/>
    <cellStyle name="Input 8 4 5 2" xfId="11921" xr:uid="{22FC5108-9B67-4326-BB92-311167728A06}"/>
    <cellStyle name="Input 8 4 5 2 2" xfId="21369" xr:uid="{D8C665D0-DFCF-45B6-AA73-84081EC62B5C}"/>
    <cellStyle name="Input 8 4 5 2 3" xfId="25763" xr:uid="{10365479-B600-4577-AC01-A673BC948F52}"/>
    <cellStyle name="Input 8 4 5 3" xfId="14093" xr:uid="{5982ED75-42E7-4F82-8C92-ABB1E2E7DECA}"/>
    <cellStyle name="Input 8 4 5 3 2" xfId="23541" xr:uid="{26E64509-E42A-4E39-9E6A-8CDE2908D8C4}"/>
    <cellStyle name="Input 8 4 5 4" xfId="17836" xr:uid="{B67130E6-B05F-44C2-9086-905F810F405A}"/>
    <cellStyle name="Input 8 4 6" xfId="7788" xr:uid="{8ED0DAF4-C549-4AD1-8C69-E53ECAA1716F}"/>
    <cellStyle name="Input 8 4 6 2" xfId="11428" xr:uid="{B7B8B217-BDFA-4B0C-BAFA-520B16EB2790}"/>
    <cellStyle name="Input 8 4 6 2 2" xfId="20876" xr:uid="{A0378DD1-D247-472F-834E-5504E8CC0015}"/>
    <cellStyle name="Input 8 4 6 2 3" xfId="25292" xr:uid="{9A931787-C5C9-4AC3-A902-99B22ABFA27B}"/>
    <cellStyle name="Input 8 4 6 3" xfId="13515" xr:uid="{431FD003-2F0C-4065-9EA1-8DFB308BA9B3}"/>
    <cellStyle name="Input 8 4 6 3 2" xfId="22963" xr:uid="{F3F63019-61FB-4027-9EE9-211D98AF568A}"/>
    <cellStyle name="Input 8 4 6 4" xfId="17236" xr:uid="{D66E1852-CAD4-44FE-BA31-31FFDF851E92}"/>
    <cellStyle name="Input 8 4 7" xfId="9117" xr:uid="{7DEC85CB-414C-479B-89C3-BBF286505DBF}"/>
    <cellStyle name="Input 8 4 7 2" xfId="12529" xr:uid="{1C2678B3-AD92-4999-AB6B-57CF2FA09523}"/>
    <cellStyle name="Input 8 4 7 2 2" xfId="21977" xr:uid="{5F8C62BC-4CC2-4A24-8227-B876C2DCE1AD}"/>
    <cellStyle name="Input 8 4 7 2 3" xfId="26367" xr:uid="{9B0D5DA8-FDB8-4A86-9FEE-5A4BF7DE29CD}"/>
    <cellStyle name="Input 8 4 7 3" xfId="14818" xr:uid="{2BD9F2AD-EF01-4BB1-ACE3-FAEEF37C4035}"/>
    <cellStyle name="Input 8 4 7 3 2" xfId="24266" xr:uid="{C0401B22-6F48-47E6-84ED-E16AF9A58A43}"/>
    <cellStyle name="Input 8 4 7 4" xfId="18565" xr:uid="{2BC386F0-A974-4E4C-A5D2-5E07AB037ED9}"/>
    <cellStyle name="Input 8 4 8" xfId="9024" xr:uid="{E36DAE13-FD0F-4DA2-9787-D668AEC0C110}"/>
    <cellStyle name="Input 8 4 8 2" xfId="14725" xr:uid="{555EAEC5-AF7C-4C77-889E-786517A1267F}"/>
    <cellStyle name="Input 8 4 8 2 2" xfId="24173" xr:uid="{9B963256-DBCE-43D0-9B27-1356E70F77DC}"/>
    <cellStyle name="Input 8 4 8 3" xfId="18472" xr:uid="{739C3ADA-B653-4008-9799-EC410FA2DE09}"/>
    <cellStyle name="Input 8 4 9" xfId="27259" xr:uid="{90528636-F313-4C9B-B096-40A0DCE1AD67}"/>
    <cellStyle name="Input 8 5" xfId="3400" xr:uid="{657251C8-4377-43A4-BF52-8DA5A4A89C6C}"/>
    <cellStyle name="Input 8 6" xfId="5618" xr:uid="{3E8F535B-0724-4A82-A5FD-CDCF1A4ABE07}"/>
    <cellStyle name="Input 8 6 2" xfId="6288" xr:uid="{CA12DEE9-660F-4BB4-834D-D060D367D939}"/>
    <cellStyle name="Input 8 6 2 2" xfId="10020" xr:uid="{CAF11EE6-FFD7-4A80-A92B-0BAF085226CC}"/>
    <cellStyle name="Input 8 6 2 2 2" xfId="19468" xr:uid="{287AE53E-9804-46BD-8F60-02F937E7D002}"/>
    <cellStyle name="Input 8 6 2 3" xfId="15739" xr:uid="{0CCA0124-887B-4717-9B6F-A1E92A6F4170}"/>
    <cellStyle name="Input 8 6 3" xfId="9350" xr:uid="{9FDE64C3-50F8-4528-88EC-2C7EABD7F6BB}"/>
    <cellStyle name="Input 8 6 3 2" xfId="18798" xr:uid="{30D6462A-92DA-4391-9FF9-AAF415B7C504}"/>
    <cellStyle name="Input 8 6 4" xfId="15069" xr:uid="{87598FFD-B69F-415A-830E-D269FE546656}"/>
    <cellStyle name="Input 8 6 5" xfId="27799" xr:uid="{02542280-9AB9-42AA-9A7B-3FF3B6F2D26B}"/>
    <cellStyle name="Input 8 6 6" xfId="26691" xr:uid="{9623AB5C-3F9E-4923-BEDB-FAAEFEE7C5F7}"/>
    <cellStyle name="Input 8 6 7" xfId="27492" xr:uid="{1A28387B-CB3C-42FD-A4AF-8DBEB26524A4}"/>
    <cellStyle name="Input 8 6 8" xfId="28333" xr:uid="{99731639-D9FA-492E-BC38-081D8D13440B}"/>
    <cellStyle name="Input 8 7" xfId="7171" xr:uid="{04CE0DC1-0740-4A9C-8480-1DBD68501D24}"/>
    <cellStyle name="Input 8 7 2" xfId="10902" xr:uid="{31039B67-440E-47D4-90D6-0AD6790699B0}"/>
    <cellStyle name="Input 8 7 2 2" xfId="20350" xr:uid="{5A4AE8A7-3B3D-4D30-A0F8-77A869A93409}"/>
    <cellStyle name="Input 8 7 2 3" xfId="24774" xr:uid="{C712DB2F-C87F-487F-A3AC-6BBB83C4C702}"/>
    <cellStyle name="Input 8 7 3" xfId="12908" xr:uid="{6343E2D6-22AF-40C8-B39F-25BA2AE65165}"/>
    <cellStyle name="Input 8 7 3 2" xfId="22356" xr:uid="{E5F6257F-A805-4F10-80CB-29D0F901EFCE}"/>
    <cellStyle name="Input 8 7 4" xfId="16621" xr:uid="{B842DCA1-DE12-4C34-AC2E-A4A2913BFFC0}"/>
    <cellStyle name="Input 8 8" xfId="8310" xr:uid="{435C79BD-2907-43EB-BB8D-B445D710D1C7}"/>
    <cellStyle name="Input 8 8 2" xfId="11861" xr:uid="{F3525F59-D7B4-481C-BF09-B64B31863DAE}"/>
    <cellStyle name="Input 8 8 2 2" xfId="21309" xr:uid="{87A22757-535D-405D-8A99-4AE4A288A800}"/>
    <cellStyle name="Input 8 8 2 3" xfId="25703" xr:uid="{71A8FDB1-D041-47F9-9A1E-F99F79166815}"/>
    <cellStyle name="Input 8 8 3" xfId="14015" xr:uid="{C7D52D97-D63D-4982-9C17-CAC792AF3640}"/>
    <cellStyle name="Input 8 8 3 2" xfId="23463" xr:uid="{81BD8F68-14BC-4153-B8D6-D7D9F495F7F0}"/>
    <cellStyle name="Input 8 8 4" xfId="17758" xr:uid="{6A71B745-CC34-4227-8C0A-25F7554F62FB}"/>
    <cellStyle name="Input 8 9" xfId="8879" xr:uid="{79A5FE10-B584-46EF-A0C3-78785A1C0573}"/>
    <cellStyle name="Input 8 9 2" xfId="12342" xr:uid="{B4D44E89-D9BD-48CA-8CC1-8166B6D000C0}"/>
    <cellStyle name="Input 8 9 2 2" xfId="21790" xr:uid="{67ABED86-DF4A-497E-B5F5-CC5EC1532061}"/>
    <cellStyle name="Input 8 9 2 3" xfId="26181" xr:uid="{B3FC45EE-5845-4312-ADD3-AA85165CDC68}"/>
    <cellStyle name="Input 8 9 3" xfId="14581" xr:uid="{4966BA55-0FE8-4A71-815E-8F43650305B9}"/>
    <cellStyle name="Input 8 9 3 2" xfId="24029" xr:uid="{2EC1D274-2C97-4D67-B123-541EA86265A8}"/>
    <cellStyle name="Input 8 9 4" xfId="18327" xr:uid="{79BDDAD8-86C1-4AFD-B994-448F4D641793}"/>
    <cellStyle name="Input 9" xfId="1374" xr:uid="{C25CCE4E-4866-4777-804F-F9A768FDA8A6}"/>
    <cellStyle name="Input 9 10" xfId="8369" xr:uid="{8146B86D-36F0-4368-9DB6-01AC239D4775}"/>
    <cellStyle name="Input 9 10 2" xfId="14074" xr:uid="{CD18C7FC-352A-4778-BD66-245EF771741D}"/>
    <cellStyle name="Input 9 10 2 2" xfId="23522" xr:uid="{48A5F3CE-FF68-4E8C-AE87-573DDBC3976F}"/>
    <cellStyle name="Input 9 10 3" xfId="17817" xr:uid="{26077332-5ED2-4403-A57C-9BCE992562A7}"/>
    <cellStyle name="Input 9 11" xfId="26770" xr:uid="{85AB7A40-D1C5-4F70-87C1-62F97B929BBD}"/>
    <cellStyle name="Input 9 12" xfId="26780" xr:uid="{9FB426F0-1926-4FF7-A82D-358B9CB552BB}"/>
    <cellStyle name="Input 9 2" xfId="3405" xr:uid="{E8A5D7AB-4893-435E-9225-D55D107914A2}"/>
    <cellStyle name="Input 9 3" xfId="3404" xr:uid="{44C14BE2-1FA9-4AE1-853C-A3A1974B6960}"/>
    <cellStyle name="Input 9 4" xfId="5619" xr:uid="{A9D99494-BEEA-40B5-8BCC-7F5AF0716B0C}"/>
    <cellStyle name="Input 9 4 2" xfId="6289" xr:uid="{F1AEBE2C-B20C-40EF-B606-812E17D502A3}"/>
    <cellStyle name="Input 9 4 2 2" xfId="10021" xr:uid="{2F0B49A1-5BB9-4B23-9E35-2BDB19E93EF4}"/>
    <cellStyle name="Input 9 4 2 2 2" xfId="19469" xr:uid="{39C44004-1ADC-4B43-9007-80112FE38648}"/>
    <cellStyle name="Input 9 4 2 3" xfId="15740" xr:uid="{0A459E95-06FF-4F89-B88B-12A6BDB14922}"/>
    <cellStyle name="Input 9 4 3" xfId="9351" xr:uid="{6C90E596-B432-4987-89DB-AEDFE9AE6E24}"/>
    <cellStyle name="Input 9 4 3 2" xfId="18799" xr:uid="{20E73502-3398-48DF-B815-24835D820B5E}"/>
    <cellStyle name="Input 9 4 4" xfId="15070" xr:uid="{C69D149D-A617-49CE-A4D8-3F8CC02F4E38}"/>
    <cellStyle name="Input 9 4 5" xfId="27800" xr:uid="{80DB04F3-4FE7-4F79-8F7F-1FD9D6580ED5}"/>
    <cellStyle name="Input 9 4 6" xfId="27714" xr:uid="{81EECC11-0D5E-41CB-87E6-0E6D3B7D59F2}"/>
    <cellStyle name="Input 9 4 7" xfId="27936" xr:uid="{01B2AB5A-51C8-4592-A9A1-E0C37CB913C9}"/>
    <cellStyle name="Input 9 4 8" xfId="28334" xr:uid="{F87F40DC-CE19-4D92-877A-D40A1D287E66}"/>
    <cellStyle name="Input 9 5" xfId="7097" xr:uid="{06DD09FE-C5D8-4E5C-B060-DD568ACEE364}"/>
    <cellStyle name="Input 9 5 2" xfId="10828" xr:uid="{71227A7B-C978-4760-8569-E492E904869E}"/>
    <cellStyle name="Input 9 5 2 2" xfId="20276" xr:uid="{EA4A6404-02A9-4E2A-A651-840033BDF178}"/>
    <cellStyle name="Input 9 5 2 3" xfId="24700" xr:uid="{1DC82A94-DF5A-4F30-A0AE-9C6CAE7E0E6F}"/>
    <cellStyle name="Input 9 5 3" xfId="12834" xr:uid="{8C59CB79-2E65-4793-B78C-871451D51699}"/>
    <cellStyle name="Input 9 5 3 2" xfId="22282" xr:uid="{3249B8E0-20F3-4114-BF68-F8A3C028023E}"/>
    <cellStyle name="Input 9 5 4" xfId="16547" xr:uid="{7B03A9CE-07F2-46DD-8666-A18B309F480F}"/>
    <cellStyle name="Input 9 6" xfId="8730" xr:uid="{F61A2D08-F548-4EF0-A640-429384F0CFF2}"/>
    <cellStyle name="Input 9 6 2" xfId="12214" xr:uid="{55E0E428-6427-40BE-B75B-1BEF31EBC0E9}"/>
    <cellStyle name="Input 9 6 2 2" xfId="21662" xr:uid="{46CDC28D-8F13-40B5-9959-15328ECAC77C}"/>
    <cellStyle name="Input 9 6 2 3" xfId="26054" xr:uid="{21DA55F2-880A-4A35-9C09-E4E1E10397D8}"/>
    <cellStyle name="Input 9 6 3" xfId="14433" xr:uid="{CB36839C-9D93-4558-ADD4-8BB4C743883C}"/>
    <cellStyle name="Input 9 6 3 2" xfId="23881" xr:uid="{5E4B16AC-CAE4-48F1-9F9A-E0BA28F13EAA}"/>
    <cellStyle name="Input 9 6 4" xfId="18178" xr:uid="{5937A5B7-46D7-4DCA-AC4A-CB9B822DC4AD}"/>
    <cellStyle name="Input 9 7" xfId="8724" xr:uid="{24734A33-6809-48E0-8169-F51C18222838}"/>
    <cellStyle name="Input 9 7 2" xfId="12208" xr:uid="{43A63CD0-A635-4761-9563-ADD396738346}"/>
    <cellStyle name="Input 9 7 2 2" xfId="21656" xr:uid="{A8ED3AB3-D9DC-46C0-84A8-E7DDE17E8112}"/>
    <cellStyle name="Input 9 7 2 3" xfId="26048" xr:uid="{E4CE5074-2A56-4642-B6FE-2437D7970B29}"/>
    <cellStyle name="Input 9 7 3" xfId="14427" xr:uid="{AB12B062-A082-4428-979F-04A4C1914C6F}"/>
    <cellStyle name="Input 9 7 3 2" xfId="23875" xr:uid="{464D63EB-3A7E-40F1-B78D-36CFFE47978E}"/>
    <cellStyle name="Input 9 7 4" xfId="18172" xr:uid="{C4A66F09-2E0D-44C1-8A40-B2B8375E6EF7}"/>
    <cellStyle name="Input 9 8" xfId="8725" xr:uid="{6B7FC26A-F582-4F45-942A-B3569AC1FBB9}"/>
    <cellStyle name="Input 9 8 2" xfId="12209" xr:uid="{EE1DB7C2-FB19-477A-94EC-820C2D9E693E}"/>
    <cellStyle name="Input 9 8 2 2" xfId="21657" xr:uid="{EE1CDEB7-FD9C-4D82-B22C-1F1DBD72E89B}"/>
    <cellStyle name="Input 9 8 2 3" xfId="26049" xr:uid="{80F2CAA9-EF84-429C-83AD-4A8EDF49C41B}"/>
    <cellStyle name="Input 9 8 3" xfId="14428" xr:uid="{2727714B-11C6-41E2-8C4C-8F9037E634B1}"/>
    <cellStyle name="Input 9 8 3 2" xfId="23876" xr:uid="{46DDD9BB-A03C-4473-BBB5-B9C8565F56F4}"/>
    <cellStyle name="Input 9 8 4" xfId="18173" xr:uid="{2C18EA43-49A2-43B2-A66B-7A93EC884313}"/>
    <cellStyle name="Input 9 9" xfId="8197" xr:uid="{32ABCB11-91ED-44A2-BDE1-AD3BEBB021E1}"/>
    <cellStyle name="Input 9 9 2" xfId="11762" xr:uid="{4E21FE25-A520-4C92-9FF9-8721A3F7D14D}"/>
    <cellStyle name="Input 9 9 2 2" xfId="21210" xr:uid="{C5CDA479-E3C9-458D-8462-9535801574AC}"/>
    <cellStyle name="Input 9 9 2 3" xfId="25605" xr:uid="{736769EB-8C8B-4722-AA2B-7F5FF48FB391}"/>
    <cellStyle name="Input 9 9 3" xfId="13903" xr:uid="{4665F776-F578-47F4-A3B7-CC9AD934D7C2}"/>
    <cellStyle name="Input 9 9 3 2" xfId="23351" xr:uid="{9F959AAB-073A-49FE-8EAC-D4BCC07EA127}"/>
    <cellStyle name="Input 9 9 4" xfId="17645" xr:uid="{4F052732-2DC2-4755-B1F1-3AEA67A6721C}"/>
    <cellStyle name="Legal 8½ x 14 in" xfId="5513" xr:uid="{1FEE2626-B8F6-44AD-A53D-22515F486DE6}"/>
    <cellStyle name="Legal 8½ x 14 in 10" xfId="29351" xr:uid="{B7954356-F7B8-4129-8093-B9248B701D5B}"/>
    <cellStyle name="Linked Cell 10" xfId="1376" xr:uid="{6CB88D16-FA58-4253-9677-14248946E096}"/>
    <cellStyle name="Linked Cell 10 2" xfId="3407" xr:uid="{D770781E-B60B-4DF6-BE7B-AA4585EC7B05}"/>
    <cellStyle name="Linked Cell 11" xfId="1377" xr:uid="{517E302A-0903-42BD-883E-A26D2303C0F7}"/>
    <cellStyle name="Linked Cell 11 2" xfId="3408" xr:uid="{B1BEE2D4-96AF-493E-9A4C-3EF737CEC504}"/>
    <cellStyle name="Linked Cell 12" xfId="1378" xr:uid="{1DBB3FE3-EF99-42B0-98CB-412AB7108FC2}"/>
    <cellStyle name="Linked Cell 12 2" xfId="3409" xr:uid="{36FE7EA7-01E1-4E12-986B-8C4E042CAC33}"/>
    <cellStyle name="Linked Cell 13" xfId="1379" xr:uid="{DBA23A63-5507-43BE-A293-41584C652B1B}"/>
    <cellStyle name="Linked Cell 13 2" xfId="3410" xr:uid="{B368C52C-6FA1-4348-B4F9-9D6DC1E77A7A}"/>
    <cellStyle name="Linked Cell 14" xfId="1380" xr:uid="{7925AD80-3E77-47BA-8236-CC979FDE39DE}"/>
    <cellStyle name="Linked Cell 14 2" xfId="3411" xr:uid="{39600884-BBD1-4FB1-9998-CFD7F8DB4FC8}"/>
    <cellStyle name="Linked Cell 15" xfId="1381" xr:uid="{62218227-FDDC-4E77-98A8-C446EC334AE3}"/>
    <cellStyle name="Linked Cell 15 2" xfId="3412" xr:uid="{F7DD002B-89BE-4B78-A756-677336D65939}"/>
    <cellStyle name="Linked Cell 16" xfId="1382" xr:uid="{6D245BEC-4036-44E5-AC72-F718A604BE11}"/>
    <cellStyle name="Linked Cell 16 2" xfId="3413" xr:uid="{FE85DECB-4FA2-4641-967B-EEA9CC5AAC5E}"/>
    <cellStyle name="Linked Cell 17" xfId="1383" xr:uid="{81A4D3AF-4EAC-43D6-83CD-B6593FC3B23A}"/>
    <cellStyle name="Linked Cell 17 2" xfId="3414" xr:uid="{0B135804-524C-47EC-9327-1119CD51FF8B}"/>
    <cellStyle name="Linked Cell 18" xfId="1384" xr:uid="{2D34BA50-1ADC-4EDA-B2AB-FA2B0311B102}"/>
    <cellStyle name="Linked Cell 18 2" xfId="3415" xr:uid="{68CDBB31-E5E7-4CE2-BC1D-526BB3ACC112}"/>
    <cellStyle name="Linked Cell 19" xfId="3416" xr:uid="{B8D7B5FF-91CD-4A38-9F47-F3A7445974A8}"/>
    <cellStyle name="Linked Cell 2" xfId="1385" xr:uid="{7AF68539-DED3-46C5-93D3-87B204F5AA00}"/>
    <cellStyle name="Linked Cell 2 10" xfId="1386" xr:uid="{A0717079-F345-4980-82F0-47817E748DC1}"/>
    <cellStyle name="Linked Cell 2 11" xfId="1387" xr:uid="{CE18D19F-3FE9-4B1D-BEFE-50684BB9C878}"/>
    <cellStyle name="Linked Cell 2 12" xfId="3417" xr:uid="{01DD355A-111F-4815-8F88-8BDB808F2F76}"/>
    <cellStyle name="Linked Cell 2 13" xfId="4130" xr:uid="{645C2639-175A-4A06-8AEA-F66DB98D2BD8}"/>
    <cellStyle name="Linked Cell 2 14" xfId="4908" xr:uid="{D4902B4C-F7A6-45F0-86DA-019B0B366A50}"/>
    <cellStyle name="Linked Cell 2 15" xfId="29381" xr:uid="{FC54CD92-B537-4FCC-B078-AB2D83D153B3}"/>
    <cellStyle name="Linked Cell 2 2" xfId="1388" xr:uid="{44EB3B54-3176-4447-8264-19890603D10D}"/>
    <cellStyle name="Linked Cell 2 2 2" xfId="3418" xr:uid="{52B9AB8E-1F62-43D3-8642-B3BD12BD16AE}"/>
    <cellStyle name="Linked Cell 2 2 3" xfId="4909" xr:uid="{C8551A80-F27A-4D27-9ACD-1712439014C7}"/>
    <cellStyle name="Linked Cell 2 3" xfId="1389" xr:uid="{79B98A7F-0C0E-4CF5-A21A-D87F264F549E}"/>
    <cellStyle name="Linked Cell 2 3 2" xfId="3419" xr:uid="{B232D5F0-B57C-4784-86A2-B89A58B616DE}"/>
    <cellStyle name="Linked Cell 2 3 3" xfId="4910" xr:uid="{5202D201-DAEC-4ACB-BDCC-F9AAFF73205C}"/>
    <cellStyle name="Linked Cell 2 4" xfId="1390" xr:uid="{F9981256-89CE-4644-B65E-E5990FC7CAC4}"/>
    <cellStyle name="Linked Cell 2 4 2" xfId="3421" xr:uid="{25B03AE1-EAC1-4C85-AFE5-FE6200F1D6C0}"/>
    <cellStyle name="Linked Cell 2 4 3" xfId="3420" xr:uid="{CA811AF0-F728-4F41-922B-6DA697CB2E3E}"/>
    <cellStyle name="Linked Cell 2 4 4" xfId="4911" xr:uid="{C54AFC8C-4C44-4617-80F5-0752599AEF9C}"/>
    <cellStyle name="Linked Cell 2 5" xfId="1391" xr:uid="{69A1BE19-FB91-44A1-B0C6-4F59AD894A82}"/>
    <cellStyle name="Linked Cell 2 5 2" xfId="3422" xr:uid="{BD32F1AD-20F6-4152-AFB1-A9C183981B24}"/>
    <cellStyle name="Linked Cell 2 5 3" xfId="4912" xr:uid="{D9A65CFA-8988-40C4-BD87-2DBC62332749}"/>
    <cellStyle name="Linked Cell 2 6" xfId="1392" xr:uid="{88F7FAC7-1A59-4185-A564-12C580A70BA7}"/>
    <cellStyle name="Linked Cell 2 6 2" xfId="3423" xr:uid="{151464AE-83DF-4DFF-B3E8-73DA422D32F4}"/>
    <cellStyle name="Linked Cell 2 6 3" xfId="4913" xr:uid="{8C83B636-9D27-4A71-976C-21D95F8C8734}"/>
    <cellStyle name="Linked Cell 2 7" xfId="1393" xr:uid="{2449EB7D-DEE5-40B7-9738-1630A427A6CC}"/>
    <cellStyle name="Linked Cell 2 7 2" xfId="3424" xr:uid="{BF4EBD94-9CCF-4B71-B41D-0FE7407C3A08}"/>
    <cellStyle name="Linked Cell 2 7 3" xfId="4914" xr:uid="{5C8F2063-5E80-4F40-AED3-B99422847B99}"/>
    <cellStyle name="Linked Cell 2 8" xfId="1394" xr:uid="{D7AA676E-F3CE-42B2-90FD-9D631A0B2070}"/>
    <cellStyle name="Linked Cell 2 9" xfId="1395" xr:uid="{F7D23EEC-BF30-45FD-9FB0-32EFA9B9BF70}"/>
    <cellStyle name="Linked Cell 20" xfId="3425" xr:uid="{134F1B68-6171-4714-BB89-A370167C318E}"/>
    <cellStyle name="Linked Cell 21" xfId="3426" xr:uid="{E1F697C1-DC82-44D5-8416-D02B98227BEF}"/>
    <cellStyle name="Linked Cell 22" xfId="3427" xr:uid="{EE386F1D-98D6-43EA-B674-A620D306022B}"/>
    <cellStyle name="Linked Cell 23" xfId="3428" xr:uid="{3352E02F-A116-4F75-9826-D74BCD262E9B}"/>
    <cellStyle name="Linked Cell 24" xfId="3429" xr:uid="{43CA3E5D-A8ED-4550-9A45-6172208BACDE}"/>
    <cellStyle name="Linked Cell 25" xfId="3430" xr:uid="{F61855FC-25C5-4F04-9C4C-BCC745BC2A48}"/>
    <cellStyle name="Linked Cell 26" xfId="3431" xr:uid="{A937FDBD-2A98-4F40-804F-08A400BC8C6D}"/>
    <cellStyle name="Linked Cell 27" xfId="3406" xr:uid="{3D5B8733-C8FD-4D9A-9B16-B0A93EE42F1F}"/>
    <cellStyle name="Linked Cell 28" xfId="4907" xr:uid="{110BB938-17C5-4E8A-A953-CE81B7116A27}"/>
    <cellStyle name="Linked Cell 29" xfId="5394" xr:uid="{268F1563-9B30-4C9F-8524-65A01C5F446C}"/>
    <cellStyle name="Linked Cell 3" xfId="1396" xr:uid="{C8A8BB43-9DC4-4B57-9655-29C578A2333A}"/>
    <cellStyle name="Linked Cell 3 10" xfId="1397" xr:uid="{093B2459-E5A5-4C53-A137-5E9538E7C574}"/>
    <cellStyle name="Linked Cell 3 11" xfId="1398" xr:uid="{41CFF9F7-33F4-4A5A-95F7-63E3930081D7}"/>
    <cellStyle name="Linked Cell 3 12" xfId="3432" xr:uid="{3F9EED22-0FAF-4774-89D0-E5FBAAC6FB29}"/>
    <cellStyle name="Linked Cell 3 13" xfId="4915" xr:uid="{A5116844-14C2-4AE0-BC34-FC471F340273}"/>
    <cellStyle name="Linked Cell 3 14" xfId="29415" xr:uid="{67DC4E5B-D87D-4E6A-81A1-CDC7E4133FC5}"/>
    <cellStyle name="Linked Cell 3 2" xfId="1399" xr:uid="{1AF2F5AF-264E-4F4B-9312-DFC78AABE6CF}"/>
    <cellStyle name="Linked Cell 3 2 2" xfId="3433" xr:uid="{65F2F428-6A56-4519-BF00-420493D8E4C0}"/>
    <cellStyle name="Linked Cell 3 3" xfId="1400" xr:uid="{93A1936C-B78D-4CB4-A0D3-D5F538CFB4EB}"/>
    <cellStyle name="Linked Cell 3 4" xfId="1401" xr:uid="{80886B74-2819-4280-8067-F497E79A9B34}"/>
    <cellStyle name="Linked Cell 3 5" xfId="1402" xr:uid="{A937ACCC-C8F2-4353-B18D-6E43CDA9DA8B}"/>
    <cellStyle name="Linked Cell 3 6" xfId="1403" xr:uid="{212D765E-4A5A-4178-9E49-B0169416CC3E}"/>
    <cellStyle name="Linked Cell 3 7" xfId="1404" xr:uid="{0F272C2E-3FCB-4B1E-83FE-29F2C8DBC3AB}"/>
    <cellStyle name="Linked Cell 3 8" xfId="1405" xr:uid="{8B8C2D2C-A7D8-43F1-A9DD-072FC86F0377}"/>
    <cellStyle name="Linked Cell 3 9" xfId="1406" xr:uid="{C8634F4C-DDEA-420F-AF33-756A7C496DD6}"/>
    <cellStyle name="Linked Cell 30" xfId="5437" xr:uid="{37E16B53-F6B9-4F00-B6C1-90DBDF841362}"/>
    <cellStyle name="Linked Cell 31" xfId="1375" xr:uid="{EA6FB8B3-FC14-4ED7-8398-A2F0106B6BF4}"/>
    <cellStyle name="Linked Cell 32" xfId="5481" xr:uid="{3FC9089F-D0E6-4465-B17D-00A8B15602EF}"/>
    <cellStyle name="Linked Cell 33" xfId="29237" xr:uid="{0626C8CE-7435-43D9-A62D-10E995532015}"/>
    <cellStyle name="Linked Cell 4" xfId="1407" xr:uid="{76708373-948E-4CEE-9E4E-2933CDB5E321}"/>
    <cellStyle name="Linked Cell 4 2" xfId="3435" xr:uid="{D5B1843D-C906-49E1-99ED-9CEB7A9F1328}"/>
    <cellStyle name="Linked Cell 4 3" xfId="3434" xr:uid="{B94EC7CF-CF15-4B29-B585-46C82DF3385D}"/>
    <cellStyle name="Linked Cell 5" xfId="1408" xr:uid="{C834B85A-F849-4F88-BE56-09A743E898EB}"/>
    <cellStyle name="Linked Cell 5 2" xfId="3437" xr:uid="{67162263-F712-47A2-953C-C84F59716E99}"/>
    <cellStyle name="Linked Cell 5 3" xfId="3436" xr:uid="{BAF7CF02-3E81-4ACA-A4CA-96AC7E373099}"/>
    <cellStyle name="Linked Cell 6" xfId="1409" xr:uid="{5E24AAA5-332C-4AA6-B598-C9FDC0DB7064}"/>
    <cellStyle name="Linked Cell 6 2" xfId="3439" xr:uid="{DF9F3126-0959-48A4-BB67-58BF2DDA078A}"/>
    <cellStyle name="Linked Cell 6 3" xfId="3440" xr:uid="{4BF6CEFD-5536-4EFA-97BD-B4A4026B0D98}"/>
    <cellStyle name="Linked Cell 6 4" xfId="3438" xr:uid="{BA9F2FC6-A5D8-4BA3-85BE-0C7751EA4EF8}"/>
    <cellStyle name="Linked Cell 7" xfId="1410" xr:uid="{1291E352-728A-4F35-AEF7-4C7F23FC328E}"/>
    <cellStyle name="Linked Cell 7 2" xfId="3442" xr:uid="{14B62746-3971-480D-8E4B-796B8F5874C1}"/>
    <cellStyle name="Linked Cell 7 3" xfId="3441" xr:uid="{728ED167-746B-4975-9C3A-B1E4481A39CA}"/>
    <cellStyle name="Linked Cell 8" xfId="1411" xr:uid="{88A9E03B-1651-40CA-B6EC-C7DD3AF685ED}"/>
    <cellStyle name="Linked Cell 8 2" xfId="3443" xr:uid="{20273BDD-31EF-4B43-A607-46023D9108E6}"/>
    <cellStyle name="Linked Cell 9" xfId="1412" xr:uid="{0475CD45-16F9-4726-97A8-B0A650B408A0}"/>
    <cellStyle name="Linked Cell 9 2" xfId="3444" xr:uid="{B85495BF-3B35-4309-A939-55C3D8A4A5F1}"/>
    <cellStyle name="Neutral 10" xfId="1414" xr:uid="{DCFCBB68-989D-4956-ABF9-DA2A4A773FA3}"/>
    <cellStyle name="Neutral 10 2" xfId="3446" xr:uid="{4D04E671-2D4A-412A-878D-C1324B7D3551}"/>
    <cellStyle name="Neutral 11" xfId="1415" xr:uid="{B3866DB6-3C74-484F-9CDA-672CA7D9EE0E}"/>
    <cellStyle name="Neutral 11 2" xfId="3447" xr:uid="{39B6562D-9CE0-4DDA-9F7E-18FAD3844DFB}"/>
    <cellStyle name="Neutral 12" xfId="1416" xr:uid="{6D3BFD48-0FBA-4C73-973A-35C497AF545A}"/>
    <cellStyle name="Neutral 12 2" xfId="3448" xr:uid="{453697E4-998A-4BDB-A2BB-1EF566B7E08C}"/>
    <cellStyle name="Neutral 13" xfId="1417" xr:uid="{694DEE01-4027-48BF-B0FF-A7E68E3666F5}"/>
    <cellStyle name="Neutral 13 2" xfId="3449" xr:uid="{49AA2032-B1F1-488C-AD0D-23CDBE3F9A8A}"/>
    <cellStyle name="Neutral 14" xfId="1418" xr:uid="{F406272B-0D01-4FB1-B573-4722E280F08F}"/>
    <cellStyle name="Neutral 14 2" xfId="3450" xr:uid="{92F0CE03-AE56-4B49-87D4-785807F74B48}"/>
    <cellStyle name="Neutral 15" xfId="1419" xr:uid="{A64A005F-7391-429D-95CC-91B4C7A55B91}"/>
    <cellStyle name="Neutral 15 2" xfId="3451" xr:uid="{894DD90E-A009-40F2-93E1-EF6512828D44}"/>
    <cellStyle name="Neutral 16" xfId="1420" xr:uid="{6214413E-5354-49A0-BA66-AC9FBEF3FCDF}"/>
    <cellStyle name="Neutral 16 2" xfId="3452" xr:uid="{B621E0D4-FAB8-425C-BFF5-BF289BA8812D}"/>
    <cellStyle name="Neutral 17" xfId="1421" xr:uid="{BAFA3EC7-C06C-4A8D-83D9-4182CBF939C6}"/>
    <cellStyle name="Neutral 17 2" xfId="3453" xr:uid="{ADD6B8C9-0DCF-49EB-90BA-D30F63D96023}"/>
    <cellStyle name="Neutral 18" xfId="1422" xr:uid="{9B481CD6-161A-4E3C-A446-1015D61D6A8F}"/>
    <cellStyle name="Neutral 18 2" xfId="3454" xr:uid="{A4EFBD80-007C-418D-8C46-31DFB48D559C}"/>
    <cellStyle name="Neutral 19" xfId="3455" xr:uid="{45734F0F-3496-468A-8F5C-E70576EB0021}"/>
    <cellStyle name="Neutral 2" xfId="1423" xr:uid="{0676E235-2D30-449D-943E-D3CC00863B52}"/>
    <cellStyle name="Neutral 2 10" xfId="1424" xr:uid="{9E7C57D1-A4AA-42CB-BDE5-0A428C155E1E}"/>
    <cellStyle name="Neutral 2 11" xfId="1425" xr:uid="{090D03D5-33FB-4763-A4F1-F43CB56A108F}"/>
    <cellStyle name="Neutral 2 12" xfId="3456" xr:uid="{C41F6716-0B5D-41A5-9E24-5E5130DD64BE}"/>
    <cellStyle name="Neutral 2 13" xfId="4131" xr:uid="{A1D0A2EC-0EA7-412C-A860-9366475D2E9B}"/>
    <cellStyle name="Neutral 2 14" xfId="4917" xr:uid="{457AC3D0-6D7E-44A6-875A-9ADAA2E0E176}"/>
    <cellStyle name="Neutral 2 15" xfId="29366" xr:uid="{55DD8F83-38C0-4B65-B50B-6CDBBA1FE3E1}"/>
    <cellStyle name="Neutral 2 2" xfId="1426" xr:uid="{34E1FB20-7369-4884-81BB-19A969917DB3}"/>
    <cellStyle name="Neutral 2 2 2" xfId="3457" xr:uid="{EF4624B8-6D55-43E2-A913-0D17C47EAA18}"/>
    <cellStyle name="Neutral 2 2 3" xfId="4918" xr:uid="{2E2D8E6D-988B-4F69-98DE-FE273F9E67FE}"/>
    <cellStyle name="Neutral 2 3" xfId="1427" xr:uid="{824BB538-3A56-4F3A-910E-B42004F069E7}"/>
    <cellStyle name="Neutral 2 3 2" xfId="3458" xr:uid="{1DB1A72E-514B-4DA2-B3A8-B91CAE06E035}"/>
    <cellStyle name="Neutral 2 3 3" xfId="4919" xr:uid="{591CC4DD-5E8D-4A7D-84CD-43ADA524EDF4}"/>
    <cellStyle name="Neutral 2 4" xfId="1428" xr:uid="{098D5947-FA12-458D-87E3-C6F7573979E6}"/>
    <cellStyle name="Neutral 2 4 2" xfId="3460" xr:uid="{38FFAD62-503E-4CB4-8C38-D4FCBB48CB87}"/>
    <cellStyle name="Neutral 2 4 3" xfId="3459" xr:uid="{0D6E4425-C981-4D50-8541-8DB8AE7CE1C3}"/>
    <cellStyle name="Neutral 2 4 4" xfId="4920" xr:uid="{0653328E-A06F-4B31-BD5F-28FFB468D157}"/>
    <cellStyle name="Neutral 2 5" xfId="1429" xr:uid="{2A367CA8-59DD-4E97-BB81-946CB60B4F43}"/>
    <cellStyle name="Neutral 2 5 2" xfId="3461" xr:uid="{2C7B53E2-7AB2-4279-A267-E8244B4D55CA}"/>
    <cellStyle name="Neutral 2 5 3" xfId="4921" xr:uid="{7409CE72-3CA2-455B-A8D2-6A9E579DA925}"/>
    <cellStyle name="Neutral 2 6" xfId="1430" xr:uid="{717B6BC0-7C57-4D69-8BD6-15834FA468A5}"/>
    <cellStyle name="Neutral 2 6 2" xfId="3462" xr:uid="{88240712-DEED-484C-87AC-C766F1F10E6A}"/>
    <cellStyle name="Neutral 2 6 3" xfId="4922" xr:uid="{A051A0D0-3095-4553-8E46-D2D576EF325F}"/>
    <cellStyle name="Neutral 2 7" xfId="1431" xr:uid="{F9BF7A34-3EDE-498F-8684-186FFEFEDC63}"/>
    <cellStyle name="Neutral 2 7 2" xfId="3463" xr:uid="{CCBC6642-0C03-4B42-94F1-A7D0B2064C03}"/>
    <cellStyle name="Neutral 2 7 3" xfId="4923" xr:uid="{58726926-3061-445D-A509-9988367CEBB4}"/>
    <cellStyle name="Neutral 2 8" xfId="1432" xr:uid="{D24775DC-8F4C-47F6-9878-AF7E18FA4D1C}"/>
    <cellStyle name="Neutral 2 9" xfId="1433" xr:uid="{A5C9DDF4-8593-405D-9536-0395B431DFF6}"/>
    <cellStyle name="Neutral 20" xfId="3464" xr:uid="{BF1F3CA9-33D6-4327-9436-C272551B5259}"/>
    <cellStyle name="Neutral 21" xfId="3465" xr:uid="{8DCA4DBB-4744-44B7-BBBD-5E7F28B7E461}"/>
    <cellStyle name="Neutral 22" xfId="3466" xr:uid="{1BFFDDBD-7D12-445B-BF6B-DBF7D4A0A3BE}"/>
    <cellStyle name="Neutral 23" xfId="3467" xr:uid="{C2AEF680-C470-4423-A832-C5DA17B471BE}"/>
    <cellStyle name="Neutral 24" xfId="3468" xr:uid="{CFEE5DA9-6EA5-4291-86F2-945790818910}"/>
    <cellStyle name="Neutral 25" xfId="3469" xr:uid="{832A043C-C3D1-4614-8BDD-24AEED12B63B}"/>
    <cellStyle name="Neutral 26" xfId="3470" xr:uid="{04D09B57-0FB1-4AED-B7D6-BAB91DE7C486}"/>
    <cellStyle name="Neutral 27" xfId="3445" xr:uid="{96C98F06-7668-4570-9DA5-6D9ECAC6C8F3}"/>
    <cellStyle name="Neutral 28" xfId="4916" xr:uid="{C6F7340B-6B82-4090-91B8-9343593C4479}"/>
    <cellStyle name="Neutral 29" xfId="5390" xr:uid="{4EB1916D-BE94-433F-8ACB-912846A9228C}"/>
    <cellStyle name="Neutral 3" xfId="1434" xr:uid="{A51BDDA4-959E-4B77-9DAE-A6574D93CCC1}"/>
    <cellStyle name="Neutral 3 10" xfId="1435" xr:uid="{A7D5C084-5A3E-48A6-A9BE-8ED6C21C1986}"/>
    <cellStyle name="Neutral 3 11" xfId="1436" xr:uid="{D750A39C-A997-4EEC-926D-84021913AA79}"/>
    <cellStyle name="Neutral 3 12" xfId="3471" xr:uid="{6686D96B-37DF-446C-BFD0-F55F8BC880DC}"/>
    <cellStyle name="Neutral 3 13" xfId="4924" xr:uid="{E5883096-949E-4108-9AED-3A4A1DDC2995}"/>
    <cellStyle name="Neutral 3 14" xfId="29411" xr:uid="{80572316-07FD-4B6B-BEE5-73CCC670EA43}"/>
    <cellStyle name="Neutral 3 2" xfId="1437" xr:uid="{F6E01145-06CE-46A4-B676-9A8B74215DEA}"/>
    <cellStyle name="Neutral 3 2 2" xfId="3472" xr:uid="{5D876D8B-2116-47BD-8865-D87AACB384E7}"/>
    <cellStyle name="Neutral 3 3" xfId="1438" xr:uid="{575C763D-BD79-4EE6-AB6A-2521D278FC51}"/>
    <cellStyle name="Neutral 3 4" xfId="1439" xr:uid="{FDFB4209-AB34-4DD2-9AD1-9F8E9B2A4D1D}"/>
    <cellStyle name="Neutral 3 5" xfId="1440" xr:uid="{A1504D8D-5956-45FB-9651-CE7BE2EBCA6C}"/>
    <cellStyle name="Neutral 3 6" xfId="1441" xr:uid="{DB9DDE60-2FE8-4CD5-8902-249C6E2E6C04}"/>
    <cellStyle name="Neutral 3 7" xfId="1442" xr:uid="{69276C00-B28B-4FE4-8F1A-C54AF02C9C58}"/>
    <cellStyle name="Neutral 3 8" xfId="1443" xr:uid="{1D4108EC-A12D-4BE4-BA8B-F4B27193E777}"/>
    <cellStyle name="Neutral 3 9" xfId="1444" xr:uid="{773BDEDC-CE7A-4DB4-9368-72B2E1EC20E3}"/>
    <cellStyle name="Neutral 30" xfId="5433" xr:uid="{16712EEA-5846-43C6-A1E7-F331106DC26C}"/>
    <cellStyle name="Neutral 31" xfId="1413" xr:uid="{2C5E996C-BC9D-4B2C-85D2-A1EA03174E32}"/>
    <cellStyle name="Neutral 32" xfId="5477" xr:uid="{5BF14E4A-140F-41CB-A6CC-6C11B84525E3}"/>
    <cellStyle name="Neutral 33" xfId="29233" xr:uid="{2DB5C57A-1E3D-44C1-9E45-F7EF08472A8C}"/>
    <cellStyle name="Neutral 4" xfId="1445" xr:uid="{FCCF0108-1379-4094-9E97-CBE68E87697F}"/>
    <cellStyle name="Neutral 4 2" xfId="3474" xr:uid="{D530CBB9-F2A8-4451-8A2D-908EB3376CB7}"/>
    <cellStyle name="Neutral 4 3" xfId="3473" xr:uid="{665A3D12-EDA8-418A-A9A3-F7BDC4BD267B}"/>
    <cellStyle name="Neutral 5" xfId="1446" xr:uid="{D7D58662-FC07-4A26-B29C-5A6F31911D19}"/>
    <cellStyle name="Neutral 5 2" xfId="3476" xr:uid="{B63C63C9-1A87-444F-A333-819BA8DDD11D}"/>
    <cellStyle name="Neutral 5 3" xfId="3475" xr:uid="{068703BD-A9A1-464F-A153-306C342483BE}"/>
    <cellStyle name="Neutral 6" xfId="1447" xr:uid="{E38F9E18-BB4A-4E07-87BF-01CD3E6597FB}"/>
    <cellStyle name="Neutral 6 2" xfId="3478" xr:uid="{E78983D3-7AB5-4091-ACAB-92AE3A5899B6}"/>
    <cellStyle name="Neutral 6 3" xfId="3479" xr:uid="{FAE6085A-A443-4129-B026-9AB3FABB3884}"/>
    <cellStyle name="Neutral 6 4" xfId="3477" xr:uid="{DBCB14B0-A277-4D16-9840-057D153120F0}"/>
    <cellStyle name="Neutral 7" xfId="1448" xr:uid="{D4A91219-BEA5-42E3-942F-93502D05CAC7}"/>
    <cellStyle name="Neutral 7 2" xfId="3481" xr:uid="{58756237-E53D-4C6F-AC9D-0603D789EACC}"/>
    <cellStyle name="Neutral 7 3" xfId="3480" xr:uid="{6BF63A8B-811F-47B2-A885-250B8A97E6A9}"/>
    <cellStyle name="Neutral 8" xfId="1449" xr:uid="{89EDBD09-1AFF-4C53-AFA9-2BB79D36DF21}"/>
    <cellStyle name="Neutral 8 2" xfId="3482" xr:uid="{A5FE40B7-71D1-4400-9C1C-10B63E475B36}"/>
    <cellStyle name="Neutral 9" xfId="1450" xr:uid="{41F58621-0D6A-4F6D-BAFD-8030CCD265C0}"/>
    <cellStyle name="Neutral 9 2" xfId="3483" xr:uid="{DECD8629-1140-429C-8F49-497794245D74}"/>
    <cellStyle name="Normal" xfId="0" builtinId="0"/>
    <cellStyle name="Normal - Style1" xfId="1451" xr:uid="{30F1C3DB-6B98-4715-8F95-F3C505847100}"/>
    <cellStyle name="Normal 10" xfId="3484" xr:uid="{AE4EA080-7495-4E28-90F8-3A78D78E9186}"/>
    <cellStyle name="Normal 10 10" xfId="3485" xr:uid="{55C18305-F28C-4BD0-9E83-80FA1EACF666}"/>
    <cellStyle name="Normal 10 10 2" xfId="4926" xr:uid="{3BD0C974-130C-495C-9664-E17C970D759F}"/>
    <cellStyle name="Normal 10 11" xfId="3486" xr:uid="{8824DE16-7E5C-4D1E-A561-049A3124E787}"/>
    <cellStyle name="Normal 10 12" xfId="4177" xr:uid="{F45D8062-1452-42E8-8156-D9A5A282F93B}"/>
    <cellStyle name="Normal 10 12 2" xfId="4287" xr:uid="{B1BA7A02-CE0C-4A0E-9E75-1E58AA806376}"/>
    <cellStyle name="Normal 10 13" xfId="4925" xr:uid="{8E6978C1-C65C-46F8-971A-97E2209CC0DE}"/>
    <cellStyle name="Normal 10 14" xfId="29344" xr:uid="{E39D0EFC-A5B1-44F9-90BF-A04CA5C73D24}"/>
    <cellStyle name="Normal 10 2" xfId="3487" xr:uid="{CCAB0025-B3FD-4342-AC53-E56722F7D2A2}"/>
    <cellStyle name="Normal 10 2 2" xfId="3488" xr:uid="{0C3C6920-EF5B-4D3C-A779-409580C7F8FD}"/>
    <cellStyle name="Normal 10 2 2 2" xfId="3489" xr:uid="{C64096B9-906A-4651-B6F6-44BE779D614A}"/>
    <cellStyle name="Normal 10 2 2 2 2" xfId="4929" xr:uid="{5E10BAF6-822C-4079-AD60-D5DE8E5B3199}"/>
    <cellStyle name="Normal 10 2 2 3" xfId="3490" xr:uid="{715188D0-13B8-4602-A4B3-D36E65B7D985}"/>
    <cellStyle name="Normal 10 2 2 3 2" xfId="4930" xr:uid="{1B238159-F667-4683-A469-47DDB29DBBAC}"/>
    <cellStyle name="Normal 10 2 2 4" xfId="4928" xr:uid="{B126856C-CC44-4945-978A-CAE35682938C}"/>
    <cellStyle name="Normal 10 2 3" xfId="3491" xr:uid="{02DA513A-815A-42D7-8668-BB9A7710B616}"/>
    <cellStyle name="Normal 10 2 3 2" xfId="4931" xr:uid="{C5EEB19E-3449-4749-8776-FAC5B3D11956}"/>
    <cellStyle name="Normal 10 2 4" xfId="3492" xr:uid="{9C11144D-287F-4563-A671-5B502B2FDCDA}"/>
    <cellStyle name="Normal 10 2 4 2" xfId="4932" xr:uid="{232FA1A0-4CFF-4BF6-B0D3-93BC01F48F54}"/>
    <cellStyle name="Normal 10 2 5" xfId="3493" xr:uid="{C96ED3AB-2521-4E17-88A1-5A8DB8A6C698}"/>
    <cellStyle name="Normal 10 2 5 2" xfId="4933" xr:uid="{6F3C64D0-4B87-4DF2-8EF5-957E44FA90EA}"/>
    <cellStyle name="Normal 10 2 6" xfId="4927" xr:uid="{D3015D98-30AB-4929-8658-C1E8544B79B3}"/>
    <cellStyle name="Normal 10 3" xfId="3494" xr:uid="{974A3557-AF2F-481A-954B-51A7A1D7F79A}"/>
    <cellStyle name="Normal 10 3 2" xfId="3495" xr:uid="{0FACABBD-601E-4D18-AA3A-9CD38830A4DB}"/>
    <cellStyle name="Normal 10 3 2 2" xfId="4935" xr:uid="{EB550DF3-4427-4285-BD56-51022568032D}"/>
    <cellStyle name="Normal 10 3 3" xfId="3496" xr:uid="{9F0710E9-CD6E-4CD7-84DD-B09234C65C6B}"/>
    <cellStyle name="Normal 10 3 3 2" xfId="4936" xr:uid="{36B05E40-387B-45BC-B742-00D01C551E15}"/>
    <cellStyle name="Normal 10 3 4" xfId="4934" xr:uid="{FD0A430A-062E-4C94-9C1E-83AB40EDB6E0}"/>
    <cellStyle name="Normal 10 4" xfId="3497" xr:uid="{4208E3B3-BBCC-4DAF-9732-4C595F2C0727}"/>
    <cellStyle name="Normal 10 4 2" xfId="3498" xr:uid="{024667FF-07A9-4339-B5B1-B57B2AC7055C}"/>
    <cellStyle name="Normal 10 4 2 2" xfId="4938" xr:uid="{E899F5AC-9362-4E22-9C80-53A68ECE803D}"/>
    <cellStyle name="Normal 10 4 3" xfId="4937" xr:uid="{508C43A0-45BF-41A4-B07B-5C658D5F9D76}"/>
    <cellStyle name="Normal 10 5" xfId="3499" xr:uid="{F449F070-D7F9-416B-B2F8-F9076195B779}"/>
    <cellStyle name="Normal 10 5 2" xfId="4939" xr:uid="{6393BA6B-C315-4E9D-9776-9301F3F316D0}"/>
    <cellStyle name="Normal 10 6" xfId="3500" xr:uid="{1AAA7EAB-A0BD-4936-92D4-CFBA451DFB7C}"/>
    <cellStyle name="Normal 10 6 2" xfId="4940" xr:uid="{D1B5B80C-254D-4151-9000-23A8B1ECCACD}"/>
    <cellStyle name="Normal 10 7" xfId="3501" xr:uid="{EDE11920-9B8C-4CCE-A3C1-60131418424E}"/>
    <cellStyle name="Normal 10 7 2" xfId="4941" xr:uid="{F618A595-0798-4D95-A9B4-EF2E0A361C9F}"/>
    <cellStyle name="Normal 10 8" xfId="3502" xr:uid="{08FB6B10-9750-443E-A8B9-456940E95C1F}"/>
    <cellStyle name="Normal 10 8 2" xfId="4942" xr:uid="{18562AB8-E070-46D8-BBDC-6F9184611572}"/>
    <cellStyle name="Normal 10 9" xfId="3503" xr:uid="{050ABE4C-A102-4DE0-A0C1-E8FD48131963}"/>
    <cellStyle name="Normal 10 9 2" xfId="4943" xr:uid="{1EA6D6F5-A8AC-4DA3-9B6A-9616171076D3}"/>
    <cellStyle name="Normal 100" xfId="4944" xr:uid="{48571D38-42FB-4286-ABEE-42DC63618CDC}"/>
    <cellStyle name="Normal 100 2" xfId="29833" xr:uid="{5876F68E-DF43-49C8-9E97-8C94D05A647A}"/>
    <cellStyle name="Normal 101" xfId="4945" xr:uid="{153EEF68-CB0B-4119-B917-CEA29AEB27DE}"/>
    <cellStyle name="Normal 101 2" xfId="29834" xr:uid="{67BEFD1F-DF0D-4340-B846-A06428610CF7}"/>
    <cellStyle name="Normal 102" xfId="3504" xr:uid="{8A0EA461-2CBE-42F4-B461-5D598A43B241}"/>
    <cellStyle name="Normal 102 2" xfId="4946" xr:uid="{6F78BCAC-A60D-4723-BB27-36F4F8D31D80}"/>
    <cellStyle name="Normal 103" xfId="4947" xr:uid="{E603B893-0556-45B4-846E-8EFD856B8DFF}"/>
    <cellStyle name="Normal 103 2" xfId="29835" xr:uid="{80FB9DB6-C306-49C3-8498-34A7FA746030}"/>
    <cellStyle name="Normal 104" xfId="4948" xr:uid="{B0987CC3-7E7F-4535-90A8-4BEDC2CC2A75}"/>
    <cellStyle name="Normal 104 2" xfId="29836" xr:uid="{8866211A-4604-44FD-B42D-10133C53425C}"/>
    <cellStyle name="Normal 105" xfId="4949" xr:uid="{001EB994-4913-4531-BD9E-4F1D57D926E6}"/>
    <cellStyle name="Normal 105 2" xfId="29837" xr:uid="{D6CEC333-B555-4666-8A46-21EF9336857C}"/>
    <cellStyle name="Normal 106" xfId="3505" xr:uid="{6A8B2B83-7EAB-4CE7-81E7-27FAE37482AC}"/>
    <cellStyle name="Normal 106 2" xfId="4950" xr:uid="{28E03628-35FE-4AA5-877C-DDDBEB4D2B37}"/>
    <cellStyle name="Normal 107" xfId="3506" xr:uid="{AB30DFB9-5129-4778-8F36-7A8DD382FDD5}"/>
    <cellStyle name="Normal 107 2" xfId="4951" xr:uid="{3E3D70E1-B068-4926-9B6E-7223EDF4EB61}"/>
    <cellStyle name="Normal 108" xfId="4952" xr:uid="{E170DFC3-FF51-4BFC-A1B9-CBF6DC8D5F5F}"/>
    <cellStyle name="Normal 108 2" xfId="29838" xr:uid="{FD433D06-3106-42BC-8259-34B1B43E5DB1}"/>
    <cellStyle name="Normal 109" xfId="3507" xr:uid="{340B7E13-54C3-4430-A555-01D338DBF921}"/>
    <cellStyle name="Normal 109 2" xfId="4953" xr:uid="{266AAE94-5CFC-4689-A4D9-775B85E8A379}"/>
    <cellStyle name="Normal 11" xfId="3508" xr:uid="{49479D7D-B756-4414-84DF-5713572B0E53}"/>
    <cellStyle name="Normal 11 2" xfId="3509" xr:uid="{1AF58192-3919-4B2D-BA87-247C9913AEED}"/>
    <cellStyle name="Normal 11 2 2" xfId="4955" xr:uid="{8E1941B0-E189-4B91-A39B-21D108A5018D}"/>
    <cellStyle name="Normal 11 2 2 2 2 2" xfId="5514" xr:uid="{4698BA8B-96C1-45D0-AD3D-357B0CDB87D3}"/>
    <cellStyle name="Normal 11 3" xfId="3510" xr:uid="{DCBBF195-5400-42FF-A865-F6A1440ACA84}"/>
    <cellStyle name="Normal 11 3 2" xfId="4956" xr:uid="{A99D0394-D87D-44C9-9706-599D3AE7043B}"/>
    <cellStyle name="Normal 11 4" xfId="3511" xr:uid="{D6679AF4-9CCB-44B9-9F88-0466395753E7}"/>
    <cellStyle name="Normal 11 4 2" xfId="4957" xr:uid="{771138BE-3F81-4E4E-AC9F-8CD4D1372268}"/>
    <cellStyle name="Normal 11 5" xfId="4178" xr:uid="{437A26B5-811B-4AEC-A66F-DF41AB9E3972}"/>
    <cellStyle name="Normal 11 5 2" xfId="4288" xr:uid="{8DE88891-30DB-493A-9B02-192696802A79}"/>
    <cellStyle name="Normal 11 6" xfId="4954" xr:uid="{C4B84F88-B39C-434D-AAE5-1454BB486151}"/>
    <cellStyle name="Normal 11 7" xfId="29305" xr:uid="{787E4658-2255-4D12-AF03-2B0CCF83CF55}"/>
    <cellStyle name="Normal 110" xfId="4958" xr:uid="{23F75DF7-483A-4760-9DFF-CD620A2BE8FF}"/>
    <cellStyle name="Normal 110 2" xfId="29839" xr:uid="{2A010DEF-904E-4278-82DC-9AE4B22F1C50}"/>
    <cellStyle name="Normal 111" xfId="3512" xr:uid="{C16CD434-3005-4B0B-850E-3AC3C4B7E33D}"/>
    <cellStyle name="Normal 111 2" xfId="4959" xr:uid="{6CA6CFBA-9C15-41D7-B44D-D64A368A7EC4}"/>
    <cellStyle name="Normal 112" xfId="3513" xr:uid="{D80704D8-80DA-4F5F-A8C4-7881F2428139}"/>
    <cellStyle name="Normal 112 2" xfId="4960" xr:uid="{A2D3B537-541D-4681-A05B-0068355FB3F6}"/>
    <cellStyle name="Normal 113" xfId="4961" xr:uid="{A5124D7D-7EE8-4045-9B60-DA0083B8204D}"/>
    <cellStyle name="Normal 113 2" xfId="29840" xr:uid="{C11AF324-3EE3-4920-97B1-D6A2629B5463}"/>
    <cellStyle name="Normal 114" xfId="4962" xr:uid="{2A63F549-B377-40C9-832C-18369B5F8C36}"/>
    <cellStyle name="Normal 114 2" xfId="29841" xr:uid="{9BBC6C0B-4EED-486D-A53D-42BF085F1AAE}"/>
    <cellStyle name="Normal 115" xfId="3514" xr:uid="{89AF8D17-0440-4E38-AE53-B6E48289DBA2}"/>
    <cellStyle name="Normal 115 2" xfId="4963" xr:uid="{6A626125-C5A1-4915-93BA-0BB2CDC7B2A5}"/>
    <cellStyle name="Normal 116" xfId="4964" xr:uid="{4F685BC3-FAFD-437B-9C15-DEBD02B817A7}"/>
    <cellStyle name="Normal 116 2" xfId="29842" xr:uid="{CC4706A1-98EF-4F9E-BF20-CCB48FBBDA59}"/>
    <cellStyle name="Normal 117" xfId="3515" xr:uid="{A56A34CD-7DC9-468B-B05E-4E5E422312FF}"/>
    <cellStyle name="Normal 117 2" xfId="4965" xr:uid="{73CEBAC9-267B-4123-9FAD-592BA9CA91BE}"/>
    <cellStyle name="Normal 118" xfId="4966" xr:uid="{9AF210C3-DDD8-4B7D-84D4-9B3D0D2B9ED7}"/>
    <cellStyle name="Normal 118 2" xfId="29843" xr:uid="{04A58E46-D273-467B-A608-B94E6DE8A248}"/>
    <cellStyle name="Normal 119" xfId="3516" xr:uid="{A621964F-E5B6-4DC2-9A2C-47D043D80B5A}"/>
    <cellStyle name="Normal 119 2" xfId="4967" xr:uid="{CD82CF74-485D-41AB-9462-3E46B2B5858D}"/>
    <cellStyle name="Normal 12" xfId="3517" xr:uid="{E3B7EF7B-B8E6-4DF7-9549-03AE34E9E1B5}"/>
    <cellStyle name="Normal 12 2" xfId="3518" xr:uid="{7FA9BB91-F595-43AE-B4F7-F6BADADC1C5E}"/>
    <cellStyle name="Normal 12 2 2" xfId="4969" xr:uid="{FB801DE8-0E42-4541-B13A-41460C10A16C}"/>
    <cellStyle name="Normal 12 3" xfId="3519" xr:uid="{77CE2186-8BAC-46B2-9CA8-D095347234F2}"/>
    <cellStyle name="Normal 12 3 2" xfId="4970" xr:uid="{104286F2-1B2D-45EE-BC59-14FACC90595A}"/>
    <cellStyle name="Normal 12 4" xfId="3520" xr:uid="{0D18E811-16F7-484C-9AFC-DAC689B80CDB}"/>
    <cellStyle name="Normal 12 4 2" xfId="4971" xr:uid="{DA58BAE2-FE02-409F-BA77-7AA32C8A4FED}"/>
    <cellStyle name="Normal 12 5" xfId="4179" xr:uid="{69597A8F-9AE2-4B93-A463-E3FE6B86C57F}"/>
    <cellStyle name="Normal 12 5 2" xfId="4289" xr:uid="{D855D90C-53E1-4536-BF63-3AE2A457D853}"/>
    <cellStyle name="Normal 12 6" xfId="4968" xr:uid="{64F9A806-9A22-4863-9E2D-1F68E5829B92}"/>
    <cellStyle name="Normal 12 7" xfId="29346" xr:uid="{0B2B7F78-C8EF-452E-954B-713E2BABEFF4}"/>
    <cellStyle name="Normal 120" xfId="4972" xr:uid="{0F039597-240B-4B0A-B31C-1253C11B18E8}"/>
    <cellStyle name="Normal 120 2" xfId="29844" xr:uid="{6AB1E122-8EB3-4F30-90FB-36E67443698E}"/>
    <cellStyle name="Normal 121" xfId="4973" xr:uid="{79DB9128-6A6C-4A46-9702-3D8EB629A104}"/>
    <cellStyle name="Normal 121 2" xfId="29845" xr:uid="{7B1B31C1-534E-499C-954D-97A19C6F68F5}"/>
    <cellStyle name="Normal 122" xfId="3521" xr:uid="{9BD9D696-6333-48E0-8747-421C89606030}"/>
    <cellStyle name="Normal 122 2" xfId="4974" xr:uid="{52553851-7B7D-4051-A6B1-26168AA314C9}"/>
    <cellStyle name="Normal 123" xfId="4975" xr:uid="{66FB5282-6A56-4530-836F-52345DDED2F9}"/>
    <cellStyle name="Normal 123 2" xfId="29846" xr:uid="{F790E586-DE76-4619-91FD-7B8D6462F16D}"/>
    <cellStyle name="Normal 124" xfId="4976" xr:uid="{8088AC5B-0D70-4ED0-BE13-51C53837534D}"/>
    <cellStyle name="Normal 124 2" xfId="29847" xr:uid="{CBA1F058-4900-40DC-9693-30B683A3B3C4}"/>
    <cellStyle name="Normal 125" xfId="3522" xr:uid="{014EA59E-80FA-41B7-8CB5-4ED761DA8103}"/>
    <cellStyle name="Normal 125 2" xfId="4977" xr:uid="{680E9CE0-1293-4124-8801-12A7D8E5CE35}"/>
    <cellStyle name="Normal 126" xfId="3523" xr:uid="{DEC35DD8-7920-4F2D-B300-44784DABE3CB}"/>
    <cellStyle name="Normal 126 2" xfId="4978" xr:uid="{9219B905-DBA2-4994-B529-2B988D3AFBDE}"/>
    <cellStyle name="Normal 127" xfId="4979" xr:uid="{E32D7BEE-78C2-4855-A5EE-294F8B3F4469}"/>
    <cellStyle name="Normal 127 2" xfId="29848" xr:uid="{405C711E-83D1-4020-BBF8-94F7488DC80C}"/>
    <cellStyle name="Normal 128" xfId="4980" xr:uid="{39577CAD-2352-43FF-8444-B17AE83390D9}"/>
    <cellStyle name="Normal 128 2" xfId="29849" xr:uid="{B8E7F2C8-FB57-4EEB-BC2A-2BDA0E2117FC}"/>
    <cellStyle name="Normal 129" xfId="4981" xr:uid="{A285382B-A148-4B41-B0A8-F4DF3F2FAE0F}"/>
    <cellStyle name="Normal 129 2" xfId="29850" xr:uid="{EDCBFCDC-F932-4FE4-AC94-7CB72B6CE183}"/>
    <cellStyle name="Normal 13" xfId="3524" xr:uid="{D2BCAB25-30B8-469D-ACF3-CD54C7C4535D}"/>
    <cellStyle name="Normal 13 2" xfId="3525" xr:uid="{B459AD1F-94A3-4F24-97B4-63630E39E7C8}"/>
    <cellStyle name="Normal 13 2 2" xfId="4982" xr:uid="{3F02F27F-1E40-4362-8F44-7E38367ACD04}"/>
    <cellStyle name="Normal 130" xfId="4983" xr:uid="{AA3D4DE9-24BC-4D20-A7AF-DBD9DC605ABA}"/>
    <cellStyle name="Normal 130 2" xfId="29851" xr:uid="{3EF28489-6C87-4C2D-8B30-1CC6F16F61D2}"/>
    <cellStyle name="Normal 131" xfId="4984" xr:uid="{1C3102E2-139D-435A-90AC-0570E89FE2BE}"/>
    <cellStyle name="Normal 131 2" xfId="29852" xr:uid="{796635C8-6A67-4142-96A1-1B21477F2FA2}"/>
    <cellStyle name="Normal 132" xfId="4985" xr:uid="{BFCDDFE5-B437-49C9-9712-AEE694A082DB}"/>
    <cellStyle name="Normal 132 2" xfId="29853" xr:uid="{595B313B-3F7C-442E-ABC8-EB878844C680}"/>
    <cellStyle name="Normal 133" xfId="4986" xr:uid="{0CE9EAC7-88D9-4390-882B-FC32563796A6}"/>
    <cellStyle name="Normal 133 2" xfId="29854" xr:uid="{7C8E4571-AB91-4E1E-BE4C-545A5ED998FB}"/>
    <cellStyle name="Normal 134" xfId="4987" xr:uid="{4DAD200B-C398-4707-9C2C-97EA6E8798F8}"/>
    <cellStyle name="Normal 134 2" xfId="29855" xr:uid="{C4236913-32F1-4428-818B-B6AE305DDE56}"/>
    <cellStyle name="Normal 135" xfId="4988" xr:uid="{5C8E6F4D-F564-42DD-86FD-4749C1B002CB}"/>
    <cellStyle name="Normal 135 2" xfId="29856" xr:uid="{0BA06E15-686C-471F-9539-0730D64A7D9D}"/>
    <cellStyle name="Normal 136" xfId="4989" xr:uid="{B7C13982-6C94-4119-A421-51188C1E4A8F}"/>
    <cellStyle name="Normal 136 2" xfId="29857" xr:uid="{B7DC8B4C-DD9C-44B5-9F3E-49F031AF2DC9}"/>
    <cellStyle name="Normal 137" xfId="4990" xr:uid="{AF541269-F1C6-4C96-9D60-260328FDF462}"/>
    <cellStyle name="Normal 137 2" xfId="29858" xr:uid="{2E21AD49-5D61-4796-A724-78688235A6F0}"/>
    <cellStyle name="Normal 138" xfId="4991" xr:uid="{C405E586-00C9-4493-992B-9CE810789A2A}"/>
    <cellStyle name="Normal 138 2" xfId="29859" xr:uid="{D1223795-D748-4448-8979-C6E1576447EC}"/>
    <cellStyle name="Normal 139" xfId="4992" xr:uid="{F80102C6-5A72-4244-82AC-C54B94FE0CD5}"/>
    <cellStyle name="Normal 139 2" xfId="29860" xr:uid="{0A79D825-6E1C-48A3-BE9E-AEE02B26532A}"/>
    <cellStyle name="Normal 14" xfId="3526" xr:uid="{CA7882BD-368A-4CC6-AD02-D6E8AA34BF97}"/>
    <cellStyle name="Normal 14 10" xfId="3527" xr:uid="{1E49B63B-AA62-4FDA-9225-00F75AA7D3EF}"/>
    <cellStyle name="Normal 14 11" xfId="4993" xr:uid="{E01DCAB8-0B3E-4E63-BD1F-68BB1FEA12BB}"/>
    <cellStyle name="Normal 14 2" xfId="3528" xr:uid="{DCCFA850-EF5B-4BB3-AD2E-2993F0BEC4E1}"/>
    <cellStyle name="Normal 14 2 2" xfId="4994" xr:uid="{8965531C-1A78-4055-A57F-D235CB825999}"/>
    <cellStyle name="Normal 14 3" xfId="3529" xr:uid="{836D2A9F-EB42-4B5A-9D5A-42278971A4B6}"/>
    <cellStyle name="Normal 14 3 2" xfId="4995" xr:uid="{FAB11A43-382B-4B84-B079-F7B783E78115}"/>
    <cellStyle name="Normal 14 4" xfId="3530" xr:uid="{1DD08798-63A0-486B-BA10-AACD5ED07E4E}"/>
    <cellStyle name="Normal 14 4 2" xfId="4996" xr:uid="{59D03E48-99E9-4B02-B25F-B021FCE4A45D}"/>
    <cellStyle name="Normal 14 5" xfId="3531" xr:uid="{BC6F01FD-CC84-4C08-AA61-77A1CDF5FE61}"/>
    <cellStyle name="Normal 14 5 2" xfId="4997" xr:uid="{8B97E922-CD7E-45BB-9514-C3466C004AF3}"/>
    <cellStyle name="Normal 14 6" xfId="3532" xr:uid="{4711AC07-F05D-40D3-9288-F2627DF25D01}"/>
    <cellStyle name="Normal 14 6 2" xfId="4998" xr:uid="{CD614680-7A43-4FAE-B1B6-9B6F8BB82B2F}"/>
    <cellStyle name="Normal 14 7" xfId="3533" xr:uid="{9332C90C-1657-4F6F-8CB1-688EFC386C92}"/>
    <cellStyle name="Normal 14 7 2" xfId="4999" xr:uid="{08A04B82-5757-4B59-AD33-AE644F999480}"/>
    <cellStyle name="Normal 14 8" xfId="3534" xr:uid="{F111A096-3FDB-4422-AA93-430922326D4B}"/>
    <cellStyle name="Normal 14 8 2" xfId="5000" xr:uid="{A0506D01-66BA-48A1-B723-9A490A5F0FD6}"/>
    <cellStyle name="Normal 14 9" xfId="3535" xr:uid="{328F321B-7AD9-47E3-9666-17718150AD93}"/>
    <cellStyle name="Normal 14 9 2" xfId="5001" xr:uid="{DA88617E-11E5-4760-B6A7-2B8443A053C6}"/>
    <cellStyle name="Normal 140" xfId="5002" xr:uid="{D66776C2-3644-44C3-AE4A-531D3B3227BE}"/>
    <cellStyle name="Normal 140 2" xfId="29861" xr:uid="{5F13FA7D-6146-457E-9950-76A4736CADFE}"/>
    <cellStyle name="Normal 141" xfId="5003" xr:uid="{EF973138-E97B-47FF-BF57-E498DF10EE52}"/>
    <cellStyle name="Normal 141 2" xfId="29862" xr:uid="{37C5734A-B2D6-4751-9275-9F671AD93714}"/>
    <cellStyle name="Normal 142" xfId="5004" xr:uid="{98684DE3-07DE-486C-859F-1C5F2D7BE38A}"/>
    <cellStyle name="Normal 142 2" xfId="29863" xr:uid="{4D5F9930-A24A-4D5C-ABBC-799F51FC3FC6}"/>
    <cellStyle name="Normal 143" xfId="5005" xr:uid="{163496B5-4A17-4A60-87E9-75D7D8379A35}"/>
    <cellStyle name="Normal 143 2" xfId="29864" xr:uid="{4D28230A-4E94-4E8C-AF0A-9EF49753EB23}"/>
    <cellStyle name="Normal 144" xfId="5006" xr:uid="{A3D0CFA0-0D08-4CC9-8950-97F997F4C33D}"/>
    <cellStyle name="Normal 144 2" xfId="29865" xr:uid="{11A68866-0043-45A5-ACCD-C31F63127535}"/>
    <cellStyle name="Normal 145" xfId="5007" xr:uid="{FEFAB6F6-4C3C-4626-8865-DE1CAAFA1288}"/>
    <cellStyle name="Normal 145 2" xfId="29866" xr:uid="{755CDD8B-7945-467C-9488-F17339D9B93F}"/>
    <cellStyle name="Normal 146" xfId="5008" xr:uid="{51513EDC-52A3-4762-B298-87D075316BFC}"/>
    <cellStyle name="Normal 146 2" xfId="29867" xr:uid="{9FE4A3AF-1F21-4066-B7AF-EEABA0ED5FFB}"/>
    <cellStyle name="Normal 147" xfId="5009" xr:uid="{6E166DA8-29BC-4F45-A47F-7C8BD726EF17}"/>
    <cellStyle name="Normal 147 2" xfId="29868" xr:uid="{DFFAA8D9-187E-4479-90DE-851E0A8DD2AF}"/>
    <cellStyle name="Normal 148" xfId="5010" xr:uid="{8C6F890D-3A7C-48E5-8C1E-656CC022E635}"/>
    <cellStyle name="Normal 148 2" xfId="29869" xr:uid="{DBE4DFC6-79F0-4E9D-A532-EE3638AAE7FE}"/>
    <cellStyle name="Normal 149" xfId="5011" xr:uid="{11E83CDC-0BD1-49D6-B313-13652E05C13E}"/>
    <cellStyle name="Normal 149 2" xfId="29870" xr:uid="{F08CC99E-5C8B-420B-8E37-802244AF6689}"/>
    <cellStyle name="Normal 15" xfId="4082" xr:uid="{86EF8A12-8A58-47AB-B7DD-6A67C1CCE53C}"/>
    <cellStyle name="Normal 15 2" xfId="3536" xr:uid="{09E0BA16-1DB1-4E69-8AB2-7FB0F02F17AF}"/>
    <cellStyle name="Normal 15 3" xfId="29306" xr:uid="{6E255EDA-EE94-4608-B584-3329B6881E0C}"/>
    <cellStyle name="Normal 150" xfId="5012" xr:uid="{CEF5AFF9-5C32-45F0-8735-7F21E6209678}"/>
    <cellStyle name="Normal 150 2" xfId="29871" xr:uid="{0FEE887A-61FD-4910-A3D7-6B920C2605E5}"/>
    <cellStyle name="Normal 151" xfId="5013" xr:uid="{711F3B89-6960-4816-9011-EEE27126F6A0}"/>
    <cellStyle name="Normal 151 2" xfId="29872" xr:uid="{FDEE3F99-2F7D-4552-9B87-E66AE33FAF49}"/>
    <cellStyle name="Normal 152" xfId="5014" xr:uid="{6FFBB166-7489-4DA4-B5BD-74D724F81901}"/>
    <cellStyle name="Normal 152 2" xfId="29873" xr:uid="{BF9BE8F5-44E7-4691-A095-C957AFAF4963}"/>
    <cellStyle name="Normal 153" xfId="5015" xr:uid="{E6E506A0-5872-428B-8F85-00901FB73932}"/>
    <cellStyle name="Normal 153 2" xfId="29874" xr:uid="{E2B094AE-D1EC-4A7B-B92A-5C442DAEC602}"/>
    <cellStyle name="Normal 154" xfId="5016" xr:uid="{5CB8E90B-07E4-4AE1-94F8-F73AA8A54814}"/>
    <cellStyle name="Normal 154 2" xfId="29875" xr:uid="{0FD43016-1B46-4CA0-8FD4-A31455EF1F06}"/>
    <cellStyle name="Normal 155" xfId="5017" xr:uid="{524E7310-2CEA-43DD-8C07-19131FC17929}"/>
    <cellStyle name="Normal 155 2" xfId="29876" xr:uid="{C20E48BB-06AA-490D-A782-F10ADC898DCE}"/>
    <cellStyle name="Normal 156" xfId="5018" xr:uid="{958EBF71-339E-4A1A-B577-015CEB63A498}"/>
    <cellStyle name="Normal 156 2" xfId="29877" xr:uid="{C651181A-98D1-497F-A21D-FAD59D35CB16}"/>
    <cellStyle name="Normal 157" xfId="5019" xr:uid="{4CA6FF65-54BB-44F2-8201-A83C09A81124}"/>
    <cellStyle name="Normal 157 2" xfId="29878" xr:uid="{3C7D3CA4-2A98-4AB0-BEA3-A6BB5ABCA893}"/>
    <cellStyle name="Normal 158" xfId="5020" xr:uid="{F7F78C53-F580-4F72-9B26-B4F5535D67F8}"/>
    <cellStyle name="Normal 158 2" xfId="29879" xr:uid="{2C70F51B-5537-4BB7-92D9-3B710BFC707C}"/>
    <cellStyle name="Normal 159" xfId="5021" xr:uid="{751A63D9-E4D1-43A5-B0F3-A00D18B05E71}"/>
    <cellStyle name="Normal 159 2" xfId="29880" xr:uid="{B239AD74-84E7-4F42-824E-D3727F24D0EC}"/>
    <cellStyle name="Normal 16" xfId="3537" xr:uid="{D73D2D1F-B5DB-4794-872A-D3D12B4167C3}"/>
    <cellStyle name="Normal 16 2" xfId="5022" xr:uid="{0C5ADE93-0651-4CA9-940C-FD2768360EC8}"/>
    <cellStyle name="Normal 160" xfId="5023" xr:uid="{B310B3C4-56B7-4F3B-8EEF-C0BD3F0997AA}"/>
    <cellStyle name="Normal 160 2" xfId="29881" xr:uid="{267E94A2-70E4-43E6-8AB1-D26C46D1AB88}"/>
    <cellStyle name="Normal 161" xfId="5024" xr:uid="{0C7770EC-D225-4A8B-B9BF-781DEC087A7C}"/>
    <cellStyle name="Normal 161 2" xfId="29882" xr:uid="{EDFF45D1-DC1A-49EA-AA5D-C754DE8486C6}"/>
    <cellStyle name="Normal 162" xfId="5025" xr:uid="{906D7CFD-01BD-4D71-B494-DA5290B53682}"/>
    <cellStyle name="Normal 162 2" xfId="29883" xr:uid="{E1E06E6D-CB1E-401D-A0EA-876F4DB87278}"/>
    <cellStyle name="Normal 163" xfId="5026" xr:uid="{C4166C99-988F-405D-80A9-1A016D3E3386}"/>
    <cellStyle name="Normal 163 2" xfId="29884" xr:uid="{C9A1FB52-F795-4025-B56C-21F1F27EFC3C}"/>
    <cellStyle name="Normal 164" xfId="5027" xr:uid="{7104059C-835E-4E59-B440-AB5A32BF51B9}"/>
    <cellStyle name="Normal 164 2" xfId="29885" xr:uid="{DAD6F204-AA23-4E96-B755-BE871117A2D2}"/>
    <cellStyle name="Normal 165" xfId="5028" xr:uid="{AC348DD7-AA00-4A05-9548-6CA02752740C}"/>
    <cellStyle name="Normal 165 2" xfId="29886" xr:uid="{B238D5D8-0078-4A8D-8DF6-F7816B265F6B}"/>
    <cellStyle name="Normal 166" xfId="5029" xr:uid="{596674A0-BE5B-4B33-89C2-E25E99E4C4BF}"/>
    <cellStyle name="Normal 166 2" xfId="29887" xr:uid="{F2519512-ED1E-4DCA-91DC-6A0EC34E0634}"/>
    <cellStyle name="Normal 167" xfId="5030" xr:uid="{BE0F3D8A-4BBA-4D41-B9ED-85FC05624200}"/>
    <cellStyle name="Normal 167 2" xfId="29888" xr:uid="{4EABC139-0167-4D71-8BDD-DB1BAB33A8AD}"/>
    <cellStyle name="Normal 168" xfId="5031" xr:uid="{45AA6F00-008E-490B-B02C-3676179B403C}"/>
    <cellStyle name="Normal 168 2" xfId="29889" xr:uid="{1BC9BC54-6100-486E-A728-51D4292A3533}"/>
    <cellStyle name="Normal 169" xfId="32659" xr:uid="{CFDCC248-3108-4C74-8908-DA66C859AF23}"/>
    <cellStyle name="Normal 17" xfId="48" xr:uid="{A3D16F3F-B77C-4F3D-997E-C40076B979F3}"/>
    <cellStyle name="Normal 17 2" xfId="3539" xr:uid="{D0A5E1A2-9786-4F5A-B3EC-1EA268EA751F}"/>
    <cellStyle name="Normal 17 2 2" xfId="5033" xr:uid="{E006ABC4-6FB7-4EBA-BF87-66155887CD88}"/>
    <cellStyle name="Normal 17 3" xfId="3540" xr:uid="{DB4AD899-311C-4627-BF80-9B5085FEADEB}"/>
    <cellStyle name="Normal 17 3 2" xfId="5034" xr:uid="{E849A8F8-FEA3-4635-B1EC-5CE65087F234}"/>
    <cellStyle name="Normal 17 4" xfId="5032" xr:uid="{0C0FD911-4EA5-4E4B-8E8B-41535AF0BF4F}"/>
    <cellStyle name="Normal 17 5" xfId="3538" xr:uid="{F4274860-D56A-4AB2-A542-787F0677B869}"/>
    <cellStyle name="Normal 17 6" xfId="29472" xr:uid="{83E7DF48-4FAA-4433-87C9-6CC3756D9129}"/>
    <cellStyle name="Normal 170" xfId="32663" xr:uid="{906F5C57-032D-4065-94DA-1B449CB8E8AF}"/>
    <cellStyle name="Normal 171" xfId="32665" xr:uid="{8E17D24D-7194-438B-8167-4E9E290EA511}"/>
    <cellStyle name="Normal 172" xfId="32668" xr:uid="{7923CCEB-9378-4F7D-87E2-B1115B6C9661}"/>
    <cellStyle name="Normal 173" xfId="32671" xr:uid="{41F920B0-B085-40A8-BB65-715B3B112467}"/>
    <cellStyle name="Normal 174" xfId="29359" xr:uid="{57A6D091-1856-4079-BBD5-3F8D849CD0CB}"/>
    <cellStyle name="Normal 174 2" xfId="32622" xr:uid="{AA2EB26F-F080-434A-AF55-6ACF1F6821F5}"/>
    <cellStyle name="Normal 174 3" xfId="32710" xr:uid="{274ECE91-A297-45F9-ADB7-0921F3DF8C50}"/>
    <cellStyle name="Normal 175" xfId="32674" xr:uid="{59B97FB4-F118-467C-9A78-6849A5BEF5E9}"/>
    <cellStyle name="Normal 176" xfId="32677" xr:uid="{89636E1D-0537-4DAB-8B6A-248297E2EF19}"/>
    <cellStyle name="Normal 177" xfId="32680" xr:uid="{24066B4E-0ABA-4F0E-83FB-D030F58BF7E0}"/>
    <cellStyle name="Normal 178" xfId="32683" xr:uid="{9649DFAC-CA5C-4415-A403-91BCF0A5D1BA}"/>
    <cellStyle name="Normal 179" xfId="32686" xr:uid="{4CB322C6-C715-4E08-A410-CB962D51718C}"/>
    <cellStyle name="Normal 18" xfId="1452" xr:uid="{1DA085F4-BE35-419C-AED5-DB36385D9486}"/>
    <cellStyle name="Normal 18 10" xfId="3541" xr:uid="{C721B17A-7554-43B4-984B-1714F27FF715}"/>
    <cellStyle name="Normal 18 10 2" xfId="4196" xr:uid="{A07237B0-4816-4EFE-BE6D-4D177C6B0F2D}"/>
    <cellStyle name="Normal 18 10 2 2" xfId="29611" xr:uid="{5B062E24-7CCC-4CE1-A7B9-9DC69AF6673F}"/>
    <cellStyle name="Normal 18 10 3" xfId="5036" xr:uid="{82BF322D-5F15-40A8-9324-707815AED76B}"/>
    <cellStyle name="Normal 18 10 3 2" xfId="29890" xr:uid="{6CF74239-8FF3-4722-8BC0-8B35B7FC4C04}"/>
    <cellStyle name="Normal 18 10 4" xfId="29509" xr:uid="{D3F329DA-6C43-4642-A639-508B07DE5A3A}"/>
    <cellStyle name="Normal 18 2" xfId="3542" xr:uid="{3B0B8281-2AEE-4600-925D-0351C43BD45E}"/>
    <cellStyle name="Normal 18 2 2" xfId="4197" xr:uid="{AA666A8A-1AD7-4701-97C4-E446446F4F46}"/>
    <cellStyle name="Normal 18 2 2 2" xfId="29612" xr:uid="{6FF35838-57E3-4520-A01D-ACA4D6B268F0}"/>
    <cellStyle name="Normal 18 2 3" xfId="29510" xr:uid="{221D58E8-30AE-4A4C-AE40-D2F202982F94}"/>
    <cellStyle name="Normal 18 3" xfId="5035" xr:uid="{64CE2DC7-A9BA-456B-A59B-406A8D5EF927}"/>
    <cellStyle name="Normal 180" xfId="32690" xr:uid="{480BAA52-5D55-4F7D-A187-977968847C5B}"/>
    <cellStyle name="Normal 181" xfId="32694" xr:uid="{A5081A8C-AEB6-48E9-BB58-2DDDB04B98FE}"/>
    <cellStyle name="Normal 182" xfId="32698" xr:uid="{721BE962-01C6-49DD-B9E5-59B2045372BF}"/>
    <cellStyle name="Normal 183" xfId="32700" xr:uid="{C05D1C60-27F2-4D44-9A8A-ED46FD5F3BE3}"/>
    <cellStyle name="Normal 184" xfId="32702" xr:uid="{22B276A6-DC79-454D-97B2-E4FD8E55349D}"/>
    <cellStyle name="Normal 185" xfId="32707" xr:uid="{80850866-C826-4153-A206-D35FF05C1E72}"/>
    <cellStyle name="Normal 19" xfId="1453" xr:uid="{E314BD48-8CA2-48D0-BE34-51FA49F32743}"/>
    <cellStyle name="Normal 2" xfId="4" xr:uid="{EE7256B5-2B1A-413E-9FE3-AA07E88C5635}"/>
    <cellStyle name="Normal 2 10" xfId="1455" xr:uid="{95C8343B-6DE7-4AED-B3C7-8C08735B8C59}"/>
    <cellStyle name="Normal 2 10 2" xfId="5038" xr:uid="{8615F3B9-07FE-49CE-BADF-8EC8636EE18E}"/>
    <cellStyle name="Normal 2 11" xfId="1456" xr:uid="{A9BE0584-4B24-49E3-86B1-6E5F6F6905C0}"/>
    <cellStyle name="Normal 2 11 2" xfId="3543" xr:uid="{F11627CD-5610-4473-8149-1B1FB3AE26CE}"/>
    <cellStyle name="Normal 2 11 3" xfId="5039" xr:uid="{8C52ADD0-8E8F-4138-A290-BD708931B164}"/>
    <cellStyle name="Normal 2 11_PAYMENTS 04'11 FINAL" xfId="3544" xr:uid="{73E7B8CD-5EA4-4A6A-A897-0A230495CDE9}"/>
    <cellStyle name="Normal 2 12" xfId="3545" xr:uid="{849A2CF3-FB2E-4F2E-BF4F-E657B8E79151}"/>
    <cellStyle name="Normal 2 12 2" xfId="3546" xr:uid="{1D7D91D0-9278-411B-A153-D989E2472D47}"/>
    <cellStyle name="Normal 2 12 3" xfId="5040" xr:uid="{A47F0F9D-8D83-465D-9B84-82D505BDA17E}"/>
    <cellStyle name="Normal 2 13" xfId="3547" xr:uid="{0B10AE45-60D6-4EAE-A688-C6F79D662875}"/>
    <cellStyle name="Normal 2 13 2" xfId="5041" xr:uid="{5E4EC9E3-0BE7-4692-8DE9-E8D50A84482F}"/>
    <cellStyle name="Normal 2 14" xfId="2615" xr:uid="{1401E420-22FC-448F-95D1-AF239360E703}"/>
    <cellStyle name="Normal 2 14 2" xfId="4193" xr:uid="{873F13E7-010D-43F6-9D12-A9FA064316B2}"/>
    <cellStyle name="Normal 2 14 2 2" xfId="29610" xr:uid="{5E134330-69E5-4157-B9C2-D306849DA5D6}"/>
    <cellStyle name="Normal 2 14 3" xfId="29488" xr:uid="{6A25591F-381E-402F-9CDC-E4D6E4CE97C9}"/>
    <cellStyle name="Normal 2 15" xfId="4092" xr:uid="{D85BA05F-D340-416A-81B8-779332870442}"/>
    <cellStyle name="Normal 2 15 2" xfId="4228" xr:uid="{DA30C891-5D99-475E-8049-067B6FA81D77}"/>
    <cellStyle name="Normal 2 15 2 2" xfId="29641" xr:uid="{10237D3F-ACAC-487E-8190-61E253E106D5}"/>
    <cellStyle name="Normal 2 15 3" xfId="29540" xr:uid="{0CA6E7E6-F9EB-4018-BE9F-F266E10FDCE7}"/>
    <cellStyle name="Normal 2 16" xfId="4294" xr:uid="{0C1FDB66-571F-4F05-85C5-42F226A79B9E}"/>
    <cellStyle name="Normal 2 17" xfId="5037" xr:uid="{9FD8D4C3-35BD-4943-9588-F6BAC982567D}"/>
    <cellStyle name="Normal 2 18" xfId="1454" xr:uid="{ADBC2A1E-546D-4E16-A0A6-441FC2651718}"/>
    <cellStyle name="Normal 2 19" xfId="5510" xr:uid="{180AC884-43F0-410B-B088-D5AB174AA154}"/>
    <cellStyle name="Normal 2 2" xfId="14" xr:uid="{FC6D4714-E8E9-401D-ADA2-46EEFFE9B885}"/>
    <cellStyle name="Normal 2 2 10" xfId="3548" xr:uid="{18538CDF-34BD-41A6-BB15-72761B5FEEE4}"/>
    <cellStyle name="Normal 2 2 10 2" xfId="5043" xr:uid="{DA29379A-6E25-4DC6-8534-3874D36A56F9}"/>
    <cellStyle name="Normal 2 2 11" xfId="3549" xr:uid="{DE0AEAEB-6935-444D-9D6D-AB1325B1C55F}"/>
    <cellStyle name="Normal 2 2 11 2" xfId="5044" xr:uid="{4F06EB22-D250-4AF5-89D1-6C7EB7813058}"/>
    <cellStyle name="Normal 2 2 12" xfId="3550" xr:uid="{327F7D28-25C9-4FE5-96D2-0934D36A5BFE}"/>
    <cellStyle name="Normal 2 2 12 2" xfId="5045" xr:uid="{23D3B244-8E52-4307-B8B1-A9B678B4273E}"/>
    <cellStyle name="Normal 2 2 13" xfId="3551" xr:uid="{DA3CD837-2621-4BE0-815F-FFB6C3DD2BAD}"/>
    <cellStyle name="Normal 2 2 13 2" xfId="5046" xr:uid="{FB8DB630-C2D2-4A0A-97BF-FBD830FFB879}"/>
    <cellStyle name="Normal 2 2 14" xfId="3552" xr:uid="{B0E480F7-316C-4E1A-B824-62C33840C628}"/>
    <cellStyle name="Normal 2 2 14 2" xfId="5047" xr:uid="{1851DA70-6166-454B-99C3-0B40214FD572}"/>
    <cellStyle name="Normal 2 2 15" xfId="3553" xr:uid="{4A79BEBA-F510-4012-89B6-D9C4F06FF412}"/>
    <cellStyle name="Normal 2 2 15 2" xfId="5048" xr:uid="{2226601F-0A76-4DB0-982C-73457BAB5DEB}"/>
    <cellStyle name="Normal 2 2 16" xfId="3554" xr:uid="{00FE01DC-B84E-479A-AAD5-6C8E33C8B0AD}"/>
    <cellStyle name="Normal 2 2 16 2" xfId="5049" xr:uid="{526E6143-A73E-474F-8640-3F8C64463394}"/>
    <cellStyle name="Normal 2 2 17" xfId="3555" xr:uid="{8B45AEB2-F4BB-4681-B8F3-4E008695194D}"/>
    <cellStyle name="Normal 2 2 17 2" xfId="5050" xr:uid="{D12F9064-2A62-433F-8304-7CED4EFAB3B9}"/>
    <cellStyle name="Normal 2 2 18" xfId="3556" xr:uid="{505DEBE8-89EB-4839-AE1D-2AE8286A6A16}"/>
    <cellStyle name="Normal 2 2 18 2" xfId="5051" xr:uid="{8D651B23-81A8-4CB5-B217-A8B16E4998E5}"/>
    <cellStyle name="Normal 2 2 19" xfId="3557" xr:uid="{BAC1586B-5F72-44AD-8E7B-11E40905080A}"/>
    <cellStyle name="Normal 2 2 19 2" xfId="3558" xr:uid="{45F7886C-11D8-408D-BC2F-1EF7BEEED7AE}"/>
    <cellStyle name="Normal 2 2 19 3" xfId="5052" xr:uid="{65BA276D-4FAC-45E1-9E09-DA023D8DEEB8}"/>
    <cellStyle name="Normal 2 2 2" xfId="3559" xr:uid="{B11BBD97-217C-434D-B98B-DBDA0ACFA573}"/>
    <cellStyle name="Normal 2 2 2 2" xfId="4087" xr:uid="{E1DCA5A3-1303-4EDF-86A1-C8FD14DC44AD}"/>
    <cellStyle name="Normal 2 2 2 3" xfId="2025" xr:uid="{3B4FE51A-D394-4809-A444-415A3CCE7A90}"/>
    <cellStyle name="Normal 2 2 2 4" xfId="5053" xr:uid="{718C3113-9748-42F9-8C09-8D466B3CFD2B}"/>
    <cellStyle name="Normal 2 2 2 5" xfId="29309" xr:uid="{C0537191-0BB0-473A-9F8E-914717C1FDBC}"/>
    <cellStyle name="Normal 2 2 20" xfId="3560" xr:uid="{FBBCCB6C-C299-48BB-B188-17993A1FE903}"/>
    <cellStyle name="Normal 2 2 20 2" xfId="3561" xr:uid="{FC41B764-AE6F-4E2D-84E7-890AACB665CB}"/>
    <cellStyle name="Normal 2 2 20 3" xfId="5054" xr:uid="{F5EFEA56-893E-4B83-BA16-27E2C57420A4}"/>
    <cellStyle name="Normal 2 2 21" xfId="3562" xr:uid="{E12ED70F-4B1A-4D67-8CDC-BCC1FF183E9D}"/>
    <cellStyle name="Normal 2 2 21 2" xfId="3563" xr:uid="{91DD7183-1CDB-40E7-95EC-62842E478E8A}"/>
    <cellStyle name="Normal 2 2 21 3" xfId="5055" xr:uid="{8D5E805B-091F-46B2-AAD0-2700D00A044C}"/>
    <cellStyle name="Normal 2 2 22" xfId="3564" xr:uid="{9EC6A07A-0AC8-4E3E-87E2-6EC9A4FA9E53}"/>
    <cellStyle name="Normal 2 2 22 2" xfId="5056" xr:uid="{0409CFA6-0DBE-4B41-A222-C56D0D280C8E}"/>
    <cellStyle name="Normal 2 2 23" xfId="3565" xr:uid="{E11637F0-E771-4100-A89D-C733164E1C75}"/>
    <cellStyle name="Normal 2 2 23 2" xfId="5057" xr:uid="{6C8A4540-AACC-4AAA-B65D-C914B3550BE9}"/>
    <cellStyle name="Normal 2 2 24" xfId="3566" xr:uid="{535994D1-2DB3-45A8-A8A5-34378A78E94C}"/>
    <cellStyle name="Normal 2 2 24 2" xfId="5058" xr:uid="{06C4884C-E657-4C2F-ADB9-8EF08AC504CC}"/>
    <cellStyle name="Normal 2 2 25" xfId="3567" xr:uid="{E0F04A33-49AB-4EB8-AF38-C7A4A776E486}"/>
    <cellStyle name="Normal 2 2 26" xfId="2783" xr:uid="{06236CB2-FF05-4FF2-BFBE-D75104B396B4}"/>
    <cellStyle name="Normal 2 2 27" xfId="5042" xr:uid="{6DEDEBBB-ACE4-4038-9BE1-5ED126910BF1}"/>
    <cellStyle name="Normal 2 2 28" xfId="1457" xr:uid="{97D28CFF-BE2F-4066-AE48-FA45992E276C}"/>
    <cellStyle name="Normal 2 2 29" xfId="5520" xr:uid="{C4246590-09F6-4270-BE88-BC187420854C}"/>
    <cellStyle name="Normal 2 2 29 2" xfId="29986" xr:uid="{C2EB720A-9A00-45AA-BA3A-4F9054F62A14}"/>
    <cellStyle name="Normal 2 2 3" xfId="3568" xr:uid="{A891BC3C-A686-49C1-9A2A-4F9E6FE0DD29}"/>
    <cellStyle name="Normal 2 2 3 2" xfId="4088" xr:uid="{9BF3B85E-4725-4C2E-AB8F-30D38FEB2146}"/>
    <cellStyle name="Normal 2 2 3 3" xfId="2022" xr:uid="{C79B831D-AC00-41E2-9CE1-D3B57470909D}"/>
    <cellStyle name="Normal 2 2 3 4" xfId="5059" xr:uid="{24F9ACB0-D490-44D8-9CF3-A1AE17782875}"/>
    <cellStyle name="Normal 2 2 3 5" xfId="29308" xr:uid="{D602CADA-75A5-44CC-8412-86296CF028B0}"/>
    <cellStyle name="Normal 2 2 30" xfId="42" xr:uid="{DF82CBB9-C740-4002-B822-E0BAC6EA148C}"/>
    <cellStyle name="Normal 2 2 31" xfId="29458" xr:uid="{3EF8F877-1C97-412D-805B-56CFE8148100}"/>
    <cellStyle name="Normal 2 2 4" xfId="3569" xr:uid="{D7F5B30B-32BE-42B3-B7DF-0D15BA661947}"/>
    <cellStyle name="Normal 2 2 4 2" xfId="5060" xr:uid="{40A6A875-C652-411D-84F0-0A1C05AA0A40}"/>
    <cellStyle name="Normal 2 2 4 3" xfId="29356" xr:uid="{395EF048-DED2-4497-ADCB-D130FF746063}"/>
    <cellStyle name="Normal 2 2 5" xfId="3570" xr:uid="{BD635E11-3A1A-4344-ACFB-A87A193004C9}"/>
    <cellStyle name="Normal 2 2 5 2" xfId="5061" xr:uid="{B11F9C84-2672-489C-AF7A-4270332FCF48}"/>
    <cellStyle name="Normal 2 2 6" xfId="3571" xr:uid="{856ABB36-33AD-4218-9C08-60989FA5DB38}"/>
    <cellStyle name="Normal 2 2 6 2" xfId="5062" xr:uid="{604E5628-7AE5-45FC-9A35-2F4959FC3619}"/>
    <cellStyle name="Normal 2 2 7" xfId="3572" xr:uid="{1CA51DE5-1DB2-4B73-8480-C94F5C6F367B}"/>
    <cellStyle name="Normal 2 2 7 2" xfId="5063" xr:uid="{6AC62967-8D5B-41F4-AB56-CB3E363CB8F5}"/>
    <cellStyle name="Normal 2 2 8" xfId="3573" xr:uid="{22E3BC3E-59F1-4C96-81DD-35C9C3DC34FC}"/>
    <cellStyle name="Normal 2 2 8 2" xfId="5064" xr:uid="{DB2D4E73-B6D1-4572-8F50-5A7CF40B5A94}"/>
    <cellStyle name="Normal 2 2 9" xfId="3574" xr:uid="{6169AB6E-2EFA-47F6-98A4-BA393245EA10}"/>
    <cellStyle name="Normal 2 2 9 2" xfId="5065" xr:uid="{54A4C05D-020F-4E1F-A7D7-6BCD2C0E7190}"/>
    <cellStyle name="Normal 2 2_09'10 Final 30.09.2010 updated 30.10.10" xfId="3575" xr:uid="{EB4C97F9-5F38-4556-80E4-F25BD9F3B0F3}"/>
    <cellStyle name="Normal 2 20" xfId="6838" xr:uid="{0046BD2B-D10D-4E86-AF36-66783B132B31}"/>
    <cellStyle name="Normal 2 21" xfId="19" xr:uid="{4F010CC3-C124-4152-AC70-06F62A4A01E0}"/>
    <cellStyle name="Normal 2 22" xfId="39" xr:uid="{A55BC841-9404-45E5-AC3D-05A6D0E4A86A}"/>
    <cellStyle name="Normal 2 23" xfId="38" xr:uid="{7074A6FE-C090-4D86-B8C9-08DCB5EC31D5}"/>
    <cellStyle name="Normal 2 24" xfId="29270" xr:uid="{68366470-1BD5-4738-A641-7DDC5365BF27}"/>
    <cellStyle name="Normal 2 24 2" xfId="32571" xr:uid="{2E5D67E0-2CD5-486C-A00F-CE288F98B098}"/>
    <cellStyle name="Normal 2 25" xfId="29275" xr:uid="{4C86891C-9110-49EA-8C8E-924DD8543A93}"/>
    <cellStyle name="Normal 2 25 2" xfId="32575" xr:uid="{C10FD9AB-D037-4DD6-AB36-F817731B9222}"/>
    <cellStyle name="Normal 2 27" xfId="32654" xr:uid="{797D2849-CB69-4A7F-B2A5-2ED116C26881}"/>
    <cellStyle name="Normal 2 28" xfId="32657" xr:uid="{C17EBEA8-7A35-4FCE-8CEE-0E0B5EB71735}"/>
    <cellStyle name="Normal 2 29" xfId="32660" xr:uid="{72DC6AA2-8A0E-46E6-BC2C-97044BC9D9AE}"/>
    <cellStyle name="Normal 2 3" xfId="1458" xr:uid="{12A5E2C0-FB09-4B9B-8D1D-86A86C0A8789}"/>
    <cellStyle name="Normal 2 3 2" xfId="3576" xr:uid="{9E7E4228-B5C4-4160-A4E9-E4A7D089D875}"/>
    <cellStyle name="Normal 2 3 2 2" xfId="3577" xr:uid="{4F490277-D0B7-464A-9540-B958E869158A}"/>
    <cellStyle name="Normal 2 3 2 3" xfId="5067" xr:uid="{6EF1B63B-7C52-4B76-B632-FD808ACA337E}"/>
    <cellStyle name="Normal 2 3 2 4" xfId="29310" xr:uid="{BF9F08BD-4766-4D97-AD74-BE8F2F7A0D82}"/>
    <cellStyle name="Normal 2 3 3" xfId="3578" xr:uid="{92C76AEE-B824-4FDC-8B20-A026FF67FBC8}"/>
    <cellStyle name="Normal 2 3 3 2" xfId="5068" xr:uid="{EC1EBB68-C7BC-4E33-BB2D-D7979FF9F433}"/>
    <cellStyle name="Normal 2 3 4" xfId="3579" xr:uid="{B0500DA2-C92F-44D6-A136-97B3D1986353}"/>
    <cellStyle name="Normal 2 3 4 2" xfId="5069" xr:uid="{4B3CC5CE-F21C-4869-AD18-A87A3B33468D}"/>
    <cellStyle name="Normal 2 3 5" xfId="3580" xr:uid="{51BFC988-D862-4ADD-AF06-69BF69940B92}"/>
    <cellStyle name="Normal 2 3 5 2" xfId="5070" xr:uid="{38641A5C-BCA6-4C93-B935-727AF35233C9}"/>
    <cellStyle name="Normal 2 3 6" xfId="3581" xr:uid="{2486AC32-EC76-4036-9641-2440D9116BC7}"/>
    <cellStyle name="Normal 2 3 6 2" xfId="5071" xr:uid="{6A0674FA-53A9-4F7B-BB50-625F16E33164}"/>
    <cellStyle name="Normal 2 3 7" xfId="4148" xr:uid="{A10C8283-A6C1-438E-93CA-069D961CBF99}"/>
    <cellStyle name="Normal 2 3 7 2" xfId="4259" xr:uid="{135E43CE-CB65-49B3-99C9-299180D76E60}"/>
    <cellStyle name="Normal 2 3 7 2 2" xfId="29671" xr:uid="{66936AC9-E32E-425B-9D79-AB103BB186E8}"/>
    <cellStyle name="Normal 2 3 7 3" xfId="29571" xr:uid="{A5F1C70E-6781-47C6-AA65-FBE0FF6D39DD}"/>
    <cellStyle name="Normal 2 3 8" xfId="5066" xr:uid="{1F0471C7-D785-492A-886E-922C652F9B77}"/>
    <cellStyle name="Normal 2 3 9" xfId="29273" xr:uid="{FE170610-A4F7-4572-BAE9-A272B02658BF}"/>
    <cellStyle name="Normal 2 3_PAYMENTS 04'11 FINAL" xfId="3582" xr:uid="{D2918F92-C5D1-4984-95A7-1A1E19DF442A}"/>
    <cellStyle name="Normal 2 30" xfId="32662" xr:uid="{8FBB6EB0-A6B1-4A4E-A9EF-6BEFFA6A2A23}"/>
    <cellStyle name="Normal 2 31" xfId="32666" xr:uid="{8543D01C-6616-4E0F-A10D-1D2E10B06C19}"/>
    <cellStyle name="Normal 2 32" xfId="32669" xr:uid="{DB9D8D1D-9F39-4CC0-944F-81C428688038}"/>
    <cellStyle name="Normal 2 33" xfId="32672" xr:uid="{786FC222-01C4-4C34-A097-52E2FB5650E9}"/>
    <cellStyle name="Normal 2 34" xfId="32675" xr:uid="{EF783987-D315-4CF0-8690-E84F2FB59FA4}"/>
    <cellStyle name="Normal 2 35" xfId="32678" xr:uid="{E662D6A8-44B4-48E6-8CF3-21C44C5A05EF}"/>
    <cellStyle name="Normal 2 36" xfId="32681" xr:uid="{894D9C90-2278-4244-AB23-8B0FBFAEEEEE}"/>
    <cellStyle name="Normal 2 37" xfId="32684" xr:uid="{BB56E0F9-E4BA-462F-9258-0FBCB614556F}"/>
    <cellStyle name="Normal 2 38" xfId="32687" xr:uid="{B22BB136-FE17-4F1C-976D-4339BB4FCEFA}"/>
    <cellStyle name="Normal 2 39" xfId="32689" xr:uid="{265F081F-8129-4235-BAE3-B60B7063E7C9}"/>
    <cellStyle name="Normal 2 4" xfId="1459" xr:uid="{5B0BE1D1-A119-48D2-B88B-1082DAE70022}"/>
    <cellStyle name="Normal 2 4 2" xfId="3583" xr:uid="{6FBF0EEB-D8EB-4004-A5F2-3AF0AD05B074}"/>
    <cellStyle name="Normal 2 4 2 2" xfId="5073" xr:uid="{6911BFD0-04A2-489A-B3EF-558A4FD4E6AF}"/>
    <cellStyle name="Normal 2 4 3" xfId="3584" xr:uid="{86C9A896-CBF1-4F71-8CD7-88F607598299}"/>
    <cellStyle name="Normal 2 4 3 2" xfId="5074" xr:uid="{FEF9D46C-3741-4DF4-A5BF-269E3ADE4DF4}"/>
    <cellStyle name="Normal 2 4 4" xfId="3585" xr:uid="{26E641F4-61AB-4186-8B1C-B0DDB22E430F}"/>
    <cellStyle name="Normal 2 4 4 2" xfId="5075" xr:uid="{5CF6AC97-AF28-4A66-AE80-F79878267494}"/>
    <cellStyle name="Normal 2 4 5" xfId="3586" xr:uid="{9C0272B6-1748-4D94-B404-5A8C4D1E2443}"/>
    <cellStyle name="Normal 2 4 5 2" xfId="5076" xr:uid="{E11DE1B5-3616-4077-A7C6-7B0552E10590}"/>
    <cellStyle name="Normal 2 4 6" xfId="3587" xr:uid="{8336E0F9-9F32-4F4D-AD69-19BB666FF32A}"/>
    <cellStyle name="Normal 2 4 6 2" xfId="5077" xr:uid="{DD889053-02E6-429C-ADBB-D60FA5362999}"/>
    <cellStyle name="Normal 2 4 7" xfId="5072" xr:uid="{4750567F-7789-4B78-9287-2136299C7EB1}"/>
    <cellStyle name="Normal 2 4 8" xfId="29307" xr:uid="{EEF4A489-8C90-4652-BFFD-9BE7B79F17F2}"/>
    <cellStyle name="Normal 2 40" xfId="32695" xr:uid="{39BD7E7D-1EEB-409E-985C-63FB57364057}"/>
    <cellStyle name="Normal 2 41" xfId="32699" xr:uid="{AB8AD21C-E707-4025-9DF4-4F5D60689398}"/>
    <cellStyle name="Normal 2 42" xfId="32697" xr:uid="{2B2A63D9-7772-4EC1-A886-E225F667CFEA}"/>
    <cellStyle name="Normal 2 5" xfId="1460" xr:uid="{89C12AF8-7B26-4544-917F-98057296EBD3}"/>
    <cellStyle name="Normal 2 5 2" xfId="3588" xr:uid="{8C6DB0CE-FCFB-43B7-968A-F996CFE7A5B7}"/>
    <cellStyle name="Normal 2 5 2 2" xfId="5079" xr:uid="{D719CBA1-4C3A-40BB-8794-B61DA08931CF}"/>
    <cellStyle name="Normal 2 5 3" xfId="3589" xr:uid="{EBFE21F3-9011-4DED-9D19-8725EAB8BF84}"/>
    <cellStyle name="Normal 2 5 3 2" xfId="5080" xr:uid="{F804D3D5-4793-4FD5-910C-266D1B85F746}"/>
    <cellStyle name="Normal 2 5 4" xfId="3590" xr:uid="{B3694A00-7996-48A6-9AE3-1E301415A30B}"/>
    <cellStyle name="Normal 2 5 4 2" xfId="5081" xr:uid="{5353592F-5970-4FEF-A2F6-8BF0543124C0}"/>
    <cellStyle name="Normal 2 5 5" xfId="3591" xr:uid="{B8BF103C-C0B1-4E81-8E40-BAD76B3B27A9}"/>
    <cellStyle name="Normal 2 5 5 2" xfId="5082" xr:uid="{528881EF-C1EC-445C-A220-7D33304E10AE}"/>
    <cellStyle name="Normal 2 5 6" xfId="3592" xr:uid="{DB217BD1-D296-4158-A6F8-1A2CF02AB601}"/>
    <cellStyle name="Normal 2 5 6 2" xfId="5083" xr:uid="{6DFFF54F-2A54-49AA-BCA7-EF8DC247AFF9}"/>
    <cellStyle name="Normal 2 5 7" xfId="5078" xr:uid="{C95C0778-CA2E-4A3E-AF2A-DE97523220B5}"/>
    <cellStyle name="Normal 2 5 8" xfId="29444" xr:uid="{9E3236F8-02CB-40BD-BACE-A366139AA8FE}"/>
    <cellStyle name="Normal 2 6" xfId="1461" xr:uid="{77C61752-C00E-4696-B972-CC9E25F6F7E3}"/>
    <cellStyle name="Normal 2 6 2" xfId="5084" xr:uid="{8078ED71-32E7-459E-A979-4F6A1918EFAD}"/>
    <cellStyle name="Normal 2 7" xfId="1462" xr:uid="{08046C62-CC07-4DFD-9860-BC4FDEC58306}"/>
    <cellStyle name="Normal 2 7 2" xfId="5085" xr:uid="{23B78DE8-0C35-4140-BA5F-D39FB5A7D053}"/>
    <cellStyle name="Normal 2 7 3" xfId="29311" xr:uid="{F13D4D7F-CB3B-4065-8E81-A77320CE8310}"/>
    <cellStyle name="Normal 2 8" xfId="1463" xr:uid="{8AD6E5D1-734A-4DCD-AEFD-1B33827DD5EE}"/>
    <cellStyle name="Normal 2 8 2" xfId="3593" xr:uid="{CBDBADD9-FCAA-4198-AA74-31673A51523D}"/>
    <cellStyle name="Normal 2 8 3" xfId="5086" xr:uid="{FDC07E8F-FFDC-4584-B566-4F795DE79AA9}"/>
    <cellStyle name="Normal 2 8_PAYMENTS 04'11 FINAL" xfId="3594" xr:uid="{211A3A59-46C8-45F4-A989-93748C6A7A93}"/>
    <cellStyle name="Normal 2 9" xfId="1464" xr:uid="{CEA838CA-0F66-4A92-A8C5-81EE9EAFE97F}"/>
    <cellStyle name="Normal 2 9 2" xfId="3595" xr:uid="{DE64E32B-D186-4494-82E0-DE2F24586A0E}"/>
    <cellStyle name="Normal 2 9 3" xfId="5087" xr:uid="{0F45AA53-8205-490E-8960-08564A7B4C73}"/>
    <cellStyle name="Normal 2 9_PAYMENTS 04'11 FINAL" xfId="3596" xr:uid="{FB7610AA-6EDD-4176-9064-AD495ED97583}"/>
    <cellStyle name="Normal 2_BOA LIFE 2010" xfId="3597" xr:uid="{1BBBB452-02D7-48A1-B9B2-A9377A1297A3}"/>
    <cellStyle name="Normal 20" xfId="4070" xr:uid="{50F48350-A601-48D7-A79D-A8842A0E3D8F}"/>
    <cellStyle name="Normal 20 2" xfId="3598" xr:uid="{C07B7D20-9C5E-49BB-981C-4F4C3CAE4FB4}"/>
    <cellStyle name="Normal 20 2 2" xfId="5088" xr:uid="{7E39CD03-3542-4CCA-9149-7D0DD549D8C2}"/>
    <cellStyle name="Normal 20 3" xfId="3599" xr:uid="{9BDDE99A-2232-4681-BBC6-F1CB2CACD838}"/>
    <cellStyle name="Normal 20 3 2" xfId="5089" xr:uid="{34446301-3C43-4C0C-8CEB-3200C52687EC}"/>
    <cellStyle name="Normal 21" xfId="1465" xr:uid="{66292E11-1C21-421F-B454-0933174F4F96}"/>
    <cellStyle name="Normal 21 2" xfId="5517" xr:uid="{962325B7-E185-4C1D-B785-84646FB5B4C3}"/>
    <cellStyle name="Normal 21 2 2" xfId="29983" xr:uid="{0A4F041A-7765-4595-8AF5-C3AF29A401F8}"/>
    <cellStyle name="Normal 22" xfId="4089" xr:uid="{42F00AC0-2A79-4709-8A5D-16B33160AC1F}"/>
    <cellStyle name="Normal 22 11" xfId="29312" xr:uid="{C7D3B116-CE1D-4536-BB23-6A71013E6AFC}"/>
    <cellStyle name="Normal 22 2" xfId="4226" xr:uid="{9C8D69EA-0AA6-47B0-9BAB-ECBEF7A7654C}"/>
    <cellStyle name="Normal 22 2 2" xfId="29640" xr:uid="{2373ABAC-FE1D-4930-B5A8-B77FEA83F564}"/>
    <cellStyle name="Normal 22 3" xfId="29539" xr:uid="{2E20E5DC-2E92-45E0-BA7B-D02EB0921C6A}"/>
    <cellStyle name="Normal 23" xfId="4180" xr:uid="{1EAF8D0E-3759-40F1-90BA-B6B11FC1C3DE}"/>
    <cellStyle name="Normal 23 2" xfId="4290" xr:uid="{4A88E62C-515E-41ED-9DDD-8966C4932DE7}"/>
    <cellStyle name="Normal 23 2 2" xfId="29699" xr:uid="{7315D3B1-970A-468A-8EB4-2E638602E9EA}"/>
    <cellStyle name="Normal 23 3" xfId="5518" xr:uid="{7DEFF2E5-BBE9-449C-A34B-A477E46B0A7E}"/>
    <cellStyle name="Normal 23 3 2" xfId="29984" xr:uid="{8DDA6152-D4AB-4B51-8417-A4EA5651E201}"/>
    <cellStyle name="Normal 23 4" xfId="29599" xr:uid="{526B6354-C88F-4F29-A55B-ECC9CF9B4F4D}"/>
    <cellStyle name="Normal 24" xfId="3600" xr:uid="{866A0373-F5E0-4EA5-8E27-21569BA67885}"/>
    <cellStyle name="Normal 24 2" xfId="3601" xr:uid="{2A4B34A2-7A2D-4320-99DF-B24B0A0F50E5}"/>
    <cellStyle name="Normal 24 2 2" xfId="5091" xr:uid="{D4197FB7-7F53-4E8D-8A7C-9F84A06F85DA}"/>
    <cellStyle name="Normal 24 3" xfId="3602" xr:uid="{9F0FBB8F-2DF9-40E7-A848-5C26EDF3BA55}"/>
    <cellStyle name="Normal 24 3 2" xfId="5092" xr:uid="{D9597CE3-5080-4130-B485-6D6C06447757}"/>
    <cellStyle name="Normal 24 4" xfId="3603" xr:uid="{A507A9E5-3071-4225-A670-8D3145155C69}"/>
    <cellStyle name="Normal 24 4 2" xfId="5093" xr:uid="{AC9FC2C8-E5F4-457B-BB8C-400446F7C4C1}"/>
    <cellStyle name="Normal 24 5" xfId="3604" xr:uid="{9237E735-1FCD-456C-B2A3-5EF154A47FF7}"/>
    <cellStyle name="Normal 24 5 2" xfId="5094" xr:uid="{CBDCCA4E-C1A0-44D8-83FC-E73AB7D91940}"/>
    <cellStyle name="Normal 24 6" xfId="3605" xr:uid="{4679633B-F84A-4E16-97D8-4C61272B4B12}"/>
    <cellStyle name="Normal 24 6 2" xfId="5095" xr:uid="{A781AAFB-54AF-446A-8ED0-990B51FD1C1D}"/>
    <cellStyle name="Normal 24 7" xfId="3606" xr:uid="{8CB6F757-3E77-4187-BC07-C007CC1E08A0}"/>
    <cellStyle name="Normal 24 7 2" xfId="5096" xr:uid="{E71D9A43-C010-4D0A-BF66-88B79879DF50}"/>
    <cellStyle name="Normal 24 8" xfId="3607" xr:uid="{8E97C144-2DB7-4BC6-9BD0-EE24371FD735}"/>
    <cellStyle name="Normal 24 9" xfId="5090" xr:uid="{D3AB5E05-A1BB-4758-A62D-EBE0EE66F574}"/>
    <cellStyle name="Normal 25" xfId="4181" xr:uid="{7105D7DF-9A40-4B5B-9305-B8DA9879306D}"/>
    <cellStyle name="Normal 26" xfId="3608" xr:uid="{85E0D8A7-8D7A-416B-8C7C-B7D9288EA3B3}"/>
    <cellStyle name="Normal 26 2" xfId="5097" xr:uid="{C1D28A7C-9CAE-4D0A-B40C-0746D34EFBD3}"/>
    <cellStyle name="Normal 27" xfId="3609" xr:uid="{DCB5876C-A5C4-4002-9A6D-B1FDE378017A}"/>
    <cellStyle name="Normal 27 2" xfId="5098" xr:uid="{C148DE54-F03A-4EEA-AC52-28C8CF46B61E}"/>
    <cellStyle name="Normal 28" xfId="3610" xr:uid="{28D255EA-5411-429B-8100-7180FBD23499}"/>
    <cellStyle name="Normal 28 2" xfId="5099" xr:uid="{C9CC8531-A639-441B-80FD-CD0F4734CE04}"/>
    <cellStyle name="Normal 29" xfId="4291" xr:uid="{CDA6B124-82A7-4250-BBDD-B77CBF6541E6}"/>
    <cellStyle name="Normal 293" xfId="29313" xr:uid="{9D56874F-3853-489C-8EFE-829A544F11CA}"/>
    <cellStyle name="Normal 3" xfId="3" xr:uid="{B92392A2-41D4-4FAA-AD3A-6A0031DC1547}"/>
    <cellStyle name="Normal 3 10" xfId="3612" xr:uid="{2F73ADED-4434-490E-AF48-FF924AD67853}"/>
    <cellStyle name="Normal 3 10 2" xfId="4198" xr:uid="{A7AC97BB-D330-4C98-BEEA-970387A91395}"/>
    <cellStyle name="Normal 3 10 2 2" xfId="29613" xr:uid="{161E7824-1A12-4563-B881-551047DE4EE7}"/>
    <cellStyle name="Normal 3 10 3" xfId="5101" xr:uid="{1B471793-93CB-4504-83DC-A2EA8DBF5D5B}"/>
    <cellStyle name="Normal 3 10 3 2" xfId="29891" xr:uid="{D12043C6-67D9-43BD-A58B-2A01BC9B4553}"/>
    <cellStyle name="Normal 3 10 4" xfId="29511" xr:uid="{03478005-D599-4E53-AE71-8C2FD67C4D64}"/>
    <cellStyle name="Normal 3 11" xfId="3613" xr:uid="{024CDEC5-E0F2-49DC-9178-BFBB8919FF9C}"/>
    <cellStyle name="Normal 3 11 2" xfId="4199" xr:uid="{BEC1779F-A3AF-43CE-93CF-AA64FAF1E0F3}"/>
    <cellStyle name="Normal 3 11 2 2" xfId="29614" xr:uid="{D2E82232-04B5-4EF2-9FDC-9A6EF249A0FF}"/>
    <cellStyle name="Normal 3 11 3" xfId="29512" xr:uid="{83D2EEB7-C24C-48A7-BDFE-9787FE9A2DFE}"/>
    <cellStyle name="Normal 3 12" xfId="3614" xr:uid="{77848F0F-4E90-4530-B205-0B80BCC3F816}"/>
    <cellStyle name="Normal 3 13" xfId="3611" xr:uid="{44362609-A0D4-4EE4-B88F-5197DAC9CA8E}"/>
    <cellStyle name="Normal 3 14" xfId="4094" xr:uid="{47BA34F6-A699-4D2B-B45D-B2AE3B0175B1}"/>
    <cellStyle name="Normal 3 14 2" xfId="4230" xr:uid="{1F91E448-CE7E-4603-BD8E-F9938ADB7967}"/>
    <cellStyle name="Normal 3 14 2 2" xfId="29643" xr:uid="{0902BEAA-8588-4116-8B6D-65606FE262E9}"/>
    <cellStyle name="Normal 3 14 3" xfId="29542" xr:uid="{02C9EE17-461B-410C-BA89-738448E95C1B}"/>
    <cellStyle name="Normal 3 15" xfId="4182" xr:uid="{E611047C-8A64-4F0C-9501-D903BBB7DEF6}"/>
    <cellStyle name="Normal 3 15 2" xfId="29600" xr:uid="{944049DC-390F-4DBA-927A-79EF19EE3575}"/>
    <cellStyle name="Normal 3 16" xfId="5100" xr:uid="{B1E347F0-EEBA-486A-84E4-7F98F00C7079}"/>
    <cellStyle name="Normal 3 17" xfId="1657" xr:uid="{531BF7DD-A8A2-43AA-B726-741EAA7BF8B8}"/>
    <cellStyle name="Normal 3 17 2" xfId="29476" xr:uid="{6FBA60D2-8E06-4D51-9056-81CD24CFEB17}"/>
    <cellStyle name="Normal 3 18" xfId="44" xr:uid="{A3083A57-FA3E-4FA8-9DF4-4D2E0685ADAC}"/>
    <cellStyle name="Normal 3 19" xfId="24" xr:uid="{7F99163B-5DCA-4ED5-A918-7CD44A7647E7}"/>
    <cellStyle name="Normal 3 2" xfId="32" xr:uid="{1827E319-3BFD-4C4E-98FB-D0B908FC16C8}"/>
    <cellStyle name="Normal 3 2 2" xfId="3616" xr:uid="{85A2C2C9-6443-4043-A688-7E7EABF0EF48}"/>
    <cellStyle name="Normal 3 2 2 2" xfId="4201" xr:uid="{479A0491-CBAA-40B6-8340-32BBAC41403A}"/>
    <cellStyle name="Normal 3 2 2 2 2" xfId="29616" xr:uid="{21CF9287-0A11-4CC8-AC37-C11F90C0B9AC}"/>
    <cellStyle name="Normal 3 2 2 3" xfId="5103" xr:uid="{7CDE01B1-E0A4-4BA1-B653-2EE07E715F5D}"/>
    <cellStyle name="Normal 3 2 2 3 2" xfId="29893" xr:uid="{0C922032-4CB2-46B8-9ABD-176EE36CD35D}"/>
    <cellStyle name="Normal 3 2 2 4" xfId="29358" xr:uid="{D68A0B0D-9CD0-453C-82DA-FB45E6C871C2}"/>
    <cellStyle name="Normal 3 2 2 5" xfId="29514" xr:uid="{900D5046-42B6-48B0-A66E-3DB3A6BB6169}"/>
    <cellStyle name="Normal 3 2 3" xfId="4150" xr:uid="{7126A374-5F53-431D-876D-0F7192F57654}"/>
    <cellStyle name="Normal 3 2 3 2" xfId="4261" xr:uid="{AF2FFD4C-3A78-4E9A-A35E-AC0498741FD6}"/>
    <cellStyle name="Normal 3 2 3 2 2" xfId="29673" xr:uid="{C16286B8-A517-44EA-BB6D-7CA2F6124903}"/>
    <cellStyle name="Normal 3 2 3 3" xfId="29573" xr:uid="{9EB7E79F-C561-4651-B166-D0D4E3D9F1E1}"/>
    <cellStyle name="Normal 3 2 4" xfId="4200" xr:uid="{83D0D225-FE57-4337-8DD9-D89AF1BEBC0C}"/>
    <cellStyle name="Normal 3 2 4 2" xfId="29615" xr:uid="{910C38F3-0D78-4088-B58F-951EB1C9AD1F}"/>
    <cellStyle name="Normal 3 2 5" xfId="5102" xr:uid="{0D2992D1-28A3-45CB-96BA-65D193ADFA39}"/>
    <cellStyle name="Normal 3 2 5 2" xfId="29892" xr:uid="{A8A69AC5-0BC8-4A47-AFB4-C8FAE6559AB9}"/>
    <cellStyle name="Normal 3 2 6" xfId="5522" xr:uid="{607E31FC-5D48-4417-948C-FFDE0B937275}"/>
    <cellStyle name="Normal 3 2 7" xfId="3615" xr:uid="{3E40A189-1E79-43DA-BFF7-F31C55435AD5}"/>
    <cellStyle name="Normal 3 2 7 2" xfId="29513" xr:uid="{57FB92AB-B7FA-49D5-AE7F-7A5579ECD3FB}"/>
    <cellStyle name="Normal 3 2 8" xfId="29271" xr:uid="{C362E25E-F4DE-42C5-A392-642893B04806}"/>
    <cellStyle name="Normal 3 2 8 2" xfId="32572" xr:uid="{5FACC423-F472-4746-8F34-DE1711C1D9E2}"/>
    <cellStyle name="Normal 3 3" xfId="3617" xr:uid="{2E55A413-0FC7-4230-8A72-BD595EB203DA}"/>
    <cellStyle name="Normal 3 3 2" xfId="3618" xr:uid="{E800ED63-12E6-4371-852E-DF12A50752AE}"/>
    <cellStyle name="Normal 3 3 2 2" xfId="4202" xr:uid="{678CEC17-03AB-4ECA-A665-6906DCFE7230}"/>
    <cellStyle name="Normal 3 3 2 2 2" xfId="29617" xr:uid="{D3048377-DDB6-4007-8EFD-E91269A866FB}"/>
    <cellStyle name="Normal 3 3 2 3" xfId="5105" xr:uid="{3318375A-CCA8-482C-A62E-08F2ABE23C07}"/>
    <cellStyle name="Normal 3 3 2 3 2" xfId="29894" xr:uid="{C3392C92-837A-4EC5-B353-3A8F4B8A3EE8}"/>
    <cellStyle name="Normal 3 3 2 4" xfId="29515" xr:uid="{14D3A13C-447C-44F1-B056-3C8DBBCF0D40}"/>
    <cellStyle name="Normal 3 3 3" xfId="3619" xr:uid="{CE1AD383-3B86-49BF-9624-D4B9B74125F4}"/>
    <cellStyle name="Normal 3 3 3 2" xfId="4203" xr:uid="{F8458996-86AA-4BEB-ACB6-A5A6420F2260}"/>
    <cellStyle name="Normal 3 3 3 2 2" xfId="29618" xr:uid="{3DD70EC1-C0A6-47AD-9F5F-02ACC10F07F3}"/>
    <cellStyle name="Normal 3 3 3 3" xfId="5106" xr:uid="{330111BE-C700-487D-AB6A-46F9BAAE02F4}"/>
    <cellStyle name="Normal 3 3 3 3 2" xfId="29895" xr:uid="{C3B25CF7-74B4-4229-9F9F-FC77DA211BCE}"/>
    <cellStyle name="Normal 3 3 3 4" xfId="29516" xr:uid="{68D12ED8-21C8-476B-B749-93F660187CEE}"/>
    <cellStyle name="Normal 3 3 4" xfId="3620" xr:uid="{C4892E6C-FC09-4B74-9B55-99BB0412BF54}"/>
    <cellStyle name="Normal 3 3 4 2" xfId="4204" xr:uid="{410C3152-5D39-438E-BA42-DF71F7578760}"/>
    <cellStyle name="Normal 3 3 4 2 2" xfId="29619" xr:uid="{A688F1FA-E0F6-4915-AF6E-F2E30E453CB6}"/>
    <cellStyle name="Normal 3 3 4 3" xfId="29517" xr:uid="{3F31B5FA-00FE-4EF7-948A-231362E33F74}"/>
    <cellStyle name="Normal 3 3 5" xfId="3621" xr:uid="{36614910-A836-433B-90A4-C10C07F00320}"/>
    <cellStyle name="Normal 3 3 5 2" xfId="4205" xr:uid="{C97F24B1-78EC-44A1-9701-BAEC1A7555C5}"/>
    <cellStyle name="Normal 3 3 5 2 2" xfId="29620" xr:uid="{BEB442A5-6EDB-48A3-9A89-805D74D9AD8D}"/>
    <cellStyle name="Normal 3 3 5 3" xfId="29518" xr:uid="{3FBD58DE-409A-4FEA-AB2C-4F82A9F6E3F8}"/>
    <cellStyle name="Normal 3 3 6" xfId="3622" xr:uid="{0A763AD2-0B07-4F67-8D35-3D7F30D0ECA7}"/>
    <cellStyle name="Normal 3 3 6 2" xfId="4206" xr:uid="{76EB6C53-829D-4E6D-A538-3C9A7A392CB5}"/>
    <cellStyle name="Normal 3 3 6 2 2" xfId="29621" xr:uid="{A2515D1C-FED7-4FB0-8F8E-4080F649B80A}"/>
    <cellStyle name="Normal 3 3 6 3" xfId="29519" xr:uid="{CB75B886-AB87-4168-9699-E3E784875737}"/>
    <cellStyle name="Normal 3 3 7" xfId="5104" xr:uid="{9872429B-2983-4DD3-860C-3DBDF55DA507}"/>
    <cellStyle name="Normal 3 3 8" xfId="29334" xr:uid="{7AAE7B9C-9608-4A98-A615-1BA0ABB635DA}"/>
    <cellStyle name="Normal 3 3_PAYMENTS 04'11 FINAL" xfId="3623" xr:uid="{730D70FC-223A-46C9-B57E-C882E2BA9D0E}"/>
    <cellStyle name="Normal 3 4" xfId="3624" xr:uid="{678E4CCB-F916-437B-9BB5-5EE5F62D1D6D}"/>
    <cellStyle name="Normal 3 4 2" xfId="3625" xr:uid="{56C886E1-A712-49D5-A191-925A96E91C2A}"/>
    <cellStyle name="Normal 3 4 2 2" xfId="5108" xr:uid="{3B368033-4D50-4A2D-9966-4DAF8260944A}"/>
    <cellStyle name="Normal 3 4 3" xfId="3626" xr:uid="{CC03E753-4DEC-4B62-8F99-749734037B2A}"/>
    <cellStyle name="Normal 3 4 3 2" xfId="5109" xr:uid="{B3A0C7B3-01FF-4A4D-A7C1-AC38B5090CC8}"/>
    <cellStyle name="Normal 3 4 4" xfId="4207" xr:uid="{6468CB22-29F3-4FD0-A5B8-E8FCBFEB8FD1}"/>
    <cellStyle name="Normal 3 4 4 2" xfId="29622" xr:uid="{3B0050CB-A788-401C-BF03-48A84793131B}"/>
    <cellStyle name="Normal 3 4 5" xfId="5107" xr:uid="{7BB20246-E267-4058-96A2-EFE4E118E1FB}"/>
    <cellStyle name="Normal 3 4 5 2" xfId="29896" xr:uid="{2ADF4F19-2459-48ED-A9C0-EFA818A216B3}"/>
    <cellStyle name="Normal 3 4 6" xfId="29520" xr:uid="{2E5DF414-8562-416C-A2B4-D95BD8B702E6}"/>
    <cellStyle name="Normal 3 4_BOA LIFE 2011 FINAL" xfId="3627" xr:uid="{242B30E0-9E69-4223-AD13-52948369793E}"/>
    <cellStyle name="Normal 3 5" xfId="3628" xr:uid="{BFEF2BC3-51F4-45CD-A1E5-EA2CA17CACCF}"/>
    <cellStyle name="Normal 3 5 2" xfId="3629" xr:uid="{0ABC9B7B-5B30-40B9-B285-8C64FAB53484}"/>
    <cellStyle name="Normal 3 5 2 2" xfId="4209" xr:uid="{8466BCCE-CF9D-4EB4-AB2B-AAC3F5CA389E}"/>
    <cellStyle name="Normal 3 5 2 2 2" xfId="29624" xr:uid="{C21B3A38-3F16-4F5F-B9C3-130353C002E0}"/>
    <cellStyle name="Normal 3 5 2 3" xfId="5111" xr:uid="{A0AEC1BF-E43F-4BF8-A1A4-6C8665A5F9A4}"/>
    <cellStyle name="Normal 3 5 2 3 2" xfId="29898" xr:uid="{DD12BC5A-1A05-4D83-936F-B82378211C99}"/>
    <cellStyle name="Normal 3 5 2 4" xfId="29522" xr:uid="{472BA494-512C-4B7F-BCEE-92C8C0AB0C64}"/>
    <cellStyle name="Normal 3 5 3" xfId="4208" xr:uid="{68767B40-EADB-4D18-AC19-DA2496F78D5E}"/>
    <cellStyle name="Normal 3 5 3 2" xfId="29623" xr:uid="{A3B397AE-064B-4D00-A622-D3B0F6B6ADF7}"/>
    <cellStyle name="Normal 3 5 4" xfId="5110" xr:uid="{0C29D756-9F5B-4F46-ABB2-FD3446446A36}"/>
    <cellStyle name="Normal 3 5 4 2" xfId="29897" xr:uid="{86ECDE8A-9ED3-42DA-BD75-430326D7D9C7}"/>
    <cellStyle name="Normal 3 5 5" xfId="29521" xr:uid="{F5703D38-709F-474D-874E-B2D9A98A6347}"/>
    <cellStyle name="Normal 3 6" xfId="3630" xr:uid="{BE99A434-D497-43FB-B9D9-C16674326BB9}"/>
    <cellStyle name="Normal 3 6 2" xfId="3631" xr:uid="{A746F2EB-3E58-4917-8AF2-C06EB13934C1}"/>
    <cellStyle name="Normal 3 6 2 2" xfId="4211" xr:uid="{77FB3940-1AC4-47E2-AEE8-4AF7A3F10866}"/>
    <cellStyle name="Normal 3 6 2 2 2" xfId="29626" xr:uid="{457B15AC-0F1C-4278-993C-63E3035F8B51}"/>
    <cellStyle name="Normal 3 6 2 3" xfId="5113" xr:uid="{4E001DAD-F3E3-4498-9B72-D29FC5802E14}"/>
    <cellStyle name="Normal 3 6 2 3 2" xfId="29900" xr:uid="{F3DE444E-B395-4718-BCAD-C10D795C62D8}"/>
    <cellStyle name="Normal 3 6 2 4" xfId="29524" xr:uid="{EF4ECCD1-5725-4CC1-884B-D42BE88FC635}"/>
    <cellStyle name="Normal 3 6 3" xfId="4210" xr:uid="{5F13432B-84CB-4003-A451-563989DD7EA6}"/>
    <cellStyle name="Normal 3 6 3 2" xfId="29625" xr:uid="{56576C53-17CE-40EB-B2F9-32E241EC13FF}"/>
    <cellStyle name="Normal 3 6 4" xfId="5112" xr:uid="{224B612A-EC02-4D78-A9D8-2236686CAF35}"/>
    <cellStyle name="Normal 3 6 4 2" xfId="29899" xr:uid="{307987D4-F009-4683-8066-460AC56C4B6C}"/>
    <cellStyle name="Normal 3 6 5" xfId="29523" xr:uid="{D0B32EA7-3C1D-448F-AAA8-BA75AC8D95BC}"/>
    <cellStyle name="Normal 3 7" xfId="3632" xr:uid="{A006E45E-2A7E-43BE-A7D6-2BCEDDF9E7B8}"/>
    <cellStyle name="Normal 3 7 2" xfId="3633" xr:uid="{CE6DDA84-574D-4A14-A4C4-866C54CFB6C6}"/>
    <cellStyle name="Normal 3 7 2 2" xfId="4213" xr:uid="{8E618EDC-111F-40D9-8891-22A9A2FD1518}"/>
    <cellStyle name="Normal 3 7 2 2 2" xfId="29628" xr:uid="{DE884E3E-371E-4F68-A112-3F09BE211139}"/>
    <cellStyle name="Normal 3 7 2 3" xfId="29526" xr:uid="{6C92861A-1582-4718-A4F5-700048C8A472}"/>
    <cellStyle name="Normal 3 7 3" xfId="4212" xr:uid="{129602FE-32A9-46BE-A6C9-D3CD329A019C}"/>
    <cellStyle name="Normal 3 7 3 2" xfId="29627" xr:uid="{0C853BDA-FCE8-46A0-B3F8-13B4B9B8DCDA}"/>
    <cellStyle name="Normal 3 7 4" xfId="5114" xr:uid="{75EA63CE-564B-47AA-8B56-631536AD4956}"/>
    <cellStyle name="Normal 3 7 4 2" xfId="29901" xr:uid="{9F33E51A-5DAC-4825-8A01-B4144B169641}"/>
    <cellStyle name="Normal 3 7 5" xfId="29329" xr:uid="{AC29E5F8-6246-404C-BC65-918E994C4DDE}"/>
    <cellStyle name="Normal 3 7 6" xfId="29525" xr:uid="{8FAB9F8D-E8D1-4D5F-9B93-7B6E15CA5E75}"/>
    <cellStyle name="Normal 3 7_PAYMENTS 04'11 FINAL" xfId="3634" xr:uid="{BF34AF1A-3C09-4590-BACF-737E8A8A1DEE}"/>
    <cellStyle name="Normal 3 8" xfId="3635" xr:uid="{1E6C0ECB-76D9-452D-AC2C-AAEB0221D54E}"/>
    <cellStyle name="Normal 3 8 2" xfId="3636" xr:uid="{04952832-0793-472E-B06D-FBD7F9268BD1}"/>
    <cellStyle name="Normal 3 8 2 2" xfId="4214" xr:uid="{1C214685-50BC-4B4F-8CDC-4659075F2778}"/>
    <cellStyle name="Normal 3 8 2 2 2" xfId="29629" xr:uid="{801E478B-5408-4E29-A4EB-D8862F22F420}"/>
    <cellStyle name="Normal 3 8 2 3" xfId="29527" xr:uid="{5299E8D0-8EB8-4855-9E47-4EAB539CF506}"/>
    <cellStyle name="Normal 3 8 3" xfId="5115" xr:uid="{51CE637E-CAF0-4911-9C73-2821FCCE4790}"/>
    <cellStyle name="Normal 3 8 4" xfId="29323" xr:uid="{98D6D2FB-E5EE-474A-B200-1E110620D781}"/>
    <cellStyle name="Normal 3 9" xfId="3637" xr:uid="{3C9FBF2B-895F-41C6-872E-51185652770B}"/>
    <cellStyle name="Normal 3 9 2" xfId="4215" xr:uid="{50E3EA36-7F42-455B-9360-394BC65D47CB}"/>
    <cellStyle name="Normal 3 9 2 2" xfId="29630" xr:uid="{08D9B607-04C5-46B7-84DB-4903F25CCDC0}"/>
    <cellStyle name="Normal 3 9 3" xfId="5116" xr:uid="{007A1609-1F81-47CD-94D0-744C67C4C7C1}"/>
    <cellStyle name="Normal 3 9 3 2" xfId="29902" xr:uid="{3ED6626E-E244-4118-B84C-48EAB0B9ACD0}"/>
    <cellStyle name="Normal 3 9 4" xfId="29528" xr:uid="{AE47BF94-8913-448E-8F3B-703D6C550EA0}"/>
    <cellStyle name="Normal 30" xfId="4292" xr:uid="{7414CE88-6E0E-4180-A602-4E0378FDD160}"/>
    <cellStyle name="Normal 30 2" xfId="29700" xr:uid="{FF0A27B7-E037-45D2-9379-E542353EA222}"/>
    <cellStyle name="Normal 31" xfId="4297" xr:uid="{F1E74A81-BAEE-4BBC-9DAC-8E12515BC2ED}"/>
    <cellStyle name="Normal 31 2" xfId="29704" xr:uid="{A033217C-306B-491B-A5CD-79430D02D366}"/>
    <cellStyle name="Normal 32" xfId="3638" xr:uid="{442B5E0E-BBE2-4205-9D78-332F8C88FE52}"/>
    <cellStyle name="Normal 32 2" xfId="5117" xr:uid="{EF87FEBA-CBE0-470A-AE60-C58658FC7A58}"/>
    <cellStyle name="Normal 33" xfId="3639" xr:uid="{A0392A8F-7177-4A87-95C8-8586304219C1}"/>
    <cellStyle name="Normal 33 2" xfId="5118" xr:uid="{94E5ABD8-A00F-42EE-82FD-00F52799DDD4}"/>
    <cellStyle name="Normal 34" xfId="4299" xr:uid="{E39893AE-5817-46F8-B869-E5645CFDED4A}"/>
    <cellStyle name="Normal 34 2" xfId="3640" xr:uid="{786CDABB-040D-42CA-AE2C-E77EF102FDF3}"/>
    <cellStyle name="Normal 34 2 2" xfId="5119" xr:uid="{029BB02C-0B20-41E9-B23C-D7AA1FD089C1}"/>
    <cellStyle name="Normal 34 3" xfId="3641" xr:uid="{B1A0C6FE-803A-4ECA-A0EA-B22261AE19CC}"/>
    <cellStyle name="Normal 34 3 2" xfId="5120" xr:uid="{C06871CA-AB11-4047-AD58-22D8AEF88462}"/>
    <cellStyle name="Normal 34 4" xfId="3642" xr:uid="{98E4BB20-6EAB-4370-93D6-6037FCD2A267}"/>
    <cellStyle name="Normal 34 4 2" xfId="5121" xr:uid="{240218A9-645E-4B46-9C91-706FC9EE6BCB}"/>
    <cellStyle name="Normal 34 5" xfId="3643" xr:uid="{8F94FCD9-2B5D-4FD5-8D91-32701A7D8B57}"/>
    <cellStyle name="Normal 34 5 2" xfId="5122" xr:uid="{340CD5F9-2220-4739-B57A-549282D594F7}"/>
    <cellStyle name="Normal 34 6" xfId="3644" xr:uid="{65CCCF0F-60A9-4BC6-9954-9193033308BD}"/>
    <cellStyle name="Normal 34 6 2" xfId="5123" xr:uid="{60D30DAF-34F4-409C-818E-F302034D6259}"/>
    <cellStyle name="Normal 35" xfId="5373" xr:uid="{4DB76A30-E4CC-4EBA-ABD9-D6C08AD647F0}"/>
    <cellStyle name="Normal 35 2" xfId="29929" xr:uid="{E8B0AD82-D8CD-4537-910B-D21B085388C0}"/>
    <cellStyle name="Normal 36" xfId="5375" xr:uid="{183415F0-69DF-42F7-9B5F-204D1D8BA77C}"/>
    <cellStyle name="Normal 36 2" xfId="29931" xr:uid="{0A184393-B76E-4081-8E3C-CA513647F158}"/>
    <cellStyle name="Normal 37" xfId="5377" xr:uid="{235E8962-DC31-48E9-843A-57E0481460A3}"/>
    <cellStyle name="Normal 37 2" xfId="29933" xr:uid="{23EA70CE-6BB6-4E92-B517-B5E5EE40ED99}"/>
    <cellStyle name="Normal 38" xfId="5380" xr:uid="{7896E9CB-3D13-47E5-91DE-F8A6CA04D7FF}"/>
    <cellStyle name="Normal 38 2" xfId="3645" xr:uid="{092F5F87-9F81-492E-851F-DE211343D623}"/>
    <cellStyle name="Normal 38 2 2" xfId="5124" xr:uid="{B4799C89-5C1F-419C-A3F8-4FCC74ED7697}"/>
    <cellStyle name="Normal 38 3" xfId="3646" xr:uid="{C9BD9537-6476-4513-95B9-44D5915A5FE7}"/>
    <cellStyle name="Normal 38 3 2" xfId="5125" xr:uid="{AEEA744C-536B-45AB-A090-D3EE15135ED7}"/>
    <cellStyle name="Normal 38 4" xfId="3647" xr:uid="{89910517-9EFA-4B15-8E6D-42CF8D5C6E14}"/>
    <cellStyle name="Normal 38 4 2" xfId="5126" xr:uid="{EFEDE22A-4762-449A-9F86-2DF2E448B504}"/>
    <cellStyle name="Normal 38 5" xfId="3648" xr:uid="{CD780530-6F67-4E90-B2DC-F28570AD4778}"/>
    <cellStyle name="Normal 38 5 2" xfId="5127" xr:uid="{5CE84EBF-E4D8-488A-9C48-5E3A00BF8785}"/>
    <cellStyle name="Normal 38 6" xfId="3649" xr:uid="{7FABBDC9-D51A-4225-9E1D-815B230813D4}"/>
    <cellStyle name="Normal 38 6 2" xfId="5128" xr:uid="{89A3C275-3A4C-43BC-834C-DE0AE2DF87BD}"/>
    <cellStyle name="Normal 38 7" xfId="3650" xr:uid="{3559E21F-6574-4289-8B6F-80CF631ABF49}"/>
    <cellStyle name="Normal 38 8" xfId="29936" xr:uid="{3D1A9FD2-A3A1-4323-842E-FA5396E872C7}"/>
    <cellStyle name="Normal 39" xfId="3651" xr:uid="{6073B2A9-28E4-4298-9D56-F990CB33D337}"/>
    <cellStyle name="Normal 39 2" xfId="5129" xr:uid="{404350C0-6827-4D0F-BD73-3FCE2669DA70}"/>
    <cellStyle name="Normal 4" xfId="9" xr:uid="{BE71A4C4-3D50-4CF2-9910-5DAD2E2EA584}"/>
    <cellStyle name="Normal 4 10" xfId="2599" xr:uid="{CF3CEBC5-97EC-4BDA-807E-62FBBE267D64}"/>
    <cellStyle name="Normal 4 10 2" xfId="4189" xr:uid="{B4AE4F71-38D0-4E2C-80C3-371271915623}"/>
    <cellStyle name="Normal 4 10 2 2" xfId="29606" xr:uid="{8FE9F5E5-9B14-4EFD-BAC9-CB56B751749A}"/>
    <cellStyle name="Normal 4 10 3" xfId="29484" xr:uid="{FAFB25AB-8476-4F99-AA0F-A5760E6E7E32}"/>
    <cellStyle name="Normal 4 11" xfId="4097" xr:uid="{ACE52758-54CE-4B61-911B-2D73D9F27876}"/>
    <cellStyle name="Normal 4 11 2" xfId="4233" xr:uid="{5ED293B1-A202-4B95-BB5A-59D1B160C954}"/>
    <cellStyle name="Normal 4 11 2 2" xfId="29646" xr:uid="{CB070284-7706-4C0A-9B9B-5D2D415BCBF6}"/>
    <cellStyle name="Normal 4 11 3" xfId="29545" xr:uid="{FCD0F59F-6F4D-4858-B808-9B2B37B3B19D}"/>
    <cellStyle name="Normal 4 12" xfId="4184" xr:uid="{7B8BF08E-7AD4-4F54-BC84-38C3CC3DDA65}"/>
    <cellStyle name="Normal 4 12 2" xfId="29602" xr:uid="{5A6D13DD-CC67-4D75-A5DD-826FCF08A1C9}"/>
    <cellStyle name="Normal 4 13" xfId="4296" xr:uid="{0653F00E-17A8-45AC-AC6A-37686D5A368B}"/>
    <cellStyle name="Normal 4 13 2" xfId="29703" xr:uid="{3766AF0D-C5CF-4D3B-8F62-92AC5C7FE3A6}"/>
    <cellStyle name="Normal 4 14" xfId="1660" xr:uid="{E50C65CD-F780-43E8-9642-415D374F36A4}"/>
    <cellStyle name="Normal 4 14 2" xfId="29479" xr:uid="{8A3C47CF-57C9-4845-A30D-E22FE6A969F8}"/>
    <cellStyle name="Normal 4 15" xfId="5523" xr:uid="{B36A0483-6AB0-4668-A26C-4B68A778933B}"/>
    <cellStyle name="Normal 4 15 2" xfId="29988" xr:uid="{D17EC325-DEC3-491C-8225-E19EC99FC784}"/>
    <cellStyle name="Normal 4 16" xfId="49" xr:uid="{24889AA6-C89B-453F-BDDF-FFA65E907F1E}"/>
    <cellStyle name="Normal 4 17" xfId="29331" xr:uid="{52211319-B678-4D43-94FC-771C1E2DA891}"/>
    <cellStyle name="Normal 4 18" xfId="29" xr:uid="{6255B36B-8792-4D72-A902-3A2DA1C83638}"/>
    <cellStyle name="Normal 4 19" xfId="29454" xr:uid="{291FAC80-F8A1-4B49-BD54-B0D26F7BB51A}"/>
    <cellStyle name="Normal 4 2" xfId="16" xr:uid="{1C5F3F30-1F36-4D43-9459-D4CA81F62C56}"/>
    <cellStyle name="Normal 4 2 10" xfId="3652" xr:uid="{5B3A1F68-9F4D-45BF-B2BE-8A9B47FCC6DD}"/>
    <cellStyle name="Normal 4 2 2" xfId="3653" xr:uid="{BA6BFFF4-8AFD-48EA-B90A-ADDAF9FD4230}"/>
    <cellStyle name="Normal 4 2 2 2" xfId="5131" xr:uid="{DF46F126-5086-497B-B9AC-523310AD1068}"/>
    <cellStyle name="Normal 4 2 3" xfId="3654" xr:uid="{A3DBEAE5-939D-4178-A789-A726D941B2D7}"/>
    <cellStyle name="Normal 4 2 3 2" xfId="5132" xr:uid="{21D57873-D04B-4DA9-BD55-F5B8A0A11300}"/>
    <cellStyle name="Normal 4 2 4" xfId="3655" xr:uid="{560F9B82-CB57-43BA-822C-EADEB35CBF62}"/>
    <cellStyle name="Normal 4 2 4 2" xfId="5133" xr:uid="{DDFDABD3-B2F6-49E0-AD06-AB404A757DCC}"/>
    <cellStyle name="Normal 4 2 5" xfId="3656" xr:uid="{329D9CAF-6EC4-4E52-8E77-8A08D1D5AB67}"/>
    <cellStyle name="Normal 4 2 5 2" xfId="5134" xr:uid="{CD423768-A13A-429F-A978-C6182D91AD21}"/>
    <cellStyle name="Normal 4 2 6" xfId="3657" xr:uid="{6A225293-0898-4BEA-A995-F723A2E10AC9}"/>
    <cellStyle name="Normal 4 2 6 2" xfId="5135" xr:uid="{D27B727E-E20D-4381-8FB8-07982DA2D4CF}"/>
    <cellStyle name="Normal 4 2 7" xfId="4153" xr:uid="{BE531E28-B64C-4CC6-B210-D9914DC2018D}"/>
    <cellStyle name="Normal 4 2 7 2" xfId="4264" xr:uid="{C4A89C10-61CC-4E23-B99D-A57B5A389794}"/>
    <cellStyle name="Normal 4 2 7 2 2" xfId="29676" xr:uid="{27243E10-86DE-408A-8882-F471F61FBB5D}"/>
    <cellStyle name="Normal 4 2 7 3" xfId="29576" xr:uid="{45D5C13E-8B08-43CC-ACD1-76B19E5368CD}"/>
    <cellStyle name="Normal 4 2 8" xfId="5130" xr:uid="{33BF602C-EA5D-4184-A0A6-CE97C16D24FE}"/>
    <cellStyle name="Normal 4 2 9" xfId="29349" xr:uid="{7AECE0ED-3C65-4CE9-A7AC-9D2A82B0970A}"/>
    <cellStyle name="Normal 4 3" xfId="3658" xr:uid="{92646F0F-901D-46AE-AEEB-AEE9133AD77F}"/>
    <cellStyle name="Normal 4 3 2" xfId="5136" xr:uid="{D5AFFE6D-0161-4783-AE57-5E99A478EC82}"/>
    <cellStyle name="Normal 4 3 3" xfId="29352" xr:uid="{D07BDDF1-907F-4CD2-AD79-1C7E24A04874}"/>
    <cellStyle name="Normal 4 4" xfId="3659" xr:uid="{DCF996D2-012F-43C8-A229-9B2C30855301}"/>
    <cellStyle name="Normal 4 4 2" xfId="5137" xr:uid="{88E6870A-C1CC-4790-96E1-4A8019B85236}"/>
    <cellStyle name="Normal 4 5" xfId="3660" xr:uid="{0E838E96-3954-4549-AC05-7CC5D20BE996}"/>
    <cellStyle name="Normal 4 5 2" xfId="5138" xr:uid="{1BED6227-8ADB-4A10-8FD3-EBF87CF1D9EF}"/>
    <cellStyle name="Normal 4 6" xfId="3661" xr:uid="{9A041323-C9DC-42DA-9D97-9EF53FD6416C}"/>
    <cellStyle name="Normal 4 6 2" xfId="5139" xr:uid="{F94B2372-02C9-41A5-8C11-789DC89EC7E1}"/>
    <cellStyle name="Normal 4 7" xfId="3662" xr:uid="{34D0AD43-80B8-41EA-B437-2A2B6F1DAEED}"/>
    <cellStyle name="Normal 4 7 2" xfId="5140" xr:uid="{2E55DC07-7E32-45E8-9736-83274700A939}"/>
    <cellStyle name="Normal 4 8" xfId="3663" xr:uid="{14ECD92F-3690-4C0F-A8D0-B7904D0E9BC1}"/>
    <cellStyle name="Normal 4 8 2" xfId="5141" xr:uid="{49CD5202-5634-484F-9F68-1C4F0B97FB70}"/>
    <cellStyle name="Normal 4 9" xfId="3664" xr:uid="{71225848-EC35-477C-90B8-A9CE3431C6EB}"/>
    <cellStyle name="Normal 4 9 2" xfId="5142" xr:uid="{BCA46F46-D42C-46E7-A9F9-CAE0D3CC63F2}"/>
    <cellStyle name="Normal 40" xfId="5382" xr:uid="{D0086D3C-A159-471C-AB42-1D02114D388B}"/>
    <cellStyle name="Normal 40 2" xfId="29938" xr:uid="{DF7DC34A-B9B4-4419-AFA5-9E4CF57C3BD9}"/>
    <cellStyle name="Normal 41" xfId="3665" xr:uid="{E632EC46-5622-475A-8700-A6928C31A3D1}"/>
    <cellStyle name="Normal 41 2" xfId="5143" xr:uid="{8C2ED507-FE58-4DD3-966B-8995FC303DE3}"/>
    <cellStyle name="Normal 42" xfId="5424" xr:uid="{39E33B60-A9A8-4CE9-B8C1-78627F0EB08D}"/>
    <cellStyle name="Normal 42 2" xfId="3666" xr:uid="{38F9127E-F223-40A0-B772-0C5F0AB0149A}"/>
    <cellStyle name="Normal 42 2 2" xfId="5144" xr:uid="{E4A4716A-C00F-49C7-94D4-32D4A9069D84}"/>
    <cellStyle name="Normal 42 3" xfId="3667" xr:uid="{52D861BC-AEC6-4667-9939-05CC8EDD9C74}"/>
    <cellStyle name="Normal 42 3 2" xfId="5145" xr:uid="{7EF33952-83C3-4504-885C-241D0FC369EE}"/>
    <cellStyle name="Normal 42 4" xfId="29952" xr:uid="{566642D5-7032-4F0E-B6C7-FBD3330BBB39}"/>
    <cellStyle name="Normal 43" xfId="5425" xr:uid="{DD2D4A48-CEF2-427D-80C9-77713B7B627A}"/>
    <cellStyle name="Normal 43 2" xfId="3668" xr:uid="{7D61F25A-9AAC-4275-86FC-C40ECF38C199}"/>
    <cellStyle name="Normal 43 2 2" xfId="5146" xr:uid="{4B96BF64-52C7-455E-ABED-B26DF39D5B1D}"/>
    <cellStyle name="Normal 43 3" xfId="3669" xr:uid="{65011AF1-A7ED-4AEB-AAEA-23DDBD59481E}"/>
    <cellStyle name="Normal 43 3 2" xfId="5147" xr:uid="{DF38F8D4-0063-4E59-942E-95636E100BE2}"/>
    <cellStyle name="Normal 43 4" xfId="29953" xr:uid="{62711E25-C403-40FD-9E73-EB65ECA42C25}"/>
    <cellStyle name="Normal 44" xfId="3670" xr:uid="{96FE0024-8CFD-4CAC-ADB5-C8294BB3BE1A}"/>
    <cellStyle name="Normal 44 2" xfId="5148" xr:uid="{DBDCAF2C-6159-4FC6-91E2-8FDC6DE14020}"/>
    <cellStyle name="Normal 45" xfId="3671" xr:uid="{E197E2CD-F467-4E27-AA24-FB0717BD479A}"/>
    <cellStyle name="Normal 45 2" xfId="5149" xr:uid="{7B6D3E37-F23F-49F5-97A7-E5BE87B5245E}"/>
    <cellStyle name="Normal 46" xfId="3672" xr:uid="{D8924DA5-BD84-44CC-9242-8F0F1BD53F95}"/>
    <cellStyle name="Normal 46 2" xfId="5150" xr:uid="{AD98477A-8AD3-44AC-9715-D839A6E8AFAA}"/>
    <cellStyle name="Normal 47" xfId="3673" xr:uid="{70717E82-6F49-4E81-9B94-11408CC72962}"/>
    <cellStyle name="Normal 47 2" xfId="3674" xr:uid="{560B9A4A-41A9-4777-B86A-6FCAF0EA3722}"/>
    <cellStyle name="Normal 47 3" xfId="5151" xr:uid="{41D8744F-F4F9-4B3F-8065-0428AC494744}"/>
    <cellStyle name="Normal 48" xfId="3675" xr:uid="{9A71B17C-E6A2-4661-8C8E-494D83D76C95}"/>
    <cellStyle name="Normal 48 2" xfId="3676" xr:uid="{D1D270AA-330F-4D1C-8C54-EB904855AFAE}"/>
    <cellStyle name="Normal 48 3" xfId="5152" xr:uid="{3ABBFC1F-DFBB-4F81-93CD-99E9213AEF98}"/>
    <cellStyle name="Normal 49" xfId="5467" xr:uid="{325C4E70-2F97-449C-8D9E-AF81F5ADE195}"/>
    <cellStyle name="Normal 5" xfId="33" xr:uid="{B60D7C3A-4A9B-4A68-BDD9-14625F17494C}"/>
    <cellStyle name="Normal 5 10" xfId="3677" xr:uid="{375B6F20-54C3-4771-B37A-130EC85752F6}"/>
    <cellStyle name="Normal 5 10 2" xfId="5153" xr:uid="{857C2463-3E7A-447F-8E82-406179273A17}"/>
    <cellStyle name="Normal 5 11" xfId="3678" xr:uid="{906D4D4A-1E74-49E5-8127-59CA593112DC}"/>
    <cellStyle name="Normal 5 12" xfId="3679" xr:uid="{99AAB901-D0FE-4E62-8CE6-74A933D97F60}"/>
    <cellStyle name="Normal 5 13" xfId="2037" xr:uid="{49CC6F4F-33A0-4A27-A15C-A511F92F09CE}"/>
    <cellStyle name="Normal 5 14" xfId="1662" xr:uid="{B1E61CCF-EEBB-4218-9C31-08B038B23575}"/>
    <cellStyle name="Normal 5 15" xfId="29326" xr:uid="{F1AC938E-CADC-4F43-B321-1AF1FEC6FC5F}"/>
    <cellStyle name="Normal 5 2" xfId="3680" xr:uid="{F51A91DD-22B8-4D1D-8DB9-76129BF96E82}"/>
    <cellStyle name="Normal 5 2 2" xfId="3681" xr:uid="{FC051694-3BFB-438E-9719-1ED200EE5748}"/>
    <cellStyle name="Normal 5 2 2 2" xfId="5155" xr:uid="{D7A1BBFD-5015-41AE-8DE9-0DE8BF835609}"/>
    <cellStyle name="Normal 5 2 3" xfId="3682" xr:uid="{CE581F33-F52A-4D68-ABD1-B96B976DA907}"/>
    <cellStyle name="Normal 5 2 3 2" xfId="5156" xr:uid="{90513C57-3B18-4346-BF8B-EC1EB93CF701}"/>
    <cellStyle name="Normal 5 2 4" xfId="3683" xr:uid="{032B59B9-C804-46A4-B224-0FE55A6161D0}"/>
    <cellStyle name="Normal 5 2 4 2" xfId="5157" xr:uid="{C0B656F7-0629-46F1-8F48-2653148AC43A}"/>
    <cellStyle name="Normal 5 2 5" xfId="3684" xr:uid="{77B6CBE2-F8F4-4EC6-8422-202671606D6B}"/>
    <cellStyle name="Normal 5 2 5 2" xfId="5158" xr:uid="{692920EC-8E43-465B-8931-D3411DABAAE1}"/>
    <cellStyle name="Normal 5 2 6" xfId="3685" xr:uid="{62EFA33B-C1C4-4010-A0D1-92066402031A}"/>
    <cellStyle name="Normal 5 2 6 2" xfId="5159" xr:uid="{B96F0790-2218-418B-9149-7A0B46E5EA22}"/>
    <cellStyle name="Normal 5 2 7" xfId="5154" xr:uid="{88C7EB19-1527-448F-ADD8-C80C8046E6E1}"/>
    <cellStyle name="Normal 5 2 8" xfId="29357" xr:uid="{577767F4-3350-4DB4-97EF-513A666CF7EB}"/>
    <cellStyle name="Normal 5 3" xfId="3686" xr:uid="{FD874EF9-A49E-49BA-9D0F-B1D7DB1E92BF}"/>
    <cellStyle name="Normal 5 3 2" xfId="3687" xr:uid="{9C294587-95CA-41F8-BA0D-E170172EE557}"/>
    <cellStyle name="Normal 5 3 2 2" xfId="5161" xr:uid="{AE0761F0-099E-4BA4-BA4E-AD097B32B238}"/>
    <cellStyle name="Normal 5 3 3" xfId="3688" xr:uid="{AB532924-24CA-4866-82A1-3B081194F09A}"/>
    <cellStyle name="Normal 5 3 3 2" xfId="5162" xr:uid="{B4F1E300-3E33-40EF-934F-5F976FF9598E}"/>
    <cellStyle name="Normal 5 3 4" xfId="3689" xr:uid="{8569BDB6-FECD-455C-9676-328C886475E8}"/>
    <cellStyle name="Normal 5 3 4 2" xfId="5163" xr:uid="{74087685-9F22-493E-9AB7-97E49D4AFD8B}"/>
    <cellStyle name="Normal 5 3 5" xfId="3690" xr:uid="{BF3A5DDB-2E18-4ED3-B164-500AA9042D4E}"/>
    <cellStyle name="Normal 5 3 5 2" xfId="5164" xr:uid="{3F04E2CE-E5D3-45DF-8477-CD52434850DE}"/>
    <cellStyle name="Normal 5 3 6" xfId="3691" xr:uid="{6DBCD14E-BC67-401C-AAEC-E3AECCF9CD66}"/>
    <cellStyle name="Normal 5 3 6 2" xfId="5165" xr:uid="{2D818BE9-3AF0-48C7-95DD-B059E8358A9B}"/>
    <cellStyle name="Normal 5 3 7" xfId="5160" xr:uid="{E0DC45CB-56A0-434E-B68D-F60D6DA39E9C}"/>
    <cellStyle name="Normal 5 4" xfId="3692" xr:uid="{33755DEB-731B-4087-B9E5-DDE063C366D1}"/>
    <cellStyle name="Normal 5 4 2" xfId="5166" xr:uid="{0E394EF7-8248-4BD6-88F3-853D22859D30}"/>
    <cellStyle name="Normal 5 5" xfId="3693" xr:uid="{6741B064-531B-40D2-84E3-7511C192E252}"/>
    <cellStyle name="Normal 5 5 2" xfId="5167" xr:uid="{1B969599-A5F9-4DBE-B7CB-0BCDE73A92FD}"/>
    <cellStyle name="Normal 5 6" xfId="3694" xr:uid="{68597A67-C67A-44CA-B2B7-D7300401FDB0}"/>
    <cellStyle name="Normal 5 6 2" xfId="5168" xr:uid="{43B4B1F3-21F1-4F2B-80A8-056A5F3CBE28}"/>
    <cellStyle name="Normal 5 7" xfId="3695" xr:uid="{8437ED13-9820-4D6A-83F4-C1FF57F669E3}"/>
    <cellStyle name="Normal 5 7 2" xfId="5169" xr:uid="{7E5C3ADE-86F1-4CA5-8340-F1733BC4067A}"/>
    <cellStyle name="Normal 5 8" xfId="3696" xr:uid="{88C8B27B-2154-4D27-BA04-A34518D0B17C}"/>
    <cellStyle name="Normal 5 8 2" xfId="5170" xr:uid="{6BB2E52F-FF8F-492C-8767-65BB1884E096}"/>
    <cellStyle name="Normal 5 9" xfId="3697" xr:uid="{73429E25-C452-417B-A9AA-07CB1B7A6502}"/>
    <cellStyle name="Normal 5 9 2" xfId="5171" xr:uid="{B876404C-594F-4728-88DC-38923DE71B94}"/>
    <cellStyle name="Normal 50" xfId="5468" xr:uid="{31D34FC6-9EC4-4648-95F5-EC4C66D6D9C0}"/>
    <cellStyle name="Normal 50 2" xfId="3698" xr:uid="{92A0AF8C-B086-4F6A-9D81-A5A8C415B159}"/>
    <cellStyle name="Normal 50 3" xfId="29967" xr:uid="{27B85599-97BA-43A7-8FB4-A978C0689C43}"/>
    <cellStyle name="Normal 51" xfId="3699" xr:uid="{6A52576E-275C-4CBF-A08D-915ACF72B728}"/>
    <cellStyle name="Normal 51 2" xfId="5172" xr:uid="{7386B616-F29F-4B48-BE2F-4465AE2F408B}"/>
    <cellStyle name="Normal 52" xfId="3700" xr:uid="{A259B72B-C802-419C-81AC-6E15902089A8}"/>
    <cellStyle name="Normal 52 2" xfId="5173" xr:uid="{891B7832-7655-48CE-8BC2-113B42BD52D3}"/>
    <cellStyle name="Normal 53" xfId="52" xr:uid="{18116F87-5949-475B-9658-37C3A2C6CC85}"/>
    <cellStyle name="Normal 54" xfId="3886" xr:uid="{E318ED16-9F70-443B-9945-2C1D7B776757}"/>
    <cellStyle name="Normal 55" xfId="5511" xr:uid="{24E06404-4A44-4684-89E0-DFB838D22058}"/>
    <cellStyle name="Normal 56" xfId="7221" xr:uid="{8DD8B542-A697-4B05-B645-44DB6AADF89F}"/>
    <cellStyle name="Normal 57" xfId="32642" xr:uid="{678B74C0-0141-4BE2-B4C3-DA4C009B4775}"/>
    <cellStyle name="Normal 58" xfId="32647" xr:uid="{65068195-B995-4412-B006-940944D7144B}"/>
    <cellStyle name="Normal 58 2" xfId="3701" xr:uid="{9084CE0B-E089-4B10-A76C-D336921693B3}"/>
    <cellStyle name="Normal 59" xfId="32649" xr:uid="{C22A2247-A523-4710-8DC6-90AED6EBB647}"/>
    <cellStyle name="Normal 59 2" xfId="3702" xr:uid="{EC87BF5B-641B-4773-AAFC-2FCBE55C8C91}"/>
    <cellStyle name="Normal 6" xfId="1466" xr:uid="{834A012B-4C1B-4ADB-B8AA-72A28DB02041}"/>
    <cellStyle name="Normal 6 10" xfId="3703" xr:uid="{04A06F85-A0BE-48C8-8130-DD9F82557629}"/>
    <cellStyle name="Normal 6 10 2" xfId="5174" xr:uid="{F136956E-D6BB-4B75-9162-3E25B4874825}"/>
    <cellStyle name="Normal 6 11" xfId="4098" xr:uid="{C3744624-780C-4B67-93B8-79F7E7388BF0}"/>
    <cellStyle name="Normal 6 12" xfId="29327" xr:uid="{2DF873AE-C815-4419-8BF2-AB16A4E684DC}"/>
    <cellStyle name="Normal 6 2" xfId="3704" xr:uid="{CF0527C3-9CF1-417E-9C3C-E2D9DE75B074}"/>
    <cellStyle name="Normal 6 2 2" xfId="3705" xr:uid="{26F503EE-41C9-4EBC-A4E3-058C3190609B}"/>
    <cellStyle name="Normal 6 2 2 2" xfId="5176" xr:uid="{1324883B-C07F-482A-BE8B-995A9F6D8978}"/>
    <cellStyle name="Normal 6 2 3" xfId="3706" xr:uid="{6474BEA4-4FAD-4399-B6B0-1AD385418EFB}"/>
    <cellStyle name="Normal 6 2 3 2" xfId="5177" xr:uid="{ED33BD04-3A2B-4F05-AE06-984CB0037F0A}"/>
    <cellStyle name="Normal 6 2 4" xfId="3707" xr:uid="{2FEBE377-C609-4846-8FBE-E95B6312C8DB}"/>
    <cellStyle name="Normal 6 2 4 2" xfId="5178" xr:uid="{CA12DF06-D6EA-475A-AE64-7D96A89EE1F4}"/>
    <cellStyle name="Normal 6 2 5" xfId="3708" xr:uid="{8191B040-914F-43B8-B7E4-1D0AEDC3EE1D}"/>
    <cellStyle name="Normal 6 2 5 2" xfId="5179" xr:uid="{E249FA8E-4239-4E3C-BF50-1B123739314E}"/>
    <cellStyle name="Normal 6 2 6" xfId="3709" xr:uid="{E90F6AB3-DC2E-44D0-A7A0-228D5C72E82B}"/>
    <cellStyle name="Normal 6 2 6 2" xfId="5180" xr:uid="{9E8C242D-2DD2-43DB-A6EB-DF7C0AFA81D2}"/>
    <cellStyle name="Normal 6 2 7" xfId="3710" xr:uid="{29155361-5F6A-45E6-8DF9-90D5C936D413}"/>
    <cellStyle name="Normal 6 2 7 2" xfId="5181" xr:uid="{AAB7DF67-126C-46D4-87D5-5679B09CE710}"/>
    <cellStyle name="Normal 6 2 8" xfId="4154" xr:uid="{85F1411D-57D9-4342-8E2C-EE617F80E3B2}"/>
    <cellStyle name="Normal 6 2 9" xfId="5175" xr:uid="{9D96E7F3-4438-4072-9333-06680D7B8FC6}"/>
    <cellStyle name="Normal 6 3" xfId="3711" xr:uid="{E42641D4-A898-40DD-B2D0-E6AE6D08CAB6}"/>
    <cellStyle name="Normal 6 3 2" xfId="5182" xr:uid="{D62EFAF5-3F16-4301-A7E8-C704E3F20A75}"/>
    <cellStyle name="Normal 6 4" xfId="3712" xr:uid="{A6BAE2DF-5158-487A-A62F-ACCA48B738BB}"/>
    <cellStyle name="Normal 6 4 2" xfId="5183" xr:uid="{25B44C39-D2A7-4A80-951F-64819B70F332}"/>
    <cellStyle name="Normal 6 5" xfId="3713" xr:uid="{D4114756-10B5-4D16-90EA-A636543DCD86}"/>
    <cellStyle name="Normal 6 5 2" xfId="5184" xr:uid="{2A67253A-A620-4D2F-A3AF-6EF034BD3B15}"/>
    <cellStyle name="Normal 6 6" xfId="3714" xr:uid="{75DDA951-332F-4834-8948-12E45290011B}"/>
    <cellStyle name="Normal 6 6 2" xfId="5185" xr:uid="{F650E248-C56E-4808-B777-CB4205DE4D24}"/>
    <cellStyle name="Normal 6 7" xfId="3715" xr:uid="{C38A1F59-54B4-4120-9FF5-845EA664F83A}"/>
    <cellStyle name="Normal 6 7 2" xfId="5186" xr:uid="{431F5C3D-491F-49AB-B157-2F3D199E52C6}"/>
    <cellStyle name="Normal 6 8" xfId="3716" xr:uid="{D4A082A1-060D-4C18-8FFE-FF462B315B23}"/>
    <cellStyle name="Normal 6 8 2" xfId="5187" xr:uid="{C50D43E9-2930-4E8E-A6FE-25395B65386F}"/>
    <cellStyle name="Normal 6 9" xfId="2021" xr:uid="{EAF29B67-4A18-4FDB-A266-987DF7C4DFAF}"/>
    <cellStyle name="Normal 6 9 2" xfId="4188" xr:uid="{EE241FBD-83B1-43E5-94B0-893CC73D883E}"/>
    <cellStyle name="Normal 6 9 2 2" xfId="29605" xr:uid="{234621E4-E3E8-4F13-8D28-34CE952CD92B}"/>
    <cellStyle name="Normal 6 9 3" xfId="29482" xr:uid="{23F297A8-069D-48BD-8CF3-5DB112DBA63E}"/>
    <cellStyle name="Normal 60" xfId="3717" xr:uid="{6CA8C725-7236-42C4-95AF-3C10016DA66D}"/>
    <cellStyle name="Normal 60 2" xfId="5188" xr:uid="{7C345CF6-2FD3-408D-BCC5-ACD25D28C7F5}"/>
    <cellStyle name="Normal 61" xfId="32651" xr:uid="{914D3143-B3E2-4156-B473-023A4E978FAC}"/>
    <cellStyle name="Normal 61 2" xfId="3718" xr:uid="{7FD02731-437E-4400-8A3F-446DEADB58A8}"/>
    <cellStyle name="Normal 62" xfId="3719" xr:uid="{90137A73-A98F-4F89-85C5-42B2A7320E2E}"/>
    <cellStyle name="Normal 62 2" xfId="5189" xr:uid="{3289BC61-66B9-4CF8-B87D-95AA0DE2EFA5}"/>
    <cellStyle name="Normal 62 3" xfId="29314" xr:uid="{2129280E-9332-4F8B-8C2C-4981C70D34F3}"/>
    <cellStyle name="Normal 63" xfId="3720" xr:uid="{FE97FD7B-5556-4E69-ACD4-5B9E9009EBA1}"/>
    <cellStyle name="Normal 63 2" xfId="5190" xr:uid="{5D34ECD5-CD96-4C21-B90F-FA54542834EC}"/>
    <cellStyle name="Normal 64" xfId="32653" xr:uid="{5FF9B365-CC1D-4870-899D-5B2D7AA4D829}"/>
    <cellStyle name="Normal 64 2" xfId="3721" xr:uid="{D9D31A39-0955-48C2-A305-869D80C5C1CA}"/>
    <cellStyle name="Normal 65" xfId="32656" xr:uid="{A6E749AB-0199-4B5F-96EC-4DC6BA63A145}"/>
    <cellStyle name="Normal 65 2" xfId="3722" xr:uid="{4560D3FF-F7BB-4D6E-93C8-935742A51DDF}"/>
    <cellStyle name="Normal 66" xfId="3723" xr:uid="{2F1F1C8E-4502-440F-A62E-758B76CF4865}"/>
    <cellStyle name="Normal 66 2" xfId="3724" xr:uid="{4EB497C1-A4B7-4AE0-90FB-CEF8FE77FDA2}"/>
    <cellStyle name="Normal 67" xfId="3725" xr:uid="{08D97B40-0387-4873-ACB9-BA833A914095}"/>
    <cellStyle name="Normal 68" xfId="3726" xr:uid="{42FCDABE-2402-4D72-9FCF-E01E06F1A21B}"/>
    <cellStyle name="Normal 69" xfId="3727" xr:uid="{9E148616-1AF2-4FBA-A83A-D9DA44C88CE3}"/>
    <cellStyle name="Normal 7" xfId="1663" xr:uid="{92CC5558-3803-428C-830A-B0335900E5B5}"/>
    <cellStyle name="Normal 7 10" xfId="3729" xr:uid="{4C4229CB-EDE3-4E19-86FF-1C998F7E0AAE}"/>
    <cellStyle name="Normal 7 10 2" xfId="5192" xr:uid="{92BDBBDD-2925-45A3-BA76-5963450C29D6}"/>
    <cellStyle name="Normal 7 11" xfId="3730" xr:uid="{CE92DA56-0C6D-4AB4-899B-4502889DC8D1}"/>
    <cellStyle name="Normal 7 12" xfId="3728" xr:uid="{9625F24A-0F4D-48FD-9E51-63D0E94C5AD3}"/>
    <cellStyle name="Normal 7 13" xfId="4147" xr:uid="{587CB878-6D1F-402F-9C37-ED14930B28EC}"/>
    <cellStyle name="Normal 7 13 2" xfId="4258" xr:uid="{D2E01AF3-10A3-4A1C-AE78-7EB2158EF438}"/>
    <cellStyle name="Normal 7 14" xfId="4185" xr:uid="{5F2D94D5-FDF3-4437-83AF-C6917EFB530E}"/>
    <cellStyle name="Normal 7 14 2" xfId="29603" xr:uid="{36A241EF-44BB-4EB8-A667-A846C186D207}"/>
    <cellStyle name="Normal 7 15" xfId="5191" xr:uid="{DB3BFE5C-8C9D-4008-9CAA-42E7CDF3F0D6}"/>
    <cellStyle name="Normal 7 16" xfId="29328" xr:uid="{91F646B6-215E-4886-B7BD-289AA15C11D7}"/>
    <cellStyle name="Normal 7 17" xfId="29480" xr:uid="{2B3432BD-7632-4474-85EB-AC3430968009}"/>
    <cellStyle name="Normal 7 2" xfId="3731" xr:uid="{C46F3F40-77BC-406E-84B6-B9A9AB455DD7}"/>
    <cellStyle name="Normal 7 2 2" xfId="5193" xr:uid="{D09EDC01-C984-4AAF-9F64-874699248572}"/>
    <cellStyle name="Normal 7 3" xfId="3732" xr:uid="{95D3F913-900F-4A29-8DBD-148C41E507DE}"/>
    <cellStyle name="Normal 7 3 2" xfId="5194" xr:uid="{0F2DF934-0E3A-436E-BC44-8BC551B4086C}"/>
    <cellStyle name="Normal 7 4" xfId="3733" xr:uid="{C6B0C43B-8176-4B2E-AF2D-367E5D493E42}"/>
    <cellStyle name="Normal 7 4 2" xfId="5195" xr:uid="{AFCBA298-85BE-4A74-9CD2-5A767185C72F}"/>
    <cellStyle name="Normal 7 5" xfId="3734" xr:uid="{0BC600F7-4D75-45F0-9AD1-0DD06C3D0EB3}"/>
    <cellStyle name="Normal 7 5 2" xfId="5196" xr:uid="{74395806-1B03-47D1-AD98-8725676A4C85}"/>
    <cellStyle name="Normal 7 6" xfId="3735" xr:uid="{C90D4CAB-91B0-4858-AD04-5B97E0D536A0}"/>
    <cellStyle name="Normal 7 6 2" xfId="5197" xr:uid="{AAAF3D74-2F09-45C9-BA35-38ECD25D6D09}"/>
    <cellStyle name="Normal 7 7" xfId="3736" xr:uid="{B9876017-5741-4051-8E8B-F4F054B3D869}"/>
    <cellStyle name="Normal 7 7 2" xfId="5198" xr:uid="{764F3ABD-6421-48D0-B104-119A03B580F2}"/>
    <cellStyle name="Normal 7 8" xfId="3737" xr:uid="{1E180DE7-3BA9-4EA2-997A-A15583A3D20B}"/>
    <cellStyle name="Normal 7 8 2" xfId="5199" xr:uid="{10553557-E6EC-4670-9C4C-5C24C949EACE}"/>
    <cellStyle name="Normal 7 9" xfId="3738" xr:uid="{546A85BF-A18C-4A68-A233-D066E1FF08D9}"/>
    <cellStyle name="Normal 7 9 2" xfId="5200" xr:uid="{51C08B28-D602-4380-A4F1-949F04B76477}"/>
    <cellStyle name="Normal 70" xfId="3739" xr:uid="{A550383F-C32C-467E-BE63-E766998D75DE}"/>
    <cellStyle name="Normal 70 2" xfId="5201" xr:uid="{B2CDEBBA-7EC1-4A4E-B52B-047E1E531A3B}"/>
    <cellStyle name="Normal 71" xfId="3740" xr:uid="{31B57D42-A4D7-4608-A9AD-8EF83EFEC6FF}"/>
    <cellStyle name="Normal 71 2" xfId="4216" xr:uid="{3E04FBF7-B273-4840-92E4-478ADB36BED4}"/>
    <cellStyle name="Normal 71 2 2" xfId="29631" xr:uid="{808166F6-B1F3-4EA7-8A01-4F6C68288586}"/>
    <cellStyle name="Normal 71 3" xfId="29529" xr:uid="{047F8E8D-494F-411B-B5BB-6E6A6E161B70}"/>
    <cellStyle name="Normal 72" xfId="3741" xr:uid="{57909257-60B5-4204-B22A-D576D9D16327}"/>
    <cellStyle name="Normal 72 2" xfId="4217" xr:uid="{1FDD0794-6E33-48D6-A609-E436C86EA484}"/>
    <cellStyle name="Normal 72 2 2" xfId="29632" xr:uid="{2804B238-9A88-4BC6-8723-B555254BF8A8}"/>
    <cellStyle name="Normal 72 3" xfId="29530" xr:uid="{88C86FC3-AD96-4CDA-8F6E-0A5604B1E996}"/>
    <cellStyle name="Normal 73" xfId="3742" xr:uid="{DC2407B1-F59F-46FD-8625-7693C97BDE4B}"/>
    <cellStyle name="Normal 73 2" xfId="4218" xr:uid="{3BECA24D-89C9-40AE-A711-515186825CEF}"/>
    <cellStyle name="Normal 73 2 2" xfId="29633" xr:uid="{3BD497B6-8FAD-4243-9042-FF72E9423745}"/>
    <cellStyle name="Normal 73 3" xfId="5202" xr:uid="{D4CC4EE0-71D4-44C3-B026-95AAA00AEDF3}"/>
    <cellStyle name="Normal 73 3 2" xfId="29903" xr:uid="{75D84D80-DEB0-4604-BD54-C173BA9BB55F}"/>
    <cellStyle name="Normal 73 4" xfId="29531" xr:uid="{07512C36-FCFF-4EEF-8F2D-AF3451D86888}"/>
    <cellStyle name="Normal 74" xfId="3743" xr:uid="{2F166B29-6400-4642-8280-686E3E7413AF}"/>
    <cellStyle name="Normal 74 2" xfId="4219" xr:uid="{66D2B7DD-2CE2-405E-B937-4EEE6E71EFB6}"/>
    <cellStyle name="Normal 74 2 2" xfId="29634" xr:uid="{F1E314AE-3A78-467B-84B1-A70F75B82A7B}"/>
    <cellStyle name="Normal 74 3" xfId="5203" xr:uid="{017FA2D3-B00B-438E-A6F1-B4F6ABC44883}"/>
    <cellStyle name="Normal 74 3 2" xfId="29904" xr:uid="{198428A0-52FE-4629-A932-960ACAAF05C1}"/>
    <cellStyle name="Normal 74 4" xfId="29532" xr:uid="{B7B02492-1DCF-4B34-951F-9D21C62B2D2D}"/>
    <cellStyle name="Normal 75" xfId="3744" xr:uid="{88417224-1C28-4D0E-BAEB-9C527A7F942B}"/>
    <cellStyle name="Normal 75 2" xfId="5204" xr:uid="{54A717A3-8DAB-46B2-B17F-8BE937073392}"/>
    <cellStyle name="Normal 75 2 2" xfId="29905" xr:uid="{0C9F4900-21BA-4104-A531-75E143FE0ADE}"/>
    <cellStyle name="Normal 76" xfId="3745" xr:uid="{D9A5AD3E-2C66-4E67-8B40-9AA8A14B5651}"/>
    <cellStyle name="Normal 76 2" xfId="5205" xr:uid="{152A4458-AC58-4BAE-97C5-3713887458EF}"/>
    <cellStyle name="Normal 76 2 2" xfId="29906" xr:uid="{148F7D98-0B88-4127-B67B-8FF08E5F9C4C}"/>
    <cellStyle name="Normal 77" xfId="3746" xr:uid="{A144CD06-36B8-4F08-839B-6060F4BF95D6}"/>
    <cellStyle name="Normal 77 2" xfId="5206" xr:uid="{78E16D53-14A6-43C9-92FD-DA87B1F58894}"/>
    <cellStyle name="Normal 77 2 2" xfId="29907" xr:uid="{3AECDC93-8E02-489F-82A0-7007DE91AA5A}"/>
    <cellStyle name="Normal 78" xfId="3747" xr:uid="{E892836F-45B9-4890-A1F9-E9D0761125E7}"/>
    <cellStyle name="Normal 78 2" xfId="4220" xr:uid="{58A04BC6-A27A-48AD-9E77-5E55F80A582A}"/>
    <cellStyle name="Normal 78 2 2" xfId="29635" xr:uid="{FCD69063-C172-4E81-8473-76AFC8985BDC}"/>
    <cellStyle name="Normal 78 3" xfId="5207" xr:uid="{68F094AF-4CD3-4EDE-BF2B-A64073A55413}"/>
    <cellStyle name="Normal 78 3 2" xfId="29908" xr:uid="{CB12E527-1989-4C19-9390-77A4CF67A270}"/>
    <cellStyle name="Normal 78 4" xfId="29533" xr:uid="{19D75F0B-D8FD-4256-B97E-0AD0013FC9BA}"/>
    <cellStyle name="Normal 79" xfId="3748" xr:uid="{9B51061A-9933-4463-89FC-E8DBFB408282}"/>
    <cellStyle name="Normal 79 2" xfId="5208" xr:uid="{6265644F-3F6D-45C0-AD43-43801F1ACF59}"/>
    <cellStyle name="Normal 8" xfId="47" xr:uid="{101BE016-79FC-4587-907F-5E23F4BE0474}"/>
    <cellStyle name="Normal 8 10" xfId="29324" xr:uid="{D761F9E3-0277-4782-83E5-759576F047B7}"/>
    <cellStyle name="Normal 8 2" xfId="3750" xr:uid="{E0A66569-6B26-45F2-B8DF-6BDB4F369A91}"/>
    <cellStyle name="Normal 8 2 2" xfId="5210" xr:uid="{3BCDFA23-F5F5-4D3D-8E53-8BAAA92790C0}"/>
    <cellStyle name="Normal 8 3" xfId="3751" xr:uid="{6A39E078-49EF-4F83-8AC8-04D36530B696}"/>
    <cellStyle name="Normal 8 3 2" xfId="5211" xr:uid="{B309A587-78D0-465D-A853-77FB49863119}"/>
    <cellStyle name="Normal 8 4" xfId="3752" xr:uid="{F3D250A4-EBB5-4EBB-9275-5F29E1CC4DC6}"/>
    <cellStyle name="Normal 8 4 2" xfId="5212" xr:uid="{508D404E-B0B3-4545-AEA3-2CC7D566A456}"/>
    <cellStyle name="Normal 8 5" xfId="3753" xr:uid="{A9C12C7E-095D-4052-BA8B-513ECF6DA39D}"/>
    <cellStyle name="Normal 8 5 2" xfId="5213" xr:uid="{E8A30158-129E-46E1-A9CC-7F9A6DAFE493}"/>
    <cellStyle name="Normal 8 6" xfId="3754" xr:uid="{8C4E9CB2-89C7-45DD-B4B8-3C343D5F7823}"/>
    <cellStyle name="Normal 8 6 2" xfId="5214" xr:uid="{A0852A00-327E-42E5-A551-A3B638585CCA}"/>
    <cellStyle name="Normal 8 7" xfId="4145" xr:uid="{BC261FF5-F908-4BA7-9E95-558FB03CE602}"/>
    <cellStyle name="Normal 8 7 2" xfId="4256" xr:uid="{70B0E67E-3082-43F5-987F-8CD741024092}"/>
    <cellStyle name="Normal 8 7 2 2" xfId="29669" xr:uid="{A8C4AEF8-5419-462A-9D3B-A36E79EF02AB}"/>
    <cellStyle name="Normal 8 7 3" xfId="29569" xr:uid="{7D7AEFFD-963D-4290-B71A-7B059AE2196A}"/>
    <cellStyle name="Normal 8 8" xfId="5209" xr:uid="{6D33DA2A-DBD1-4CE3-91FD-89B3192B7505}"/>
    <cellStyle name="Normal 8 9" xfId="3749" xr:uid="{6FA7C36E-84B3-45E1-918C-64A19D4E09EC}"/>
    <cellStyle name="Normal 80" xfId="3755" xr:uid="{8B8BF4DD-6ECC-4916-9420-474648C78D0A}"/>
    <cellStyle name="Normal 80 2" xfId="4221" xr:uid="{32017874-F2A9-4B64-A470-D62380294686}"/>
    <cellStyle name="Normal 80 2 2" xfId="29636" xr:uid="{E4B0FF43-A8F5-4D7D-8E79-390C4B241E66}"/>
    <cellStyle name="Normal 80 3" xfId="5215" xr:uid="{D0DA821A-1684-464D-A21D-96DB14E86CD2}"/>
    <cellStyle name="Normal 80 3 2" xfId="29909" xr:uid="{608F770B-9FF3-4FA2-917C-FD59A6DE0EAD}"/>
    <cellStyle name="Normal 80 4" xfId="29534" xr:uid="{EE09D1F9-F108-4234-BEE4-A61643989C0F}"/>
    <cellStyle name="Normal 81" xfId="3756" xr:uid="{7EC19DBB-14D0-411E-BC9F-8869CF02A683}"/>
    <cellStyle name="Normal 81 2" xfId="4222" xr:uid="{4F91BD2B-722D-4B78-A574-FA9B0AD4A226}"/>
    <cellStyle name="Normal 81 2 2" xfId="29637" xr:uid="{266B20D4-D2D5-4A5D-9A02-872CB924C6EC}"/>
    <cellStyle name="Normal 81 3" xfId="5216" xr:uid="{2BC1F208-7A85-4A5A-8725-7797E5E3BC08}"/>
    <cellStyle name="Normal 81 3 2" xfId="29910" xr:uid="{E26ECFF6-E6E9-4FC2-8B66-1CDEE2A47E07}"/>
    <cellStyle name="Normal 81 4" xfId="29535" xr:uid="{42376D8F-AB6E-45C8-B79A-8CA82C0820D7}"/>
    <cellStyle name="Normal 82" xfId="3757" xr:uid="{A91B80C3-C6EF-4042-AEB4-0C055CAAE5BA}"/>
    <cellStyle name="Normal 82 2" xfId="4223" xr:uid="{44A65D34-F46A-4BCB-97E6-D806494A1C79}"/>
    <cellStyle name="Normal 82 2 2" xfId="29638" xr:uid="{B670B115-8E3E-4A29-AA4D-EBA4E521F162}"/>
    <cellStyle name="Normal 82 3" xfId="5217" xr:uid="{812153A0-7AF7-44D2-A05F-37A3E7CAA48E}"/>
    <cellStyle name="Normal 82 3 2" xfId="29911" xr:uid="{43D001A0-44FD-4EA9-8D63-0222DECDD459}"/>
    <cellStyle name="Normal 82 4" xfId="29536" xr:uid="{765316EC-FFE0-4D63-AB1E-0D2EB66456A2}"/>
    <cellStyle name="Normal 83" xfId="3758" xr:uid="{1DF75A38-3006-4FED-BF59-138F615CEC17}"/>
    <cellStyle name="Normal 83 2" xfId="4224" xr:uid="{4CE82A29-63B1-4618-9440-4E5150D29F51}"/>
    <cellStyle name="Normal 83 2 2" xfId="29639" xr:uid="{E1364CFF-0996-4D47-BBB9-D0B61E5589E8}"/>
    <cellStyle name="Normal 83 3" xfId="5218" xr:uid="{0A73ACDC-7615-4D52-B34E-E994CBBB442E}"/>
    <cellStyle name="Normal 83 3 2" xfId="29912" xr:uid="{635CF6A1-096D-41E2-9794-79502B22EE4D}"/>
    <cellStyle name="Normal 83 4" xfId="29537" xr:uid="{E675F9AB-0D98-44D7-B769-8764A83C0D15}"/>
    <cellStyle name="Normal 84" xfId="5219" xr:uid="{0A362760-9961-44F0-9EE6-07DE9B3DEA13}"/>
    <cellStyle name="Normal 84 2" xfId="29913" xr:uid="{51999C23-FF8C-4E1A-9994-DC953D7B7D87}"/>
    <cellStyle name="Normal 85" xfId="5220" xr:uid="{69B3FFFB-32CD-4A0A-A1BE-CE35FD9E5328}"/>
    <cellStyle name="Normal 85 2" xfId="29914" xr:uid="{6542D997-D360-4C8B-B8FC-D9FB59DFC5F7}"/>
    <cellStyle name="Normal 86" xfId="5221" xr:uid="{0852A946-BAE9-4270-8D42-E3A1F7ED1A27}"/>
    <cellStyle name="Normal 86 2" xfId="29915" xr:uid="{752A1DD6-1032-4831-8074-1E6AD0A674EF}"/>
    <cellStyle name="Normal 87" xfId="5222" xr:uid="{478E6626-E2EB-43BC-A1E2-23EF938B7ED0}"/>
    <cellStyle name="Normal 87 2" xfId="29916" xr:uid="{51039079-F054-4C9C-9354-E320FE414B66}"/>
    <cellStyle name="Normal 88" xfId="5223" xr:uid="{60F35CBC-01D5-4D46-B7D2-005A0A9485BD}"/>
    <cellStyle name="Normal 88 2" xfId="29917" xr:uid="{A572376E-6056-4559-8FDE-4A52D9B9FA24}"/>
    <cellStyle name="Normal 89" xfId="5224" xr:uid="{CDF01357-BA99-4257-8FE8-A207E73078AE}"/>
    <cellStyle name="Normal 89 2" xfId="29918" xr:uid="{3276FAAF-3CC1-43E1-94A6-B9FB4C62D8DF}"/>
    <cellStyle name="Normal 9" xfId="3759" xr:uid="{D24403EB-5343-449F-B02B-17991611FFE5}"/>
    <cellStyle name="Normal 9 2" xfId="3760" xr:uid="{C39CE099-ED71-4A19-A86E-3516DCEEE780}"/>
    <cellStyle name="Normal 9 2 2" xfId="5226" xr:uid="{21C37F8B-5CD5-499B-BF22-DA7BC9852E86}"/>
    <cellStyle name="Normal 9 3" xfId="3761" xr:uid="{76949A42-2678-45AA-AC73-8C9A82ED04F7}"/>
    <cellStyle name="Normal 9 3 2" xfId="5227" xr:uid="{25B75EAB-1640-4E4B-96EE-24DFAF53920E}"/>
    <cellStyle name="Normal 9 4" xfId="3762" xr:uid="{E9350180-4123-426E-9635-7808CC6C9BEE}"/>
    <cellStyle name="Normal 9 4 2" xfId="5228" xr:uid="{0D31144C-1588-472B-AEE3-DBFA904D7D27}"/>
    <cellStyle name="Normal 9 5" xfId="4090" xr:uid="{0A60348B-AD65-420D-83B2-D41FBF30F112}"/>
    <cellStyle name="Normal 9 5 2" xfId="4227" xr:uid="{E967C569-7AE2-4694-88AB-8EB12ACEC6C6}"/>
    <cellStyle name="Normal 9 6" xfId="5225" xr:uid="{989B2674-8900-4EEB-8656-EA1EAE873431}"/>
    <cellStyle name="Normal 9 7" xfId="5516" xr:uid="{EB1990C7-4D27-4A17-9977-13FB53FFE444}"/>
    <cellStyle name="Normal 9 7 2" xfId="29982" xr:uid="{D8612A6A-B0A9-4A48-B481-01BDFEF7943C}"/>
    <cellStyle name="Normal 9 8" xfId="29341" xr:uid="{75BC4C60-6BF9-406F-A271-F3ECA4A917C2}"/>
    <cellStyle name="Normal 90" xfId="5229" xr:uid="{DBD9A507-E122-4435-8D48-2C97ABAB6B8D}"/>
    <cellStyle name="Normal 90 2" xfId="29919" xr:uid="{892F29DA-03A8-4530-A598-775CCBCFC6BE}"/>
    <cellStyle name="Normal 91" xfId="5230" xr:uid="{52BAE9C8-8148-4C88-A14E-D7704519FC60}"/>
    <cellStyle name="Normal 91 2" xfId="29920" xr:uid="{55FB2EE6-5F90-4897-85B3-6EA3B90D2FE5}"/>
    <cellStyle name="Normal 92" xfId="5231" xr:uid="{B732DAF8-2384-480E-8BE3-203F09D09075}"/>
    <cellStyle name="Normal 92 2" xfId="29921" xr:uid="{E592F144-0C40-40E5-91D8-141C8C87E9DA}"/>
    <cellStyle name="Normal 93" xfId="5232" xr:uid="{40217F88-A81C-4C71-AB6D-D94B5FD494D3}"/>
    <cellStyle name="Normal 93 2" xfId="29922" xr:uid="{934DAFA1-0249-430A-B2D6-D86A280B5D78}"/>
    <cellStyle name="Normal 94" xfId="5233" xr:uid="{5B736981-6E77-4D9F-B0EC-5CB78790E3C6}"/>
    <cellStyle name="Normal 94 2" xfId="29923" xr:uid="{362D834B-E2D0-482C-A10A-3738B08CEAF4}"/>
    <cellStyle name="Normal 95" xfId="5234" xr:uid="{2DE4BF28-A37A-4376-8207-3698792C43E2}"/>
    <cellStyle name="Normal 95 2" xfId="29924" xr:uid="{BFDF02CD-6544-4B66-936C-788E84F20774}"/>
    <cellStyle name="Normal 96" xfId="3763" xr:uid="{93E57233-E65D-4F7B-A040-18233A27881F}"/>
    <cellStyle name="Normal 96 2" xfId="5235" xr:uid="{55374437-639C-4302-BD14-C872CFE7EF93}"/>
    <cellStyle name="Normal 97" xfId="5236" xr:uid="{E7C9A397-8895-4421-9D34-1947E5A838CA}"/>
    <cellStyle name="Normal 97 2" xfId="29925" xr:uid="{FA884F9B-8112-461A-BD1C-2F0296AA08F4}"/>
    <cellStyle name="Normal 98" xfId="5237" xr:uid="{19F0DE6D-0599-476E-85BB-06F45B8817DD}"/>
    <cellStyle name="Normal 98 2" xfId="29926" xr:uid="{B2D87B02-9621-4BE4-80D5-72C249FE6ABF}"/>
    <cellStyle name="Normal 99" xfId="5238" xr:uid="{40BE27CB-DF04-4F49-8DD2-4687A063CE24}"/>
    <cellStyle name="Normal 99 2" xfId="29927" xr:uid="{D33DC13A-5C32-49AC-A89E-FB77A6A26763}"/>
    <cellStyle name="Note 10" xfId="1468" xr:uid="{401FF615-9BFB-4561-95E2-93C2E40DA4D9}"/>
    <cellStyle name="Note 10 10" xfId="7820" xr:uid="{6AD41E9D-676D-4BFE-9F41-EE23285CD558}"/>
    <cellStyle name="Note 10 10 2" xfId="11452" xr:uid="{30FFE267-F20B-4C08-B224-DF4989F6D487}"/>
    <cellStyle name="Note 10 10 2 2" xfId="20900" xr:uid="{2F69DDA1-6408-4EB5-A63F-F11EBC6613AD}"/>
    <cellStyle name="Note 10 10 2 3" xfId="25316" xr:uid="{1ACEE854-FAA3-4365-A86F-52BB774ADB1A}"/>
    <cellStyle name="Note 10 10 3" xfId="13547" xr:uid="{EEAC744A-A567-450A-807D-43814AA11FA3}"/>
    <cellStyle name="Note 10 10 3 2" xfId="22995" xr:uid="{22BC52AF-5721-4BEC-B0BD-BDB084B121A5}"/>
    <cellStyle name="Note 10 10 4" xfId="17268" xr:uid="{A6A0BACE-443F-417C-9C34-19F021D0911F}"/>
    <cellStyle name="Note 10 11" xfId="8441" xr:uid="{F3A8B711-5C7D-41BB-9794-CC14C093D196}"/>
    <cellStyle name="Note 10 11 2" xfId="11963" xr:uid="{46F7B624-67E0-4B75-A50A-659FE24A583F}"/>
    <cellStyle name="Note 10 11 2 2" xfId="21411" xr:uid="{312A778A-0898-4162-BED1-060D0A1F4391}"/>
    <cellStyle name="Note 10 11 2 3" xfId="25805" xr:uid="{64ECD866-2296-4E8F-9F79-549D7D337652}"/>
    <cellStyle name="Note 10 11 3" xfId="14146" xr:uid="{275AC7F8-50E2-44CB-A2DF-6820FA111E9F}"/>
    <cellStyle name="Note 10 11 3 2" xfId="23594" xr:uid="{A9D05E63-5B36-42B6-B84A-64109FF96C62}"/>
    <cellStyle name="Note 10 11 4" xfId="17889" xr:uid="{793B776D-1E04-4A53-879E-588050A0C5B0}"/>
    <cellStyle name="Note 10 12" xfId="8337" xr:uid="{A233D3AC-C44E-47A1-AF1E-F0A10EDCCF08}"/>
    <cellStyle name="Note 10 12 2" xfId="11882" xr:uid="{050FA2A6-722A-4671-9FFF-1B4EE0AB4848}"/>
    <cellStyle name="Note 10 12 2 2" xfId="21330" xr:uid="{E3B83799-32F7-4E24-9A22-74DCB5ECB7C4}"/>
    <cellStyle name="Note 10 12 2 3" xfId="25724" xr:uid="{6FF8B03D-9C72-4AE0-B06C-65E5AEF2CA8C}"/>
    <cellStyle name="Note 10 12 3" xfId="14042" xr:uid="{65273C0E-1A38-4F9C-9974-274A636932E7}"/>
    <cellStyle name="Note 10 12 3 2" xfId="23490" xr:uid="{306A04C9-A13C-4B67-AE47-0AFFCAFBFA94}"/>
    <cellStyle name="Note 10 12 4" xfId="17785" xr:uid="{86D75B84-73F7-4933-8E76-84E1B551A75E}"/>
    <cellStyle name="Note 10 13" xfId="8131" xr:uid="{699FEC13-4E1A-46EA-9F62-02DB2BB1EB3C}"/>
    <cellStyle name="Note 10 13 2" xfId="13843" xr:uid="{B9D7073E-B4D5-4F66-BA21-2F39D5F12801}"/>
    <cellStyle name="Note 10 13 2 2" xfId="23291" xr:uid="{25134258-9B9C-4A02-B3D3-8CA41F167DDB}"/>
    <cellStyle name="Note 10 13 3" xfId="17579" xr:uid="{08D29635-E3E4-456F-958E-1D3AB089EC15}"/>
    <cellStyle name="Note 10 14" xfId="26801" xr:uid="{3950688F-FE1F-47C4-8645-11199B2F1228}"/>
    <cellStyle name="Note 10 15" xfId="27565" xr:uid="{970C04DA-B117-4B2A-9F27-3D83C9369FD0}"/>
    <cellStyle name="Note 10 2" xfId="3766" xr:uid="{E2DA03EE-E952-4039-8BD3-E3EB63053C03}"/>
    <cellStyle name="Note 10 2 10" xfId="8077" xr:uid="{11DDE001-D0FF-4E12-83E8-042E10D735D5}"/>
    <cellStyle name="Note 10 2 10 2" xfId="13801" xr:uid="{9D9DE378-AD77-4B5C-875D-71DF631458F5}"/>
    <cellStyle name="Note 10 2 10 2 2" xfId="23249" xr:uid="{E2F848B9-874B-40F3-A085-A1614DBBA897}"/>
    <cellStyle name="Note 10 2 10 3" xfId="17525" xr:uid="{CF584BBD-CCD9-4206-8CD6-7818230BF30E}"/>
    <cellStyle name="Note 10 2 11" xfId="27324" xr:uid="{544CE160-0588-42D2-9D9C-D056EBC35BC3}"/>
    <cellStyle name="Note 10 2 12" xfId="27057" xr:uid="{D44C1F40-4280-4A73-8CB3-5C2B8BB1B5C5}"/>
    <cellStyle name="Note 10 2 2" xfId="4167" xr:uid="{AF3A31EE-6BA2-478F-A519-65437D7705CE}"/>
    <cellStyle name="Note 10 2 2 2" xfId="4277" xr:uid="{EE0C8AEF-EAB6-4A7A-A7B0-390A76A349AB}"/>
    <cellStyle name="Note 10 2 2 2 2" xfId="29689" xr:uid="{35D14127-382B-47EA-953F-3F57A73EF268}"/>
    <cellStyle name="Note 10 2 2 3" xfId="29589" xr:uid="{C5365F12-28C6-4555-A6AE-684FE0F11C98}"/>
    <cellStyle name="Note 10 2 3" xfId="5240" xr:uid="{A4AA5402-A2AC-4424-A2D8-A4E837230C8C}"/>
    <cellStyle name="Note 10 2 3 10" xfId="26501" xr:uid="{BFD03590-DFDD-448E-8A34-1FD4DACFD98E}"/>
    <cellStyle name="Note 10 2 3 2" xfId="6114" xr:uid="{EA2D4FDB-F30A-4093-BD24-0CAD10E85CB6}"/>
    <cellStyle name="Note 10 2 3 2 2" xfId="6784" xr:uid="{19C66B21-6479-47B5-B354-C22045C482F9}"/>
    <cellStyle name="Note 10 2 3 2 2 2" xfId="10516" xr:uid="{1914C200-172C-4F5D-8E76-1EF437D4E57C}"/>
    <cellStyle name="Note 10 2 3 2 2 2 2" xfId="19964" xr:uid="{54424F79-A561-4CB5-9969-F0C719D68363}"/>
    <cellStyle name="Note 10 2 3 2 2 3" xfId="16235" xr:uid="{D4D17C3D-2517-40AF-8582-E69E13CAE290}"/>
    <cellStyle name="Note 10 2 3 2 3" xfId="9846" xr:uid="{98470F8A-3976-44E8-B50F-6F1CF01C5270}"/>
    <cellStyle name="Note 10 2 3 2 3 2" xfId="19294" xr:uid="{F78BEA7C-DD11-4100-A4F9-BE53FBE02AEF}"/>
    <cellStyle name="Note 10 2 3 2 4" xfId="15565" xr:uid="{F8A51E95-3AB2-40F1-9C35-9FA5B70C6689}"/>
    <cellStyle name="Note 10 2 3 2 5" xfId="28085" xr:uid="{67C9A2AC-7672-4EF6-BB90-0DC920178219}"/>
    <cellStyle name="Note 10 2 3 2 6" xfId="27626" xr:uid="{06F72684-A595-481D-A665-9A1E6EA0CE9F}"/>
    <cellStyle name="Note 10 2 3 2 7" xfId="28591" xr:uid="{C0C95128-616F-4268-BFFC-B613546EC629}"/>
    <cellStyle name="Note 10 2 3 3" xfId="6864" xr:uid="{88C91A97-008E-4774-AB15-2AC65C4A55AF}"/>
    <cellStyle name="Note 10 2 3 3 2" xfId="10595" xr:uid="{D5827890-F57A-4747-9340-D34215816725}"/>
    <cellStyle name="Note 10 2 3 3 2 2" xfId="20043" xr:uid="{25A22566-6593-46BB-AAA0-C4168A120AC7}"/>
    <cellStyle name="Note 10 2 3 3 2 3" xfId="24467" xr:uid="{598EAA54-0E8D-419A-BEBC-580DC1FCEBC8}"/>
    <cellStyle name="Note 10 2 3 3 3" xfId="12601" xr:uid="{32C04525-3C8F-4C47-894A-0355DE508800}"/>
    <cellStyle name="Note 10 2 3 3 3 2" xfId="22049" xr:uid="{02943014-9710-4B75-9881-6FA0BC951FB5}"/>
    <cellStyle name="Note 10 2 3 3 4" xfId="16314" xr:uid="{BFD60421-0A38-49FF-9FC9-6F5458EF646B}"/>
    <cellStyle name="Note 10 2 3 4" xfId="7776" xr:uid="{FACE5871-4829-48A3-BA66-8A048B6C4A0E}"/>
    <cellStyle name="Note 10 2 3 4 2" xfId="11417" xr:uid="{703338AA-AA77-41E1-AA84-5A958CCFA14D}"/>
    <cellStyle name="Note 10 2 3 4 2 2" xfId="20865" xr:uid="{53DCCAE2-F330-4082-BC40-5409D6F8D247}"/>
    <cellStyle name="Note 10 2 3 4 2 3" xfId="25281" xr:uid="{00D219BB-D708-4AFF-9A18-6321C1AD23DB}"/>
    <cellStyle name="Note 10 2 3 4 3" xfId="13503" xr:uid="{83BFB781-F4C6-4008-B3A3-1C9D4530F9D0}"/>
    <cellStyle name="Note 10 2 3 4 3 2" xfId="22951" xr:uid="{FDCB052A-B030-4019-AED2-EEB9ECE49B6A}"/>
    <cellStyle name="Note 10 2 3 4 4" xfId="17224" xr:uid="{A24A39AE-1EE6-40C0-8A46-918A4DC95509}"/>
    <cellStyle name="Note 10 2 3 5" xfId="8933" xr:uid="{2538DC20-4039-453D-BC16-DC1153CE7349}"/>
    <cellStyle name="Note 10 2 3 5 2" xfId="12387" xr:uid="{BF13257E-1B5E-47B7-8305-F3DD9AE31596}"/>
    <cellStyle name="Note 10 2 3 5 2 2" xfId="21835" xr:uid="{E208178E-6E56-46C4-8041-1CCBEB1A856B}"/>
    <cellStyle name="Note 10 2 3 5 2 3" xfId="26225" xr:uid="{4339B85E-4200-45E9-965D-940E0A059D54}"/>
    <cellStyle name="Note 10 2 3 5 3" xfId="14634" xr:uid="{D1550F4E-5A49-4718-918E-250DF520D4D3}"/>
    <cellStyle name="Note 10 2 3 5 3 2" xfId="24082" xr:uid="{8A8CF0CE-090E-498E-857C-11C8C9E2DE50}"/>
    <cellStyle name="Note 10 2 3 5 4" xfId="18381" xr:uid="{FA828B94-356B-4577-8620-4B8281A88769}"/>
    <cellStyle name="Note 10 2 3 6" xfId="9026" xr:uid="{982B71D0-AAAF-4396-A685-D50A93633274}"/>
    <cellStyle name="Note 10 2 3 6 2" xfId="12464" xr:uid="{EB0644A3-087F-4FFB-82D8-0F9545B6CF75}"/>
    <cellStyle name="Note 10 2 3 6 2 2" xfId="21912" xr:uid="{F4CAF4D3-7026-4DE7-8558-62A70BBD1E56}"/>
    <cellStyle name="Note 10 2 3 6 2 3" xfId="26302" xr:uid="{809B05E2-2ACF-493E-94B6-25B2ED5D71B2}"/>
    <cellStyle name="Note 10 2 3 6 3" xfId="14727" xr:uid="{BA0451A3-A38C-45E5-9A55-A00DAAE4C117}"/>
    <cellStyle name="Note 10 2 3 6 3 2" xfId="24175" xr:uid="{80E74361-AD7D-4DD4-8607-884699C4A0B7}"/>
    <cellStyle name="Note 10 2 3 6 4" xfId="18474" xr:uid="{1AF1F5DE-4313-4913-AF22-70062EC9AC68}"/>
    <cellStyle name="Note 10 2 3 7" xfId="7853" xr:uid="{C932A6CE-723C-4647-8985-B4D404944592}"/>
    <cellStyle name="Note 10 2 3 7 2" xfId="11481" xr:uid="{68743F68-7248-4C8A-A60F-EA036147F85E}"/>
    <cellStyle name="Note 10 2 3 7 2 2" xfId="20929" xr:uid="{648A5FDA-45D4-45E6-9166-88C02E8BEB08}"/>
    <cellStyle name="Note 10 2 3 7 2 3" xfId="25345" xr:uid="{85CE6B23-161B-4E29-8B72-95E00F9EFEA5}"/>
    <cellStyle name="Note 10 2 3 7 3" xfId="13580" xr:uid="{DD81293D-E99D-4C39-8335-D881132F351E}"/>
    <cellStyle name="Note 10 2 3 7 3 2" xfId="23028" xr:uid="{97C46043-0303-47C0-814C-9544BCDC2AAD}"/>
    <cellStyle name="Note 10 2 3 7 4" xfId="17301" xr:uid="{C6BDB71A-6921-4FD8-95A0-56864296B012}"/>
    <cellStyle name="Note 10 2 3 8" xfId="9154" xr:uid="{3A4F18E2-07FB-4345-B7EE-ADF03BD67D18}"/>
    <cellStyle name="Note 10 2 3 8 2" xfId="14854" xr:uid="{CA6270CD-5975-4D37-BC3A-A371DA9E123A}"/>
    <cellStyle name="Note 10 2 3 8 2 2" xfId="24302" xr:uid="{DF8D0291-C9C2-438F-BFE3-1F3C22CCC950}"/>
    <cellStyle name="Note 10 2 3 8 3" xfId="18602" xr:uid="{AA644444-526D-40D3-B724-2E5C4163C45E}"/>
    <cellStyle name="Note 10 2 3 9" xfId="27636" xr:uid="{28D0C270-BA68-4D3D-A607-AD2C915482FA}"/>
    <cellStyle name="Note 10 2 4" xfId="5972" xr:uid="{A4B82326-02B6-4C35-BF2B-6AA433F3B95B}"/>
    <cellStyle name="Note 10 2 4 2" xfId="6642" xr:uid="{A4DD474D-1ABD-4422-A499-E8130654BEC6}"/>
    <cellStyle name="Note 10 2 4 2 2" xfId="10374" xr:uid="{4A71DA2F-F442-4E88-9EC4-214FF8EA9FEF}"/>
    <cellStyle name="Note 10 2 4 2 2 2" xfId="19822" xr:uid="{1875B7C2-B426-4EA4-B7BE-428A9F4EC58C}"/>
    <cellStyle name="Note 10 2 4 2 3" xfId="16093" xr:uid="{EA821543-C016-41BA-9FBE-A094A056AEE2}"/>
    <cellStyle name="Note 10 2 4 3" xfId="9704" xr:uid="{576C6D66-E9B7-4CE7-939C-1E15F08CDCA7}"/>
    <cellStyle name="Note 10 2 4 3 2" xfId="19152" xr:uid="{BC52DE97-2EA1-4902-84E1-80E0999922BD}"/>
    <cellStyle name="Note 10 2 4 4" xfId="15423" xr:uid="{78F8B700-FCAE-459C-8F88-7909EF00AED2}"/>
    <cellStyle name="Note 10 2 4 5" xfId="27982" xr:uid="{A83AFFAD-694C-4369-9535-4384A1D68C64}"/>
    <cellStyle name="Note 10 2 4 6" xfId="27144" xr:uid="{C591BA31-1502-4A3E-8078-DB6460F99190}"/>
    <cellStyle name="Note 10 2 4 7" xfId="28490" xr:uid="{748878D1-7A3A-42E2-B15F-3DB096B766A8}"/>
    <cellStyle name="Note 10 2 5" xfId="7026" xr:uid="{088FC09E-A1AC-470C-8433-AC06DE2ACBB6}"/>
    <cellStyle name="Note 10 2 5 2" xfId="10757" xr:uid="{C4B6E17E-46B8-453F-AD52-D62F42756B71}"/>
    <cellStyle name="Note 10 2 5 2 2" xfId="20205" xr:uid="{F9B7780E-E792-44D9-9DAB-D29C1E505404}"/>
    <cellStyle name="Note 10 2 5 2 3" xfId="24629" xr:uid="{71C8553A-C376-45D3-AEA5-07EFE92C8F76}"/>
    <cellStyle name="Note 10 2 5 3" xfId="12763" xr:uid="{98DFD9C3-3D7B-4079-AD2F-E2D936A3F6DD}"/>
    <cellStyle name="Note 10 2 5 3 2" xfId="22211" xr:uid="{571849B7-4DDF-4A4E-A9BC-EC9A09623B07}"/>
    <cellStyle name="Note 10 2 5 4" xfId="16476" xr:uid="{AEA508FC-3533-44FB-BECB-BBAEF79B7B79}"/>
    <cellStyle name="Note 10 2 6" xfId="7419" xr:uid="{16C9AE2D-D740-4B61-AD1C-9EA88B5D1639}"/>
    <cellStyle name="Note 10 2 6 2" xfId="11109" xr:uid="{F2EEE07A-F84C-4CD7-8AB4-8B46F599B6F2}"/>
    <cellStyle name="Note 10 2 6 2 2" xfId="20557" xr:uid="{7BE4AAA4-F8B6-46CF-AB6A-26E5D6F95115}"/>
    <cellStyle name="Note 10 2 6 2 3" xfId="24976" xr:uid="{AB66F1A4-50E5-48A9-B0ED-A35B67468476}"/>
    <cellStyle name="Note 10 2 6 3" xfId="13149" xr:uid="{373249AD-10C9-4000-A4F1-885C31E38A58}"/>
    <cellStyle name="Note 10 2 6 3 2" xfId="22597" xr:uid="{C308690E-E3BB-4DB2-AD21-5AB50BA8B3A8}"/>
    <cellStyle name="Note 10 2 6 4" xfId="16867" xr:uid="{1CCD753F-BE7A-4EA7-9C80-F7D1A14D8897}"/>
    <cellStyle name="Note 10 2 7" xfId="7605" xr:uid="{EC93CD87-0EE4-435E-89B6-952954B9749F}"/>
    <cellStyle name="Note 10 2 7 2" xfId="11267" xr:uid="{32010823-E499-4616-9FF5-0A4340C90805}"/>
    <cellStyle name="Note 10 2 7 2 2" xfId="20715" xr:uid="{96192348-6817-4E9A-B96F-E29C8E9AE53E}"/>
    <cellStyle name="Note 10 2 7 2 3" xfId="25133" xr:uid="{A228EED0-8A91-42B0-A3FD-8905DA1638CA}"/>
    <cellStyle name="Note 10 2 7 3" xfId="13334" xr:uid="{5C35FBB6-AF80-4C71-AFA6-29265A312A67}"/>
    <cellStyle name="Note 10 2 7 3 2" xfId="22782" xr:uid="{1A11B93B-D9E8-43B6-B46D-9E167BC5B2B0}"/>
    <cellStyle name="Note 10 2 7 4" xfId="17053" xr:uid="{78E34287-7D12-4331-85DB-BBA8A7FA378A}"/>
    <cellStyle name="Note 10 2 8" xfId="8342" xr:uid="{B478DC50-5FA4-468F-8AC5-0C88CEE142B9}"/>
    <cellStyle name="Note 10 2 8 2" xfId="11886" xr:uid="{0F6454D9-5B41-4ECA-9EA1-08CBAEDCFEFC}"/>
    <cellStyle name="Note 10 2 8 2 2" xfId="21334" xr:uid="{C67B7E44-8F9C-46FC-B9FB-F0C2B313ADDC}"/>
    <cellStyle name="Note 10 2 8 2 3" xfId="25728" xr:uid="{94B70EFD-F55F-42A2-B9DA-87C6BA2696DF}"/>
    <cellStyle name="Note 10 2 8 3" xfId="14047" xr:uid="{8545B978-0C55-4CA4-9F08-E62C312AA981}"/>
    <cellStyle name="Note 10 2 8 3 2" xfId="23495" xr:uid="{A8BD59B6-5180-4473-B769-8BFFAEF51952}"/>
    <cellStyle name="Note 10 2 8 4" xfId="17790" xr:uid="{FABE9C87-CA5C-45B5-A6B1-64D30794AB81}"/>
    <cellStyle name="Note 10 2 9" xfId="7970" xr:uid="{1133132D-D1BC-4474-8AB2-7FFA061E633C}"/>
    <cellStyle name="Note 10 2 9 2" xfId="11573" xr:uid="{170E95AC-4390-42AE-8934-122B04345BAC}"/>
    <cellStyle name="Note 10 2 9 2 2" xfId="21021" xr:uid="{307C3144-5683-46CA-A67D-547217B84286}"/>
    <cellStyle name="Note 10 2 9 2 3" xfId="25435" xr:uid="{7CDD4A0F-F58B-426B-B61A-ECF8BA05087E}"/>
    <cellStyle name="Note 10 2 9 3" xfId="13695" xr:uid="{65625B96-5220-46F9-A687-F2F2E7BFAEEB}"/>
    <cellStyle name="Note 10 2 9 3 2" xfId="23143" xr:uid="{9AF4D36B-0A39-461B-953A-848EF6621C2E}"/>
    <cellStyle name="Note 10 2 9 4" xfId="17418" xr:uid="{86086773-D61E-46EF-A5CF-7CE749681FC9}"/>
    <cellStyle name="Note 10 3" xfId="3767" xr:uid="{F3485499-F536-47AF-8AAD-31F895A96677}"/>
    <cellStyle name="Note 10 3 10" xfId="27325" xr:uid="{155DB61E-EE10-412E-9B45-64CCAC7D7385}"/>
    <cellStyle name="Note 10 3 11" xfId="27056" xr:uid="{C4608874-020E-40F1-8744-A13B1AA54EF0}"/>
    <cellStyle name="Note 10 3 2" xfId="5241" xr:uid="{53F388AE-BEE6-484A-A92B-85A6E76313AC}"/>
    <cellStyle name="Note 10 3 2 10" xfId="26500" xr:uid="{48214CA6-963F-43A8-9DA9-FB97DD851052}"/>
    <cellStyle name="Note 10 3 2 2" xfId="6115" xr:uid="{1F34CC64-A2EE-42C3-8C53-D7878DCFD19B}"/>
    <cellStyle name="Note 10 3 2 2 2" xfId="6785" xr:uid="{454E0F7B-8477-42D6-B211-96B0218715F3}"/>
    <cellStyle name="Note 10 3 2 2 2 2" xfId="10517" xr:uid="{D4081206-BF38-44E0-BC46-A245272691C2}"/>
    <cellStyle name="Note 10 3 2 2 2 2 2" xfId="19965" xr:uid="{D2073033-B0DA-455E-B5E9-6821E4F2BE01}"/>
    <cellStyle name="Note 10 3 2 2 2 3" xfId="16236" xr:uid="{20C3FC6F-3295-4A2D-A1D7-46BECCEA9E8A}"/>
    <cellStyle name="Note 10 3 2 2 3" xfId="9847" xr:uid="{4859EBD5-D2B3-413A-B8C4-2AC0A7468B2A}"/>
    <cellStyle name="Note 10 3 2 2 3 2" xfId="19295" xr:uid="{4643D1CD-D028-4A91-9B31-9D1FFD4011C5}"/>
    <cellStyle name="Note 10 3 2 2 4" xfId="15566" xr:uid="{9B661D62-75CC-4767-902C-1AE495A46BEC}"/>
    <cellStyle name="Note 10 3 2 2 5" xfId="28086" xr:uid="{3188A3B5-85C2-4D65-A6A5-6C28D95A916D}"/>
    <cellStyle name="Note 10 3 2 2 6" xfId="27941" xr:uid="{E3ACE8F7-E754-47CE-9EBB-F6BABF0941EE}"/>
    <cellStyle name="Note 10 3 2 2 7" xfId="28592" xr:uid="{F6B230BC-E46E-4F64-9ABD-4D5970406914}"/>
    <cellStyle name="Note 10 3 2 3" xfId="6846" xr:uid="{9FECEB49-9CEF-41EB-AB52-779DE19C5292}"/>
    <cellStyle name="Note 10 3 2 3 2" xfId="10577" xr:uid="{793BEC0E-22F4-4F69-866B-4481E4E5CD15}"/>
    <cellStyle name="Note 10 3 2 3 2 2" xfId="20025" xr:uid="{D41F52FD-512B-437C-88C0-3670387A8DF3}"/>
    <cellStyle name="Note 10 3 2 3 2 3" xfId="24449" xr:uid="{1C8CE8F3-126D-4B3A-B92B-BC27BF2C0D4B}"/>
    <cellStyle name="Note 10 3 2 3 3" xfId="12583" xr:uid="{EC0D7A36-AC80-46C3-BF5F-17B7AB51452E}"/>
    <cellStyle name="Note 10 3 2 3 3 2" xfId="22031" xr:uid="{63F73D04-2921-4DA4-AFDE-2E1AB2DB2D75}"/>
    <cellStyle name="Note 10 3 2 3 4" xfId="16296" xr:uid="{6216E3B4-D2F7-4C5F-905D-4551A3F8FDB0}"/>
    <cellStyle name="Note 10 3 2 4" xfId="7265" xr:uid="{0C9ED0A3-7D49-45DD-832B-DC7B3530FAF9}"/>
    <cellStyle name="Note 10 3 2 4 2" xfId="10989" xr:uid="{130673D0-3224-4277-8166-676076A8EC1A}"/>
    <cellStyle name="Note 10 3 2 4 2 2" xfId="20437" xr:uid="{CE67AB1D-98EE-487A-A730-243995331D4D}"/>
    <cellStyle name="Note 10 3 2 4 2 3" xfId="24857" xr:uid="{F96640FE-B510-4153-B764-3F1D0EE36BD5}"/>
    <cellStyle name="Note 10 3 2 4 3" xfId="12996" xr:uid="{8455659E-FE64-4F7D-A091-CD30D5932220}"/>
    <cellStyle name="Note 10 3 2 4 3 2" xfId="22444" xr:uid="{8F3EA9F3-2E19-470A-A9B3-40AA8DDBE8D3}"/>
    <cellStyle name="Note 10 3 2 4 4" xfId="16713" xr:uid="{4061672C-7A01-4193-A351-06E1F2A2DD4F}"/>
    <cellStyle name="Note 10 3 2 5" xfId="8934" xr:uid="{9A348E53-0F3E-48E3-9841-14198D1825BB}"/>
    <cellStyle name="Note 10 3 2 5 2" xfId="12388" xr:uid="{B7136B8B-01C8-4CC1-9A61-75946DEAEE90}"/>
    <cellStyle name="Note 10 3 2 5 2 2" xfId="21836" xr:uid="{281D9833-B975-498F-BC9D-6D0F8C2C7B2C}"/>
    <cellStyle name="Note 10 3 2 5 2 3" xfId="26226" xr:uid="{5C9D48C1-8968-4F75-9FB3-9854CA1D2AB0}"/>
    <cellStyle name="Note 10 3 2 5 3" xfId="14635" xr:uid="{91C6D801-9043-45CA-A9F6-15F1F41D11B6}"/>
    <cellStyle name="Note 10 3 2 5 3 2" xfId="24083" xr:uid="{39FC829D-5E68-4B57-B275-9A1AD5404D9D}"/>
    <cellStyle name="Note 10 3 2 5 4" xfId="18382" xr:uid="{66FABB3F-05B6-435E-AE66-05303437DC4B}"/>
    <cellStyle name="Note 10 3 2 6" xfId="9027" xr:uid="{635EF944-E339-414E-8460-EFC32E630D83}"/>
    <cellStyle name="Note 10 3 2 6 2" xfId="12465" xr:uid="{B0970A20-B499-4815-BE55-C788612E4EC4}"/>
    <cellStyle name="Note 10 3 2 6 2 2" xfId="21913" xr:uid="{85A39A45-214A-4F0B-A9CD-C6D63087BD67}"/>
    <cellStyle name="Note 10 3 2 6 2 3" xfId="26303" xr:uid="{94AB77B8-330B-4CD1-B828-33D1CFB6ABF1}"/>
    <cellStyle name="Note 10 3 2 6 3" xfId="14728" xr:uid="{AFBD17F4-ED4C-4A86-AD74-04747BCA59E4}"/>
    <cellStyle name="Note 10 3 2 6 3 2" xfId="24176" xr:uid="{585ABAB4-7337-44EF-8C64-B1EC00585349}"/>
    <cellStyle name="Note 10 3 2 6 4" xfId="18475" xr:uid="{9ABBD773-115C-4E5E-B226-393904CC731B}"/>
    <cellStyle name="Note 10 3 2 7" xfId="7592" xr:uid="{F582BED1-40FC-4579-B053-7DC8EFDDC0EF}"/>
    <cellStyle name="Note 10 3 2 7 2" xfId="11255" xr:uid="{F4CE1AF4-2646-4E80-96DA-FF9D6C2D86C2}"/>
    <cellStyle name="Note 10 3 2 7 2 2" xfId="20703" xr:uid="{5F1F9939-32A6-4AD2-AF5B-47ED0BBC8B83}"/>
    <cellStyle name="Note 10 3 2 7 2 3" xfId="25121" xr:uid="{41B9D346-C2F6-4E79-AB3D-92A2E038EEB6}"/>
    <cellStyle name="Note 10 3 2 7 3" xfId="13321" xr:uid="{4D472D08-97B9-48EA-9AB8-5CF6240C5883}"/>
    <cellStyle name="Note 10 3 2 7 3 2" xfId="22769" xr:uid="{5187AE2E-649A-4220-92EC-67A297588FC1}"/>
    <cellStyle name="Note 10 3 2 7 4" xfId="17040" xr:uid="{E41B37E4-C35F-49ED-A237-95142AF16D88}"/>
    <cellStyle name="Note 10 3 2 8" xfId="9155" xr:uid="{E75F2C82-7ADC-470D-9A39-BA162B0C4B28}"/>
    <cellStyle name="Note 10 3 2 8 2" xfId="14855" xr:uid="{143168AD-0A65-452C-B72B-7533D5743CAB}"/>
    <cellStyle name="Note 10 3 2 8 2 2" xfId="24303" xr:uid="{0A2A7292-887E-4EBC-8C44-DE90E4A53A1E}"/>
    <cellStyle name="Note 10 3 2 8 3" xfId="18603" xr:uid="{1B850E16-CEEE-4EE6-964B-9A9A5C9E432B}"/>
    <cellStyle name="Note 10 3 2 9" xfId="27637" xr:uid="{D7DB247F-7C1B-46AA-ADF4-328EFB28AF4C}"/>
    <cellStyle name="Note 10 3 3" xfId="5973" xr:uid="{AAF6D3ED-A873-4462-851A-AB40DA472549}"/>
    <cellStyle name="Note 10 3 3 2" xfId="6643" xr:uid="{9BF83F9F-4D6E-4DAC-9FE7-700BFA3CF467}"/>
    <cellStyle name="Note 10 3 3 2 2" xfId="10375" xr:uid="{DAAB4FC9-A59E-46F8-9A7B-97722D5355FC}"/>
    <cellStyle name="Note 10 3 3 2 2 2" xfId="19823" xr:uid="{1122AB95-AB6C-4047-B08D-76A585CDDC25}"/>
    <cellStyle name="Note 10 3 3 2 3" xfId="16094" xr:uid="{FF6AF06A-B885-4BB1-BAA9-904CEA7972F5}"/>
    <cellStyle name="Note 10 3 3 3" xfId="9705" xr:uid="{25A7EE1D-2AB3-4B21-B145-D0341207349F}"/>
    <cellStyle name="Note 10 3 3 3 2" xfId="19153" xr:uid="{18A54902-B85B-4A03-AED4-E99809E5F1A1}"/>
    <cellStyle name="Note 10 3 3 4" xfId="15424" xr:uid="{B967AF2A-EB8E-4EEA-BE4F-5A38AF6C4AAC}"/>
    <cellStyle name="Note 10 3 3 5" xfId="27983" xr:uid="{9C663FAD-73FC-4002-84CF-7EE34BF7B02C}"/>
    <cellStyle name="Note 10 3 3 6" xfId="27459" xr:uid="{E4BECF92-CC3F-42C5-864D-523CA905A4E0}"/>
    <cellStyle name="Note 10 3 3 7" xfId="28491" xr:uid="{5BDC576A-8976-4BD7-B469-2AA6C2533A00}"/>
    <cellStyle name="Note 10 3 4" xfId="6904" xr:uid="{D07F4460-64B6-4CD7-9946-10E525A79A95}"/>
    <cellStyle name="Note 10 3 4 2" xfId="10635" xr:uid="{20ED15A5-1B3D-44FA-B6F4-472A7AB9FF6C}"/>
    <cellStyle name="Note 10 3 4 2 2" xfId="20083" xr:uid="{7F70A459-CC61-497C-9EF9-E3F53B06B380}"/>
    <cellStyle name="Note 10 3 4 2 3" xfId="24507" xr:uid="{3EF7E1E8-C923-47DB-805C-56B0BAD28F1B}"/>
    <cellStyle name="Note 10 3 4 3" xfId="12641" xr:uid="{D25BA018-9E3C-48EB-955A-CD1D5D39291B}"/>
    <cellStyle name="Note 10 3 4 3 2" xfId="22089" xr:uid="{5E4CCD1D-4E33-4C9C-817D-C0074FC2F276}"/>
    <cellStyle name="Note 10 3 4 4" xfId="16354" xr:uid="{F8ED1C3F-4B43-4799-9FF3-DBA59A20456E}"/>
    <cellStyle name="Note 10 3 5" xfId="7964" xr:uid="{88C8F568-56EB-446B-92A8-D69245DE37EA}"/>
    <cellStyle name="Note 10 3 5 2" xfId="11570" xr:uid="{D0F2F5D6-9779-451F-A65C-81ACF27BA246}"/>
    <cellStyle name="Note 10 3 5 2 2" xfId="21018" xr:uid="{9A549BD4-E6B6-448E-8627-67345441A55B}"/>
    <cellStyle name="Note 10 3 5 2 3" xfId="25432" xr:uid="{9FA2B22B-CECF-4024-BFC3-868440E6DE37}"/>
    <cellStyle name="Note 10 3 5 3" xfId="13689" xr:uid="{77D32299-F925-4D19-8B72-7BC8934B4726}"/>
    <cellStyle name="Note 10 3 5 3 2" xfId="23137" xr:uid="{A1CC01AB-BCDC-42B5-9398-94D44326CA96}"/>
    <cellStyle name="Note 10 3 5 4" xfId="17412" xr:uid="{DD5DE5B5-19A3-4962-9CF4-EF2AC0ADE53B}"/>
    <cellStyle name="Note 10 3 6" xfId="7601" xr:uid="{FAF46AED-C9EB-4972-BD0C-8957CEABA1EA}"/>
    <cellStyle name="Note 10 3 6 2" xfId="11263" xr:uid="{F2A38E18-6F87-441E-896E-A3F9E6424C6E}"/>
    <cellStyle name="Note 10 3 6 2 2" xfId="20711" xr:uid="{DF2F2506-1C36-474F-8165-82F1BB65717B}"/>
    <cellStyle name="Note 10 3 6 2 3" xfId="25129" xr:uid="{8DAB6BB0-7E31-4D24-9AE9-EFF6860DCB19}"/>
    <cellStyle name="Note 10 3 6 3" xfId="13330" xr:uid="{7FC0BBA2-5488-434A-B2DC-DD9559618812}"/>
    <cellStyle name="Note 10 3 6 3 2" xfId="22778" xr:uid="{DC0BF50C-3956-4E5E-9350-64D0171FC80D}"/>
    <cellStyle name="Note 10 3 6 4" xfId="17049" xr:uid="{B3BB2908-A61B-421E-9998-6626B4E35D44}"/>
    <cellStyle name="Note 10 3 7" xfId="7231" xr:uid="{01C658C7-427A-4DE1-AB67-752DEA4A1C29}"/>
    <cellStyle name="Note 10 3 7 2" xfId="10959" xr:uid="{B43EB1E6-92F7-425E-A42E-F190EF0112F0}"/>
    <cellStyle name="Note 10 3 7 2 2" xfId="20407" xr:uid="{9FD0D325-FEA2-45E0-8B87-6367190D3EEA}"/>
    <cellStyle name="Note 10 3 7 2 3" xfId="24827" xr:uid="{A569F622-FD3D-4C2A-9200-7CD2EA1EECF8}"/>
    <cellStyle name="Note 10 3 7 3" xfId="12962" xr:uid="{D4C918CE-BF88-4F20-9C41-CC7F0BF573C9}"/>
    <cellStyle name="Note 10 3 7 3 2" xfId="22410" xr:uid="{2FDD1D1F-C3C2-4416-B53C-97D6D6033135}"/>
    <cellStyle name="Note 10 3 7 4" xfId="16679" xr:uid="{9B55054D-6B16-4AC9-8747-F4ADA9B057E3}"/>
    <cellStyle name="Note 10 3 8" xfId="8980" xr:uid="{FDFE25EC-34C7-4361-B9F2-BAD3F006DBDA}"/>
    <cellStyle name="Note 10 3 8 2" xfId="12430" xr:uid="{D45B8BE3-36A0-4D30-8245-CA71825794AD}"/>
    <cellStyle name="Note 10 3 8 2 2" xfId="21878" xr:uid="{E727AC17-238E-4A7A-BEF1-10E5636264FC}"/>
    <cellStyle name="Note 10 3 8 2 3" xfId="26268" xr:uid="{A9C4F6BD-8DE3-4B46-950C-DE6395DE81F8}"/>
    <cellStyle name="Note 10 3 8 3" xfId="14681" xr:uid="{36E6C162-0E98-4465-B27E-C048C3BCBD82}"/>
    <cellStyle name="Note 10 3 8 3 2" xfId="24129" xr:uid="{BB3AF357-3D1B-422E-B9F8-CB1EF858AB06}"/>
    <cellStyle name="Note 10 3 8 4" xfId="18428" xr:uid="{FD69D9DE-902A-46E4-899E-206C57734B6B}"/>
    <cellStyle name="Note 10 3 9" xfId="7460" xr:uid="{C19F1E35-83DE-4FDE-99DD-892FC923C899}"/>
    <cellStyle name="Note 10 3 9 2" xfId="13190" xr:uid="{DF8A5602-EB2C-41A9-8037-D380802DE0A8}"/>
    <cellStyle name="Note 10 3 9 2 2" xfId="22638" xr:uid="{84B0274B-7583-4920-9E97-15A9AF077F2C}"/>
    <cellStyle name="Note 10 3 9 3" xfId="16908" xr:uid="{FBF6FC7A-276E-4318-A819-B043E0339FF2}"/>
    <cellStyle name="Note 10 4" xfId="3768" xr:uid="{3129D45C-4ED7-46FA-8E26-E51C84AD5C31}"/>
    <cellStyle name="Note 10 4 10" xfId="26587" xr:uid="{D17900DA-8AD8-47CE-BE55-8F65E7830BB6}"/>
    <cellStyle name="Note 10 4 2" xfId="5974" xr:uid="{2DAFA2AC-4CDF-4E4A-BF38-B344DBCD96F7}"/>
    <cellStyle name="Note 10 4 2 2" xfId="6644" xr:uid="{523B2BB9-CE48-46B3-A0CC-7E74E65B525F}"/>
    <cellStyle name="Note 10 4 2 2 2" xfId="10376" xr:uid="{9FD3531C-7B76-478B-B840-41BFB7B0F2F0}"/>
    <cellStyle name="Note 10 4 2 2 2 2" xfId="19824" xr:uid="{DB1300E8-FC82-4E36-8131-8C2CEC9030A5}"/>
    <cellStyle name="Note 10 4 2 2 3" xfId="16095" xr:uid="{9D84B1B4-F82B-429F-B649-5A9FA2193C4E}"/>
    <cellStyle name="Note 10 4 2 3" xfId="9706" xr:uid="{AD75BD99-10BF-43A0-8E91-42D81BD03C34}"/>
    <cellStyle name="Note 10 4 2 3 2" xfId="19154" xr:uid="{E33C739B-BEBE-40D8-B687-E29493693086}"/>
    <cellStyle name="Note 10 4 2 4" xfId="15425" xr:uid="{0077E9CC-F69B-445E-AF7E-C6AB6ACDBC17}"/>
    <cellStyle name="Note 10 4 2 5" xfId="27984" xr:uid="{322613A5-6672-44C2-AC9D-4B8AF3B444F3}"/>
    <cellStyle name="Note 10 4 2 6" xfId="27072" xr:uid="{0FB2F0D7-F133-47B3-8F2B-8832264AD76B}"/>
    <cellStyle name="Note 10 4 2 7" xfId="28492" xr:uid="{CDBE22A5-72F4-4801-854F-9250DB77883D}"/>
    <cellStyle name="Note 10 4 3" xfId="7150" xr:uid="{B564F6E7-6B66-49AC-92DA-B68E5230FA24}"/>
    <cellStyle name="Note 10 4 3 2" xfId="10881" xr:uid="{24E343DD-EE99-4135-ACD0-B523380F43DA}"/>
    <cellStyle name="Note 10 4 3 2 2" xfId="20329" xr:uid="{48517D87-2EC9-474F-8036-900C49141F75}"/>
    <cellStyle name="Note 10 4 3 2 3" xfId="24753" xr:uid="{5576748B-F45A-4293-A3EC-4E77C8EA1619}"/>
    <cellStyle name="Note 10 4 3 3" xfId="12887" xr:uid="{1E85C312-6DCF-43E9-B391-1F10BF8310E4}"/>
    <cellStyle name="Note 10 4 3 3 2" xfId="22335" xr:uid="{6EE69F16-66CA-46AC-8563-3BC4FD149DE3}"/>
    <cellStyle name="Note 10 4 3 4" xfId="16600" xr:uid="{4C68D74B-180D-4A6D-ACEF-749B595B2371}"/>
    <cellStyle name="Note 10 4 4" xfId="7418" xr:uid="{67595188-24EB-4717-86FC-4F6A29EAD6DD}"/>
    <cellStyle name="Note 10 4 4 2" xfId="11108" xr:uid="{D0904A91-0478-490B-84BE-7741AB69748D}"/>
    <cellStyle name="Note 10 4 4 2 2" xfId="20556" xr:uid="{0804BCBF-403D-4FE5-BF2A-378CAFD9F82C}"/>
    <cellStyle name="Note 10 4 4 2 3" xfId="24975" xr:uid="{E5263CA7-C550-4784-AB9D-7027DB1BCCF3}"/>
    <cellStyle name="Note 10 4 4 3" xfId="13148" xr:uid="{B83A22FF-B054-4F9B-B3B6-E128E3632CC1}"/>
    <cellStyle name="Note 10 4 4 3 2" xfId="22596" xr:uid="{ADD417E6-C75C-45E0-B17B-1A492FAA138F}"/>
    <cellStyle name="Note 10 4 4 4" xfId="16866" xr:uid="{BCE93A06-C901-4AB0-BCB8-02681704F172}"/>
    <cellStyle name="Note 10 4 5" xfId="7602" xr:uid="{7CC0C57F-2409-48C9-9649-06DD9A595B75}"/>
    <cellStyle name="Note 10 4 5 2" xfId="11264" xr:uid="{91440BD6-FB5E-4FDF-8474-EE4BAA8669F4}"/>
    <cellStyle name="Note 10 4 5 2 2" xfId="20712" xr:uid="{C390C7EB-1CD3-43B5-9F2B-61959F94675C}"/>
    <cellStyle name="Note 10 4 5 2 3" xfId="25130" xr:uid="{A20854C0-7D92-4866-9C35-5936A2B4E8BC}"/>
    <cellStyle name="Note 10 4 5 3" xfId="13331" xr:uid="{8814DDA7-EDA6-48B1-B8C5-CAA295E65FD9}"/>
    <cellStyle name="Note 10 4 5 3 2" xfId="22779" xr:uid="{3B50365E-764D-40F0-BF80-42B1467F8CC2}"/>
    <cellStyle name="Note 10 4 5 4" xfId="17050" xr:uid="{8CF9AE6F-A15E-4100-AFD7-975FBDD1AC1A}"/>
    <cellStyle name="Note 10 4 6" xfId="7523" xr:uid="{9A4DF887-6E9A-4726-82DD-440AD4C0DD53}"/>
    <cellStyle name="Note 10 4 6 2" xfId="11191" xr:uid="{3F296B68-8D2F-4CEB-AB65-01E212444337}"/>
    <cellStyle name="Note 10 4 6 2 2" xfId="20639" xr:uid="{DDBAEC8D-1CB1-4616-89AC-6B6D088BB660}"/>
    <cellStyle name="Note 10 4 6 2 3" xfId="25058" xr:uid="{0AA65B96-2B34-42AE-AF63-AB48E5B349D1}"/>
    <cellStyle name="Note 10 4 6 3" xfId="13253" xr:uid="{33315227-7E52-4910-8CBB-4620CBE24121}"/>
    <cellStyle name="Note 10 4 6 3 2" xfId="22701" xr:uid="{BD5F1143-7251-4E10-8FA2-2196A17BFA74}"/>
    <cellStyle name="Note 10 4 6 4" xfId="16971" xr:uid="{C5B7AB08-BC78-42B2-A5FC-887A21B23FD7}"/>
    <cellStyle name="Note 10 4 7" xfId="7272" xr:uid="{70EFAFD3-83D9-4DF4-A7C8-1DE5FE45F16E}"/>
    <cellStyle name="Note 10 4 7 2" xfId="10995" xr:uid="{BF873B51-5090-465A-9554-5C6F94F3A927}"/>
    <cellStyle name="Note 10 4 7 2 2" xfId="20443" xr:uid="{F0569418-19DE-44AA-8D77-7568C0BA8BBB}"/>
    <cellStyle name="Note 10 4 7 2 3" xfId="24863" xr:uid="{E1CA7EC6-EBCF-45C0-B32F-8FCABA9E7131}"/>
    <cellStyle name="Note 10 4 7 3" xfId="13003" xr:uid="{45EA00BB-AE1F-496C-B723-E3AA3DED6CA6}"/>
    <cellStyle name="Note 10 4 7 3 2" xfId="22451" xr:uid="{AB81EDC8-E08B-4CD6-9817-0B9975A9034C}"/>
    <cellStyle name="Note 10 4 7 4" xfId="16720" xr:uid="{035A57F8-2DBC-4958-81A4-CE0D042DDD6A}"/>
    <cellStyle name="Note 10 4 8" xfId="8359" xr:uid="{B8E52BC2-0BE1-421D-A4A0-D5D36520E303}"/>
    <cellStyle name="Note 10 4 8 2" xfId="14064" xr:uid="{CF71A9EA-30F1-490D-A391-7C5441BEFEFF}"/>
    <cellStyle name="Note 10 4 8 2 2" xfId="23512" xr:uid="{E5BF16D0-BB9C-4687-9F80-21C88D5F1BF5}"/>
    <cellStyle name="Note 10 4 8 3" xfId="17807" xr:uid="{27DFB680-125F-4C36-899D-1BC81B8BDDBB}"/>
    <cellStyle name="Note 10 4 9" xfId="27326" xr:uid="{2D2EBA58-38C5-49CB-A743-C7346F61A33C}"/>
    <cellStyle name="Note 10 5" xfId="3765" xr:uid="{2DC230AA-294C-4241-9A7C-BFCF29022217}"/>
    <cellStyle name="Note 10 6" xfId="4132" xr:uid="{9C3EC44D-D322-46A6-A8C1-9BEC5FF719F5}"/>
    <cellStyle name="Note 10 6 2" xfId="4246" xr:uid="{D32A9B65-B269-44D9-8F91-FD1558659248}"/>
    <cellStyle name="Note 10 6 2 2" xfId="29659" xr:uid="{8FEA828F-E614-43A5-9E4F-281AFAA7CCDA}"/>
    <cellStyle name="Note 10 6 3" xfId="29559" xr:uid="{3366DFFF-FE76-4AF3-AAC8-34A78609D2F7}"/>
    <cellStyle name="Note 10 7" xfId="5621" xr:uid="{1070DD6C-EA01-42F8-816D-5F962F1E7DF7}"/>
    <cellStyle name="Note 10 7 2" xfId="6291" xr:uid="{24C3B552-4330-4E34-ADAC-5EFD3A15A808}"/>
    <cellStyle name="Note 10 7 2 2" xfId="10023" xr:uid="{B36EB407-058E-4A7D-946D-F39FADF69A25}"/>
    <cellStyle name="Note 10 7 2 2 2" xfId="19471" xr:uid="{5D80EB5A-F72F-4C6F-AF92-633B5FCE9139}"/>
    <cellStyle name="Note 10 7 2 3" xfId="15742" xr:uid="{E84A97DB-3E89-4C19-9DB7-4DFDD75C002E}"/>
    <cellStyle name="Note 10 7 3" xfId="9353" xr:uid="{2C15315E-A9DB-4C94-8E3A-E001D5D08464}"/>
    <cellStyle name="Note 10 7 3 2" xfId="18801" xr:uid="{352528F5-8CC8-44D3-8F95-D1BEF72A9EFE}"/>
    <cellStyle name="Note 10 7 4" xfId="15072" xr:uid="{373B0646-2994-4B8B-BF46-9834EFBA914F}"/>
    <cellStyle name="Note 10 7 5" xfId="27802" xr:uid="{277875FB-FFAE-4B4B-9AE9-E41935D59ECF}"/>
    <cellStyle name="Note 10 7 6" xfId="27092" xr:uid="{80399F54-D002-472F-892E-77DB129F724C}"/>
    <cellStyle name="Note 10 7 7" xfId="28336" xr:uid="{D73CDD9B-4FAD-441C-B0A5-0FDEFB59199D}"/>
    <cellStyle name="Note 10 8" xfId="6963" xr:uid="{DB117C49-3DAA-4C2E-A81D-E24E642EEC0F}"/>
    <cellStyle name="Note 10 8 2" xfId="10694" xr:uid="{F601F571-3B35-463E-A449-1412C6EE2FAC}"/>
    <cellStyle name="Note 10 8 2 2" xfId="20142" xr:uid="{1229937D-D71F-4D47-BC56-33C5B4AF1252}"/>
    <cellStyle name="Note 10 8 2 3" xfId="24566" xr:uid="{28CC2A45-13A9-40CE-B3BB-9A3AEEEF8838}"/>
    <cellStyle name="Note 10 8 3" xfId="12700" xr:uid="{D2B08834-BBE8-4BF6-982C-B42DA2236370}"/>
    <cellStyle name="Note 10 8 3 2" xfId="22148" xr:uid="{814B3230-8F16-42EA-808F-EE18FAC9A73E}"/>
    <cellStyle name="Note 10 8 4" xfId="16413" xr:uid="{5BD16621-8387-4A5C-9436-2350B076357C}"/>
    <cellStyle name="Note 10 9" xfId="7225" xr:uid="{527CA176-4DD8-4A67-8FEB-8D9568C5E1A7}"/>
    <cellStyle name="Note 10 9 2" xfId="10954" xr:uid="{687A7D17-EB01-42BD-A0EE-D7297E470B18}"/>
    <cellStyle name="Note 10 9 2 2" xfId="20402" xr:uid="{C149721B-2FF5-48C5-991A-5291B6DAB62A}"/>
    <cellStyle name="Note 10 9 2 3" xfId="24824" xr:uid="{C07497E5-7FEA-4E7F-BCC8-05170BD2A961}"/>
    <cellStyle name="Note 10 9 3" xfId="12958" xr:uid="{5A0FD729-95EF-464F-BCA2-535FF9AEC9B8}"/>
    <cellStyle name="Note 10 9 3 2" xfId="22406" xr:uid="{190CE0B9-5FD1-4FB4-A801-5503C992362F}"/>
    <cellStyle name="Note 10 9 4" xfId="16673" xr:uid="{BF68778F-391F-4CCC-80E7-F2A0E0752EC2}"/>
    <cellStyle name="Note 11" xfId="1469" xr:uid="{036C732D-60B8-4820-BBE0-6A09CF60C2DB}"/>
    <cellStyle name="Note 11 10" xfId="7509" xr:uid="{0279D2DA-3D60-410B-A0A2-0533B7B39559}"/>
    <cellStyle name="Note 11 10 2" xfId="11180" xr:uid="{94F57A11-8B00-4FE0-A8B3-BA97624ABDB8}"/>
    <cellStyle name="Note 11 10 2 2" xfId="20628" xr:uid="{F91C24BA-4D00-46D2-BFDF-407EF3FCA0A8}"/>
    <cellStyle name="Note 11 10 2 3" xfId="25047" xr:uid="{E4BFDC7A-A31F-4FD8-89FD-049C5B76F932}"/>
    <cellStyle name="Note 11 10 3" xfId="13239" xr:uid="{46B5CEEA-D381-4020-B541-DEA1F0185F17}"/>
    <cellStyle name="Note 11 10 3 2" xfId="22687" xr:uid="{C552715A-922D-44D4-8DBD-3BC99F0F8C35}"/>
    <cellStyle name="Note 11 10 4" xfId="16957" xr:uid="{E7CEFE6E-C437-4E18-A827-CF73CEC45E16}"/>
    <cellStyle name="Note 11 11" xfId="7801" xr:uid="{D57E52DB-2B6E-48A9-9039-B3B1306A0701}"/>
    <cellStyle name="Note 11 11 2" xfId="13528" xr:uid="{6E0B92C3-7F97-450D-B0EB-E5392F2680F8}"/>
    <cellStyle name="Note 11 11 2 2" xfId="22976" xr:uid="{E5603840-D5E5-4153-85C4-631415363C8D}"/>
    <cellStyle name="Note 11 11 3" xfId="17249" xr:uid="{E982549D-0B9A-4B35-8476-21B063A48CE2}"/>
    <cellStyle name="Note 11 12" xfId="26802" xr:uid="{0F982615-83F9-4892-B76C-458550B99916}"/>
    <cellStyle name="Note 11 13" xfId="27230" xr:uid="{0CE8A527-354E-4A9B-BF19-331D555AF30E}"/>
    <cellStyle name="Note 11 2" xfId="3770" xr:uid="{68EFCB83-D99B-488B-80A3-5A33048C4522}"/>
    <cellStyle name="Note 11 2 2" xfId="4168" xr:uid="{EFBB5F18-C29F-4E4D-AC5B-1199A49B5999}"/>
    <cellStyle name="Note 11 2 2 2" xfId="4278" xr:uid="{DE8024E8-EAA8-4D6A-9F01-B026C9648D60}"/>
    <cellStyle name="Note 11 2 2 2 2" xfId="29690" xr:uid="{5D23B2FB-8E4E-4B3D-9DC7-C7BE0D40FB27}"/>
    <cellStyle name="Note 11 2 2 3" xfId="29590" xr:uid="{613F4593-D6A5-4D06-8FCE-4C080D39AE43}"/>
    <cellStyle name="Note 11 3" xfId="3769" xr:uid="{194BA2A4-3E53-4323-9A4B-52B4CCDE6DC0}"/>
    <cellStyle name="Note 11 4" xfId="4133" xr:uid="{2DB1606A-7262-41A9-A9C7-6FB40097BE18}"/>
    <cellStyle name="Note 11 4 2" xfId="4247" xr:uid="{021716C0-F921-4769-8BA2-8E104B14BF98}"/>
    <cellStyle name="Note 11 4 2 2" xfId="29660" xr:uid="{21D98747-B49E-44E5-BD10-982A866E3A39}"/>
    <cellStyle name="Note 11 4 3" xfId="29560" xr:uid="{FCBE188C-FF3F-4588-8E8D-64402A56B7B4}"/>
    <cellStyle name="Note 11 5" xfId="5622" xr:uid="{14D4FEC7-5DEC-4A36-8237-95ADB1B72CFD}"/>
    <cellStyle name="Note 11 5 2" xfId="6292" xr:uid="{A2F1BC8B-0774-452E-87E3-4663F3B1CDEF}"/>
    <cellStyle name="Note 11 5 2 2" xfId="10024" xr:uid="{9EFE751D-86CC-482B-857E-415D48D435D1}"/>
    <cellStyle name="Note 11 5 2 2 2" xfId="19472" xr:uid="{57A36DA7-80DF-4257-A80B-85F5951BEEA0}"/>
    <cellStyle name="Note 11 5 2 3" xfId="15743" xr:uid="{07ABFC8D-AFD6-499F-AB1F-E687773D2FA2}"/>
    <cellStyle name="Note 11 5 3" xfId="9354" xr:uid="{9CF6DDD5-34C2-443A-872C-D5DF9E5991A8}"/>
    <cellStyle name="Note 11 5 3 2" xfId="18802" xr:uid="{85CAB14A-DE9F-4D10-8773-EFF8B24B1C2E}"/>
    <cellStyle name="Note 11 5 4" xfId="15073" xr:uid="{DC4F0BCF-00C9-4868-A3B1-5F61A20A3BA4}"/>
    <cellStyle name="Note 11 5 5" xfId="27803" xr:uid="{A153BEA3-360A-4F58-BB57-312D4557AF30}"/>
    <cellStyle name="Note 11 5 6" xfId="26590" xr:uid="{906D0162-EC3B-4A92-A8E9-11C7CDBCB0A2}"/>
    <cellStyle name="Note 11 5 7" xfId="28337" xr:uid="{5742343C-3242-4644-B6FF-8A5179EF7177}"/>
    <cellStyle name="Note 11 6" xfId="7093" xr:uid="{2F24DBC0-ED5F-4371-B369-ABAA403CECA4}"/>
    <cellStyle name="Note 11 6 2" xfId="10824" xr:uid="{FA41935E-DAFC-40EA-8F62-6CF636564224}"/>
    <cellStyle name="Note 11 6 2 2" xfId="20272" xr:uid="{0C50A582-1EFE-445C-8C5E-8C2F02959154}"/>
    <cellStyle name="Note 11 6 2 3" xfId="24696" xr:uid="{F3AB05FD-77CE-4D64-9786-E0EDD9E0DDBA}"/>
    <cellStyle name="Note 11 6 3" xfId="12830" xr:uid="{FF924A6D-AE1E-461F-B8C5-2BDBCFD7FC0E}"/>
    <cellStyle name="Note 11 6 3 2" xfId="22278" xr:uid="{4C5530A8-EBBF-441C-982F-3AC3C1F1E6DB}"/>
    <cellStyle name="Note 11 6 4" xfId="16543" xr:uid="{B0C85889-2994-4E5E-9749-9AD80CC8DC2A}"/>
    <cellStyle name="Note 11 7" xfId="8291" xr:uid="{7785665D-8EC9-4B05-B244-C1E2825670BD}"/>
    <cellStyle name="Note 11 7 2" xfId="11843" xr:uid="{79621A46-FA18-442D-AD6F-FADBBDA17A4E}"/>
    <cellStyle name="Note 11 7 2 2" xfId="21291" xr:uid="{52D8DE80-FF9D-428D-94D6-C793120D2270}"/>
    <cellStyle name="Note 11 7 2 3" xfId="25685" xr:uid="{1DC9470F-F7ED-4E5F-AB22-4F478B8B9CD4}"/>
    <cellStyle name="Note 11 7 3" xfId="13996" xr:uid="{75F6A074-B488-4609-8B67-9CD968C41DF6}"/>
    <cellStyle name="Note 11 7 3 2" xfId="23444" xr:uid="{8E4165CC-766A-4842-9B4D-82B0C88613FC}"/>
    <cellStyle name="Note 11 7 4" xfId="17739" xr:uid="{E02CDE01-5AEB-49DB-89DB-3B3136F8A6AC}"/>
    <cellStyle name="Note 11 8" xfId="7474" xr:uid="{7CC90129-AD96-4F8C-BAA4-1DA788A9BEEA}"/>
    <cellStyle name="Note 11 8 2" xfId="11150" xr:uid="{55E3E20E-E792-4AFB-9B67-8A23BDABE2E4}"/>
    <cellStyle name="Note 11 8 2 2" xfId="20598" xr:uid="{25C7A81B-EF3B-4BF3-B52B-29C8CAA33F18}"/>
    <cellStyle name="Note 11 8 2 3" xfId="25017" xr:uid="{DBF108A5-2A21-4329-A2B4-D22C6C5BA513}"/>
    <cellStyle name="Note 11 8 3" xfId="13204" xr:uid="{EED0DA6D-7C77-40B2-BA8C-131EEF510679}"/>
    <cellStyle name="Note 11 8 3 2" xfId="22652" xr:uid="{2D48E04F-543B-4D47-9793-91316EB6E69E}"/>
    <cellStyle name="Note 11 8 4" xfId="16922" xr:uid="{059AAB17-222A-4E19-9EEC-2825C43777B5}"/>
    <cellStyle name="Note 11 9" xfId="7583" xr:uid="{54E69F5A-12B6-46C6-905C-8088CD7B1744}"/>
    <cellStyle name="Note 11 9 2" xfId="11246" xr:uid="{8F196A6B-1C43-4FE9-9BF2-6B303A534C90}"/>
    <cellStyle name="Note 11 9 2 2" xfId="20694" xr:uid="{C92916F6-90EB-410E-9D36-02C8BD4D4107}"/>
    <cellStyle name="Note 11 9 2 3" xfId="25112" xr:uid="{DE93A07E-131F-41AE-9CCA-F685BF39F2C9}"/>
    <cellStyle name="Note 11 9 3" xfId="13312" xr:uid="{CAA28F7C-1AB4-484D-BD04-2B8B1A8CDEB4}"/>
    <cellStyle name="Note 11 9 3 2" xfId="22760" xr:uid="{09335D2A-EEDB-4E43-A62F-A5D5B677370C}"/>
    <cellStyle name="Note 11 9 4" xfId="17031" xr:uid="{BF9F73CE-FE3A-4637-8C43-16A24187A7F7}"/>
    <cellStyle name="Note 12" xfId="1470" xr:uid="{15835255-7088-43EF-964D-5D691D3FBD95}"/>
    <cellStyle name="Note 12 10" xfId="8211" xr:uid="{57C25A10-5BD7-4CF5-822A-1ADCE4996A94}"/>
    <cellStyle name="Note 12 10 2" xfId="13917" xr:uid="{FA249DD1-BF56-4010-812D-EB4C06FBB153}"/>
    <cellStyle name="Note 12 10 2 2" xfId="23365" xr:uid="{046BF5D0-BF9F-43AC-917F-DDCDC2FF7A1F}"/>
    <cellStyle name="Note 12 10 3" xfId="17659" xr:uid="{C9B3044B-931B-4ACF-94AF-CFA987094F73}"/>
    <cellStyle name="Note 12 11" xfId="26803" xr:uid="{9266C67E-2145-4E4E-8F7B-73D428257853}"/>
    <cellStyle name="Note 12 12" xfId="27564" xr:uid="{5A50D14B-CE37-4E8A-908B-0B9B5FEDCAAB}"/>
    <cellStyle name="Note 12 2" xfId="3772" xr:uid="{EBD3AE28-3661-44E0-9E64-6A4ABADB11E0}"/>
    <cellStyle name="Note 12 3" xfId="3771" xr:uid="{1347FC03-118A-4268-8E97-2BC66C632922}"/>
    <cellStyle name="Note 12 4" xfId="5623" xr:uid="{80AA2A2D-0BC5-475E-9800-DA6E18024EC3}"/>
    <cellStyle name="Note 12 4 2" xfId="6293" xr:uid="{6D78D58F-AFA5-4EB6-BB90-2939951A08F1}"/>
    <cellStyle name="Note 12 4 2 2" xfId="10025" xr:uid="{3E492109-9FCA-4AA1-8948-795A1E733BE4}"/>
    <cellStyle name="Note 12 4 2 2 2" xfId="19473" xr:uid="{9E36DF55-A678-48DF-A70D-4E40056250D2}"/>
    <cellStyle name="Note 12 4 2 3" xfId="15744" xr:uid="{761F83C0-991D-462B-BCE7-9E335B9E4075}"/>
    <cellStyle name="Note 12 4 3" xfId="9355" xr:uid="{47169546-2AF4-464E-BE2E-91FA6B3A80E0}"/>
    <cellStyle name="Note 12 4 3 2" xfId="18803" xr:uid="{535146E6-5737-4708-8BC2-9202A5851AE1}"/>
    <cellStyle name="Note 12 4 4" xfId="15074" xr:uid="{8CD1C5C8-ADAF-4BD5-8A77-1F77AE4FB162}"/>
    <cellStyle name="Note 12 4 5" xfId="27804" xr:uid="{C36C704E-AE61-41B4-9EAB-3C0A80FBFE14}"/>
    <cellStyle name="Note 12 4 6" xfId="26555" xr:uid="{DE8A7711-A934-4CF6-A8B2-763017FC2E8F}"/>
    <cellStyle name="Note 12 4 7" xfId="28338" xr:uid="{4A667AF9-B343-408D-A3B7-B8F5574DDC3D}"/>
    <cellStyle name="Note 12 5" xfId="7095" xr:uid="{0454147A-A71F-4728-89C4-FDA563DA83A9}"/>
    <cellStyle name="Note 12 5 2" xfId="10826" xr:uid="{9A2D18AE-7D2B-41BC-828E-72ACDA8EA048}"/>
    <cellStyle name="Note 12 5 2 2" xfId="20274" xr:uid="{0125D4BB-3B96-4BA2-9249-046536B97DD5}"/>
    <cellStyle name="Note 12 5 2 3" xfId="24698" xr:uid="{AA82DA90-3513-434E-A331-58746AB86BD1}"/>
    <cellStyle name="Note 12 5 3" xfId="12832" xr:uid="{55AD1D4F-5C6D-4AE1-9ABE-5C47062E6D07}"/>
    <cellStyle name="Note 12 5 3 2" xfId="22280" xr:uid="{80D8A957-1F0B-4614-8AD5-651E2B3B0E91}"/>
    <cellStyle name="Note 12 5 4" xfId="16545" xr:uid="{C32B208D-047D-457C-9FDF-B528E8FD4254}"/>
    <cellStyle name="Note 12 6" xfId="7690" xr:uid="{40E1BBCF-A550-4C66-9A84-D457E7C7E052}"/>
    <cellStyle name="Note 12 6 2" xfId="11343" xr:uid="{2F5A53A3-03B6-4842-8AAF-AA42293E69D6}"/>
    <cellStyle name="Note 12 6 2 2" xfId="20791" xr:uid="{2008703F-6E79-4FD0-8A33-B8BABBF9F88A}"/>
    <cellStyle name="Note 12 6 2 3" xfId="25209" xr:uid="{7D5E40A3-7100-4643-97E8-839F523C3DD4}"/>
    <cellStyle name="Note 12 6 3" xfId="13419" xr:uid="{66067533-91AB-4439-8EAC-32CA9FEB4002}"/>
    <cellStyle name="Note 12 6 3 2" xfId="22867" xr:uid="{31C2FC03-5137-4F76-9C26-98B06AA4CD18}"/>
    <cellStyle name="Note 12 6 4" xfId="17138" xr:uid="{9A87A105-4E52-4E52-9B49-E218FE30C358}"/>
    <cellStyle name="Note 12 7" xfId="8550" xr:uid="{4AC760A1-D149-4241-A324-3EF096984233}"/>
    <cellStyle name="Note 12 7 2" xfId="12058" xr:uid="{59B650A6-AE64-4612-B38D-3FE26A65845A}"/>
    <cellStyle name="Note 12 7 2 2" xfId="21506" xr:uid="{5ED4B6AC-9A0D-43FF-A42F-7C2A1639FD5B}"/>
    <cellStyle name="Note 12 7 2 3" xfId="25898" xr:uid="{739F8959-A93B-40DC-BB85-54A36E0D22B0}"/>
    <cellStyle name="Note 12 7 3" xfId="14253" xr:uid="{35D53165-8D38-4AEB-AFD5-16F9DEC31E23}"/>
    <cellStyle name="Note 12 7 3 2" xfId="23701" xr:uid="{FE823D0C-6300-4C8D-B2D8-2FA315CD82BF}"/>
    <cellStyle name="Note 12 7 4" xfId="17998" xr:uid="{F2754FEF-1913-4DCD-9E5D-70B827470F0E}"/>
    <cellStyle name="Note 12 8" xfId="7860" xr:uid="{DCFC7CBB-03D9-475A-916D-63A46BC77012}"/>
    <cellStyle name="Note 12 8 2" xfId="11486" xr:uid="{ECD0FD0E-192C-4C29-B8A3-6CB210678E80}"/>
    <cellStyle name="Note 12 8 2 2" xfId="20934" xr:uid="{9EB19786-1F01-43E3-85F4-1EBDED72A57A}"/>
    <cellStyle name="Note 12 8 2 3" xfId="25349" xr:uid="{6A584819-351A-4770-A354-08A5F0ACE2C3}"/>
    <cellStyle name="Note 12 8 3" xfId="13586" xr:uid="{0A019A72-E0E2-404C-B68E-353DD71A72CD}"/>
    <cellStyle name="Note 12 8 3 2" xfId="23034" xr:uid="{9F5050AB-D519-4E29-96C8-12DAE8DD6151}"/>
    <cellStyle name="Note 12 8 4" xfId="17308" xr:uid="{64417540-B24E-4FB6-9670-B8B118EC91CA}"/>
    <cellStyle name="Note 12 9" xfId="8503" xr:uid="{4AAE5396-919B-406E-9128-879CF9723471}"/>
    <cellStyle name="Note 12 9 2" xfId="12018" xr:uid="{1D230337-5CFF-4AFD-9B82-F2C357D5991A}"/>
    <cellStyle name="Note 12 9 2 2" xfId="21466" xr:uid="{ABF5F125-0168-4319-9624-60417D2794F3}"/>
    <cellStyle name="Note 12 9 2 3" xfId="25858" xr:uid="{C4FEE803-130A-4A41-8456-03C772A0FBDA}"/>
    <cellStyle name="Note 12 9 3" xfId="14206" xr:uid="{E8B5BF31-5275-40BA-B07C-865256F8956B}"/>
    <cellStyle name="Note 12 9 3 2" xfId="23654" xr:uid="{2DB8611D-EC03-405E-AC21-B9430C8D83EF}"/>
    <cellStyle name="Note 12 9 4" xfId="17951" xr:uid="{05773CBD-9C49-4593-BBF8-1CAA237D61C2}"/>
    <cellStyle name="Note 13" xfId="1471" xr:uid="{9AF80838-4007-4974-9B9E-2A2972E8488D}"/>
    <cellStyle name="Note 13 10" xfId="26804" xr:uid="{C6DBB055-A0F5-44FE-ACD2-5B787D1FD52B}"/>
    <cellStyle name="Note 13 11" xfId="27229" xr:uid="{0F688B87-A9B6-42FB-B6D2-8B7BD63BFB11}"/>
    <cellStyle name="Note 13 2" xfId="3773" xr:uid="{976A7795-677E-417B-ABD4-023ABA2A3C52}"/>
    <cellStyle name="Note 13 3" xfId="5624" xr:uid="{6F839C89-3120-41C6-A84F-9C655AEEB173}"/>
    <cellStyle name="Note 13 3 2" xfId="6294" xr:uid="{2F9C9AFC-17C4-42FD-9867-C709B7AACEB0}"/>
    <cellStyle name="Note 13 3 2 2" xfId="10026" xr:uid="{CA1E3897-C79E-44D7-AFB2-18512261FACE}"/>
    <cellStyle name="Note 13 3 2 2 2" xfId="19474" xr:uid="{2DCF8311-D596-4924-855C-B22CBE67EC46}"/>
    <cellStyle name="Note 13 3 2 3" xfId="15745" xr:uid="{BE919EBD-04FC-4FF1-A056-90BB12299DF0}"/>
    <cellStyle name="Note 13 3 3" xfId="9356" xr:uid="{94D79F20-82EC-426A-A840-1AE0BDCE6652}"/>
    <cellStyle name="Note 13 3 3 2" xfId="18804" xr:uid="{91EB92EC-52FB-4982-8253-B1EE91A54D87}"/>
    <cellStyle name="Note 13 3 4" xfId="15075" xr:uid="{BBACD735-57F9-409A-BF32-55E78D62AB7C}"/>
    <cellStyle name="Note 13 3 5" xfId="27805" xr:uid="{D74EC8AC-A6AD-4B68-9B04-71EFE9CA5712}"/>
    <cellStyle name="Note 13 3 6" xfId="28156" xr:uid="{770EA0FC-2760-4585-9741-6FA38D6BEC93}"/>
    <cellStyle name="Note 13 3 7" xfId="28339" xr:uid="{39150E09-DCB5-42F4-9221-7FB2A669A66F}"/>
    <cellStyle name="Note 13 4" xfId="7094" xr:uid="{86257EA8-BAB2-4EB7-9C55-4EC8DDAED825}"/>
    <cellStyle name="Note 13 4 2" xfId="10825" xr:uid="{B56EDCCE-72DA-4089-B3C4-995BF8234BD2}"/>
    <cellStyle name="Note 13 4 2 2" xfId="20273" xr:uid="{6758EAFE-B4F7-4F9E-A79E-896307C00F7D}"/>
    <cellStyle name="Note 13 4 2 3" xfId="24697" xr:uid="{DBB47C80-50B2-44F2-8371-26F8C88C71E2}"/>
    <cellStyle name="Note 13 4 3" xfId="12831" xr:uid="{8314F37B-D769-466A-B660-69DC3097A15C}"/>
    <cellStyle name="Note 13 4 3 2" xfId="22279" xr:uid="{376B861A-5A00-4DE6-BDC3-1E0683971E1A}"/>
    <cellStyle name="Note 13 4 4" xfId="16544" xr:uid="{08404507-3C42-45E6-A4F1-2A10A0EB6913}"/>
    <cellStyle name="Note 13 5" xfId="8290" xr:uid="{2805FCA7-D2C4-4853-B0A7-6BE2031BD419}"/>
    <cellStyle name="Note 13 5 2" xfId="11842" xr:uid="{EF872F54-1D7A-47A6-844F-33EDC00C8F64}"/>
    <cellStyle name="Note 13 5 2 2" xfId="21290" xr:uid="{B8816F88-9720-49AC-9541-C0573619376C}"/>
    <cellStyle name="Note 13 5 2 3" xfId="25684" xr:uid="{82275CFF-2FE1-43D8-A66C-E39195EFC862}"/>
    <cellStyle name="Note 13 5 3" xfId="13995" xr:uid="{679562D6-4C18-4BE6-B03F-F5099C802E20}"/>
    <cellStyle name="Note 13 5 3 2" xfId="23443" xr:uid="{483F63B5-A5F5-4E95-B2CE-072A4EF013E4}"/>
    <cellStyle name="Note 13 5 4" xfId="17738" xr:uid="{C670021C-1F73-4925-94DB-9D769343009D}"/>
    <cellStyle name="Note 13 6" xfId="7475" xr:uid="{9C4B2F33-2619-455D-AD7A-6B2C0ACB6CF0}"/>
    <cellStyle name="Note 13 6 2" xfId="11151" xr:uid="{1EFAD07A-21A4-4EFE-AE67-79C28D786C4D}"/>
    <cellStyle name="Note 13 6 2 2" xfId="20599" xr:uid="{A86BFE36-3D95-41F9-9F4A-5349F76AE433}"/>
    <cellStyle name="Note 13 6 2 3" xfId="25018" xr:uid="{89C8D967-1B0F-4275-8062-4C05A960DA16}"/>
    <cellStyle name="Note 13 6 3" xfId="13205" xr:uid="{A0080599-FC87-4BFB-A01C-92E4B269A4B4}"/>
    <cellStyle name="Note 13 6 3 2" xfId="22653" xr:uid="{DE70708D-3757-45F7-A629-2C9EB60AA9DA}"/>
    <cellStyle name="Note 13 6 4" xfId="16923" xr:uid="{EF23D00F-2830-4277-85ED-5F6409CD39DD}"/>
    <cellStyle name="Note 13 7" xfId="7324" xr:uid="{1E2AC368-F1FF-459E-B6C5-B82A678BD2A5}"/>
    <cellStyle name="Note 13 7 2" xfId="11036" xr:uid="{3FA937C7-71A8-4278-BB71-13915E67171A}"/>
    <cellStyle name="Note 13 7 2 2" xfId="20484" xr:uid="{0E35230F-3493-49D0-B4F1-97B2C1A56F8E}"/>
    <cellStyle name="Note 13 7 2 3" xfId="24903" xr:uid="{E7CE1F4C-1A24-4305-AF9B-1C3F1AD5C1AB}"/>
    <cellStyle name="Note 13 7 3" xfId="13054" xr:uid="{0B17EFAC-7E1D-4116-8E74-4889F00FA8DD}"/>
    <cellStyle name="Note 13 7 3 2" xfId="22502" xr:uid="{C0A57D4E-C34A-4841-8A2E-D2D9EC9CFEC1}"/>
    <cellStyle name="Note 13 7 4" xfId="16772" xr:uid="{4B60E094-F107-4B23-BEC0-E6D8EB5F6254}"/>
    <cellStyle name="Note 13 8" xfId="8638" xr:uid="{6B7601DA-EA95-4947-8106-3084C501AAAE}"/>
    <cellStyle name="Note 13 8 2" xfId="12131" xr:uid="{940C5B38-0A18-47CF-A7BC-8D369DBB51D4}"/>
    <cellStyle name="Note 13 8 2 2" xfId="21579" xr:uid="{A0AB2AD3-349D-40D9-A7B2-DB412C00B4D8}"/>
    <cellStyle name="Note 13 8 2 3" xfId="25971" xr:uid="{1DB534E1-EF40-4C47-B8F9-9126F969A222}"/>
    <cellStyle name="Note 13 8 3" xfId="14341" xr:uid="{8BD1C4D7-7E15-48B3-931E-E3D4317A9612}"/>
    <cellStyle name="Note 13 8 3 2" xfId="23789" xr:uid="{B7922375-8FD1-40E6-A6EF-4FE2412DBBBD}"/>
    <cellStyle name="Note 13 8 4" xfId="18086" xr:uid="{27597BB9-34BC-4838-B49A-66C7899DB877}"/>
    <cellStyle name="Note 13 9" xfId="8565" xr:uid="{4ADA03A8-4328-4D0D-886B-21FA6A21454C}"/>
    <cellStyle name="Note 13 9 2" xfId="14268" xr:uid="{FECDFAEB-8F15-4ECD-8B93-7D0B86403EC5}"/>
    <cellStyle name="Note 13 9 2 2" xfId="23716" xr:uid="{FB3E9E0E-B6D7-4149-8B6A-2AF4F4F7C50E}"/>
    <cellStyle name="Note 13 9 3" xfId="18013" xr:uid="{E45AAFA1-1FD7-4985-BDB9-99D83AD2B646}"/>
    <cellStyle name="Note 14" xfId="1472" xr:uid="{743E21DC-9E55-48DA-B6B8-6899E3E048EC}"/>
    <cellStyle name="Note 14 10" xfId="26805" xr:uid="{7E5DC4C4-BE67-487A-9BE8-161FFF9281E4}"/>
    <cellStyle name="Note 14 11" xfId="27563" xr:uid="{46BBF9DF-0346-426D-9BA4-5F3FA982B49C}"/>
    <cellStyle name="Note 14 2" xfId="3774" xr:uid="{E8A352FC-A414-4016-B6EE-46211750E49A}"/>
    <cellStyle name="Note 14 3" xfId="5625" xr:uid="{0292FA1C-F468-447D-8FA8-374F2D764E4D}"/>
    <cellStyle name="Note 14 3 2" xfId="6295" xr:uid="{581F413A-F4DD-49A7-AA5E-E535755B659E}"/>
    <cellStyle name="Note 14 3 2 2" xfId="10027" xr:uid="{389241F9-8544-4DEB-8C2C-DEE9CC7810D0}"/>
    <cellStyle name="Note 14 3 2 2 2" xfId="19475" xr:uid="{799DF762-CEB4-45EB-BFFD-237224F1ED43}"/>
    <cellStyle name="Note 14 3 2 3" xfId="15746" xr:uid="{EBFEB116-F0F8-4FAB-9114-AD778CF2BDA3}"/>
    <cellStyle name="Note 14 3 3" xfId="9357" xr:uid="{28880F35-AE72-4AF1-BF85-DD3153D65FB0}"/>
    <cellStyle name="Note 14 3 3 2" xfId="18805" xr:uid="{D4FE74FA-362A-4F35-89E5-F9F060E86C9F}"/>
    <cellStyle name="Note 14 3 4" xfId="15076" xr:uid="{C280F07A-283F-4168-BF9B-8D8649BDBCE9}"/>
    <cellStyle name="Note 14 3 5" xfId="27806" xr:uid="{9463849A-C04A-4E44-A2D4-F610C81E5BBF}"/>
    <cellStyle name="Note 14 3 6" xfId="27618" xr:uid="{12BA55F4-8A81-4F18-AFAE-D615DE526B69}"/>
    <cellStyle name="Note 14 3 7" xfId="28340" xr:uid="{7D19DB94-EC29-42E2-9BA5-4330B87BB589}"/>
    <cellStyle name="Note 14 4" xfId="6962" xr:uid="{F7F140DF-4277-46BB-9A51-6FAC35F58CD3}"/>
    <cellStyle name="Note 14 4 2" xfId="10693" xr:uid="{368A6ECA-31DF-4A39-AD85-05F474E4F373}"/>
    <cellStyle name="Note 14 4 2 2" xfId="20141" xr:uid="{1BBCEF5D-E46B-4073-9900-10A9DC847094}"/>
    <cellStyle name="Note 14 4 2 3" xfId="24565" xr:uid="{C67E04C8-BA81-4443-A592-925AFA8139ED}"/>
    <cellStyle name="Note 14 4 3" xfId="12699" xr:uid="{FDA155C6-8C8E-4F78-94BE-E50ED53196DE}"/>
    <cellStyle name="Note 14 4 3 2" xfId="22147" xr:uid="{DCFF9FD0-7E04-4092-94C1-228F32D5E8CF}"/>
    <cellStyle name="Note 14 4 4" xfId="16412" xr:uid="{783ED905-6BDD-43A5-A3D4-AA1E483F7C50}"/>
    <cellStyle name="Note 14 5" xfId="7689" xr:uid="{04A6BA7C-356B-47FA-810E-082BE7CA5D90}"/>
    <cellStyle name="Note 14 5 2" xfId="11342" xr:uid="{A83F9212-6816-4ED5-A72A-86AF82F42932}"/>
    <cellStyle name="Note 14 5 2 2" xfId="20790" xr:uid="{519A533B-828F-4613-A1F4-41E583FE7B9B}"/>
    <cellStyle name="Note 14 5 2 3" xfId="25208" xr:uid="{4BF2BBA9-9EAC-4DF3-AD5D-4A56BDC90BD4}"/>
    <cellStyle name="Note 14 5 3" xfId="13418" xr:uid="{60B3B940-DDE2-4B8F-8751-15539E1C368E}"/>
    <cellStyle name="Note 14 5 3 2" xfId="22866" xr:uid="{3D91CF2D-96D9-4BAB-BA17-913BAE827FB1}"/>
    <cellStyle name="Note 14 5 4" xfId="17137" xr:uid="{7C90C663-ABD1-442E-9A00-A9DAC89A2B52}"/>
    <cellStyle name="Note 14 6" xfId="7305" xr:uid="{A14F433C-77E7-4BB2-B593-2A8A907CD492}"/>
    <cellStyle name="Note 14 6 2" xfId="11020" xr:uid="{FDFF2BCA-3944-4C78-922C-66168D932F48}"/>
    <cellStyle name="Note 14 6 2 2" xfId="20468" xr:uid="{5FE94659-DB7C-4FDD-B383-487602FDEF52}"/>
    <cellStyle name="Note 14 6 2 3" xfId="24887" xr:uid="{387F071B-19B3-4A17-94F6-586318B2B289}"/>
    <cellStyle name="Note 14 6 3" xfId="13035" xr:uid="{9AB07060-5600-4525-8107-5E4C54FE5E05}"/>
    <cellStyle name="Note 14 6 3 2" xfId="22483" xr:uid="{89EA989F-A4BF-496F-9351-364E13D6416A}"/>
    <cellStyle name="Note 14 6 4" xfId="16753" xr:uid="{1E10EA25-9AA7-45D8-A5A4-E54BB895F97D}"/>
    <cellStyle name="Note 14 7" xfId="8440" xr:uid="{773E8711-36A5-44E9-951B-68DFED0F23B2}"/>
    <cellStyle name="Note 14 7 2" xfId="11962" xr:uid="{5E64643A-D1CF-47A5-84D6-7B6EDAFA0DFA}"/>
    <cellStyle name="Note 14 7 2 2" xfId="21410" xr:uid="{27C467AE-487A-440F-994A-C1BB27D3C43E}"/>
    <cellStyle name="Note 14 7 2 3" xfId="25804" xr:uid="{A706C6EB-56A1-4240-A4BC-603FB3053D60}"/>
    <cellStyle name="Note 14 7 3" xfId="14145" xr:uid="{57C41B91-59AA-4D48-A170-722894711B14}"/>
    <cellStyle name="Note 14 7 3 2" xfId="23593" xr:uid="{B5ECAE49-DEAD-42E9-9F97-82BE4B4F00D7}"/>
    <cellStyle name="Note 14 7 4" xfId="17888" xr:uid="{3AC18F9D-7176-4BF4-9576-D8328D44D00E}"/>
    <cellStyle name="Note 14 8" xfId="8371" xr:uid="{7BFEF89E-B244-416B-9266-24C84F19F774}"/>
    <cellStyle name="Note 14 8 2" xfId="11907" xr:uid="{676A1F7A-0873-4BB7-B358-2F7FAFCB3DAD}"/>
    <cellStyle name="Note 14 8 2 2" xfId="21355" xr:uid="{4DACC25F-137D-4EC1-869B-709D3F854567}"/>
    <cellStyle name="Note 14 8 2 3" xfId="25749" xr:uid="{C52E53AC-DA3C-4FB1-BB09-2C19A1C7CFF3}"/>
    <cellStyle name="Note 14 8 3" xfId="14076" xr:uid="{8E0D99D3-A452-436B-B079-2935F6F05002}"/>
    <cellStyle name="Note 14 8 3 2" xfId="23524" xr:uid="{C5D5B6A4-CA1D-4B04-8EC2-76BF3767193A}"/>
    <cellStyle name="Note 14 8 4" xfId="17819" xr:uid="{B2B15DD8-4E7A-4F34-B61D-FDABBE7152DD}"/>
    <cellStyle name="Note 14 9" xfId="7933" xr:uid="{D183E79A-564E-4657-A82E-3D0F6BBC4FD0}"/>
    <cellStyle name="Note 14 9 2" xfId="13658" xr:uid="{450467CF-799F-41D4-9475-665036180A74}"/>
    <cellStyle name="Note 14 9 2 2" xfId="23106" xr:uid="{C086C62C-23F2-4D1D-8E2E-CE97DD7B0AFA}"/>
    <cellStyle name="Note 14 9 3" xfId="17381" xr:uid="{7AF0042C-392F-448D-9D99-316F03F11C71}"/>
    <cellStyle name="Note 15" xfId="1473" xr:uid="{6247C595-4B09-46C0-9AB7-348E5BB98798}"/>
    <cellStyle name="Note 15 10" xfId="26806" xr:uid="{7A6E105C-9180-4461-8E2F-0D243B9D244A}"/>
    <cellStyle name="Note 15 11" xfId="27228" xr:uid="{FA6C0B9A-73BB-4920-A720-15703B32F89C}"/>
    <cellStyle name="Note 15 2" xfId="3775" xr:uid="{DAE66C3A-156E-4DE1-B66E-57C692124FB0}"/>
    <cellStyle name="Note 15 3" xfId="5626" xr:uid="{052DC233-6B0A-4297-850F-2BE4EFD3142C}"/>
    <cellStyle name="Note 15 3 2" xfId="6296" xr:uid="{700162CC-B76A-427A-9E43-8C9735658C1E}"/>
    <cellStyle name="Note 15 3 2 2" xfId="10028" xr:uid="{98B4D385-59A9-4514-9C79-B25C69B0D97F}"/>
    <cellStyle name="Note 15 3 2 2 2" xfId="19476" xr:uid="{98082207-AB02-4A83-8B1B-30C94403CA5E}"/>
    <cellStyle name="Note 15 3 2 3" xfId="15747" xr:uid="{843A09D9-2F3D-4EF1-AD15-6786D66B10E7}"/>
    <cellStyle name="Note 15 3 3" xfId="9358" xr:uid="{E7723EBB-076F-4ED2-B676-93A3666C75D9}"/>
    <cellStyle name="Note 15 3 3 2" xfId="18806" xr:uid="{9363C1FE-DE60-4FFB-B1E9-FE20A16888EA}"/>
    <cellStyle name="Note 15 3 4" xfId="15077" xr:uid="{FE6D1F4F-AADD-4874-974C-5D835A167EA7}"/>
    <cellStyle name="Note 15 3 5" xfId="27807" xr:uid="{E9C7DE76-A86C-40D9-8EC3-3806E4EC3BCF}"/>
    <cellStyle name="Note 15 3 6" xfId="28134" xr:uid="{F3948EC6-96F1-4D8A-A19D-6104840EB34F}"/>
    <cellStyle name="Note 15 3 7" xfId="28341" xr:uid="{C740674D-6523-4D20-B890-58BE0635C86C}"/>
    <cellStyle name="Note 15 4" xfId="7091" xr:uid="{BDFD099D-B1D3-47E9-8DB7-58FDD9F2EE46}"/>
    <cellStyle name="Note 15 4 2" xfId="10822" xr:uid="{D467EB50-4F50-4CE4-B2B9-48CCA0739235}"/>
    <cellStyle name="Note 15 4 2 2" xfId="20270" xr:uid="{D20386AC-2837-412B-8831-28C2B88E18C8}"/>
    <cellStyle name="Note 15 4 2 3" xfId="24694" xr:uid="{EE7FB0ED-897B-4FB3-BF94-DC30F48A10D4}"/>
    <cellStyle name="Note 15 4 3" xfId="12828" xr:uid="{B2D1766B-8546-41AC-A26D-20528A38A2C9}"/>
    <cellStyle name="Note 15 4 3 2" xfId="22276" xr:uid="{C2FD3B74-3391-4192-B8B8-9FC6B935D6A5}"/>
    <cellStyle name="Note 15 4 4" xfId="16541" xr:uid="{3BBC74CD-827A-4137-977A-82AAD33C2A40}"/>
    <cellStyle name="Note 15 5" xfId="8288" xr:uid="{60B3C21C-4D8F-4B26-8E9F-9104C1FEEB10}"/>
    <cellStyle name="Note 15 5 2" xfId="11840" xr:uid="{F66562D6-3B99-4841-978E-2857AB115855}"/>
    <cellStyle name="Note 15 5 2 2" xfId="21288" xr:uid="{FB49847A-741D-4EB0-8536-C5AA955137D0}"/>
    <cellStyle name="Note 15 5 2 3" xfId="25682" xr:uid="{D344461D-618A-4728-A5FD-229121C056AD}"/>
    <cellStyle name="Note 15 5 3" xfId="13993" xr:uid="{2EEB5163-6FF2-4F44-A510-3F7EEA208121}"/>
    <cellStyle name="Note 15 5 3 2" xfId="23441" xr:uid="{9D82E15B-C272-4101-9955-0D2F401D4E0B}"/>
    <cellStyle name="Note 15 5 4" xfId="17736" xr:uid="{AB8A03E4-E059-40E3-BD74-9C7DB413B3FF}"/>
    <cellStyle name="Note 15 6" xfId="7476" xr:uid="{5E3D2912-E3DF-41ED-B18D-54E7B07F38A3}"/>
    <cellStyle name="Note 15 6 2" xfId="11152" xr:uid="{5F3E7A47-2D06-4255-94A1-6845B76936E8}"/>
    <cellStyle name="Note 15 6 2 2" xfId="20600" xr:uid="{AB5B2852-9E23-4D17-9A7B-466F7CF64E5A}"/>
    <cellStyle name="Note 15 6 2 3" xfId="25019" xr:uid="{36878D08-E7AE-445C-9CF4-6EBFF50DAE36}"/>
    <cellStyle name="Note 15 6 3" xfId="13206" xr:uid="{2FFE451C-0282-4AAE-A0CF-1DA2786C66AA}"/>
    <cellStyle name="Note 15 6 3 2" xfId="22654" xr:uid="{C3897702-2961-4CF0-863F-785DD5153152}"/>
    <cellStyle name="Note 15 6 4" xfId="16924" xr:uid="{9295737D-0272-4962-9C6F-3F4BE3FB8C7A}"/>
    <cellStyle name="Note 15 7" xfId="7699" xr:uid="{308D5295-0E54-4E1C-84B7-F625EA59EF91}"/>
    <cellStyle name="Note 15 7 2" xfId="11350" xr:uid="{AA3955D2-96F3-41F6-937C-EEB3EED126E3}"/>
    <cellStyle name="Note 15 7 2 2" xfId="20798" xr:uid="{CD5F764D-F6B9-43FD-8039-398E0019AFD3}"/>
    <cellStyle name="Note 15 7 2 3" xfId="25216" xr:uid="{5CA6349E-943A-452A-8EA9-4CBE49AA6DB6}"/>
    <cellStyle name="Note 15 7 3" xfId="13428" xr:uid="{51C91DB2-2ADF-4EF2-9899-214F1AECDB9A}"/>
    <cellStyle name="Note 15 7 3 2" xfId="22876" xr:uid="{0DFAC89A-2464-483B-A26B-75FCF482DE65}"/>
    <cellStyle name="Note 15 7 4" xfId="17147" xr:uid="{7FCADD4A-BF71-40CC-93BC-647927C6A113}"/>
    <cellStyle name="Note 15 8" xfId="8822" xr:uid="{D3E49924-E18C-4D30-A9DA-9D4AA072F837}"/>
    <cellStyle name="Note 15 8 2" xfId="12296" xr:uid="{4BF60939-CDE5-4E23-BDD9-40281BBF2D8A}"/>
    <cellStyle name="Note 15 8 2 2" xfId="21744" xr:uid="{9D1F9EC3-B4F7-43BB-961F-7B1912B45BF9}"/>
    <cellStyle name="Note 15 8 2 3" xfId="26136" xr:uid="{B6D72CB6-45C3-478D-B7D8-49A408527173}"/>
    <cellStyle name="Note 15 8 3" xfId="14525" xr:uid="{B8BE4CE0-87DA-45DD-AD09-10757B0BE0D5}"/>
    <cellStyle name="Note 15 8 3 2" xfId="23973" xr:uid="{E534B0F6-1A41-4C94-A76A-7673EE5BB77A}"/>
    <cellStyle name="Note 15 8 4" xfId="18270" xr:uid="{16608426-71B9-4316-9CCB-0BE70968C144}"/>
    <cellStyle name="Note 15 9" xfId="8930" xr:uid="{5549917E-306F-40B2-8EA3-CC1C1DA93AA7}"/>
    <cellStyle name="Note 15 9 2" xfId="14631" xr:uid="{30FF028B-E755-4967-8D23-D1FCE089ABDA}"/>
    <cellStyle name="Note 15 9 2 2" xfId="24079" xr:uid="{A9113298-038B-44ED-B757-401945FD3264}"/>
    <cellStyle name="Note 15 9 3" xfId="18378" xr:uid="{D36FED55-0462-4064-A96F-1FE81BE78FBB}"/>
    <cellStyle name="Note 16" xfId="1474" xr:uid="{62F17FD8-7780-4AFA-AB83-C74CD0E3CE6F}"/>
    <cellStyle name="Note 16 10" xfId="26807" xr:uid="{3ABF4624-F663-48C8-BE63-55C5100CCF94}"/>
    <cellStyle name="Note 16 11" xfId="27562" xr:uid="{A3537779-6F12-4A30-8782-6621870245A8}"/>
    <cellStyle name="Note 16 2" xfId="3776" xr:uid="{CED9D6CE-D54E-4A5B-AA07-AF696B790957}"/>
    <cellStyle name="Note 16 3" xfId="5627" xr:uid="{4723AAAD-3F36-4727-997D-22BE21E90C79}"/>
    <cellStyle name="Note 16 3 2" xfId="6297" xr:uid="{01ABECFB-C69B-4A86-ABEA-CDB30DAFF88E}"/>
    <cellStyle name="Note 16 3 2 2" xfId="10029" xr:uid="{8B6B485B-265E-42E9-A803-E0B003ADC80C}"/>
    <cellStyle name="Note 16 3 2 2 2" xfId="19477" xr:uid="{D0781875-83B3-4894-AF9C-5C21F999EC11}"/>
    <cellStyle name="Note 16 3 2 3" xfId="15748" xr:uid="{FC03E35B-759B-45D2-AE46-E0CC0AE54A86}"/>
    <cellStyle name="Note 16 3 3" xfId="9359" xr:uid="{3445856A-ABBB-494E-A29F-D0049D01348A}"/>
    <cellStyle name="Note 16 3 3 2" xfId="18807" xr:uid="{24E1C89C-454F-4C00-A021-3D5C1547FDFE}"/>
    <cellStyle name="Note 16 3 4" xfId="15078" xr:uid="{C6E60646-5DB3-4086-A26F-B4FAEDF7B594}"/>
    <cellStyle name="Note 16 3 5" xfId="27808" xr:uid="{D6CB9CCB-D7D9-4AE1-AEA5-51BC7E406D62}"/>
    <cellStyle name="Note 16 3 6" xfId="28157" xr:uid="{EF58ACB9-C8C0-4029-A61F-003A72062DC5}"/>
    <cellStyle name="Note 16 3 7" xfId="28342" xr:uid="{6B347C02-7A12-4931-B616-02C6CE4600E4}"/>
    <cellStyle name="Note 16 4" xfId="7092" xr:uid="{A6F00CD9-A435-4CEF-BCBA-26927776E55F}"/>
    <cellStyle name="Note 16 4 2" xfId="10823" xr:uid="{14274936-0044-407D-8E94-DCB26FC7F244}"/>
    <cellStyle name="Note 16 4 2 2" xfId="20271" xr:uid="{C218736C-4818-46E6-BE8E-30B56E321E77}"/>
    <cellStyle name="Note 16 4 2 3" xfId="24695" xr:uid="{1DF91DD1-2361-4544-BA42-E757614833AA}"/>
    <cellStyle name="Note 16 4 3" xfId="12829" xr:uid="{1A4CA0C2-8277-4567-A193-5BFAA10B5CA2}"/>
    <cellStyle name="Note 16 4 3 2" xfId="22277" xr:uid="{A30B5620-B616-49BA-B14B-06DCEC0C337F}"/>
    <cellStyle name="Note 16 4 4" xfId="16542" xr:uid="{36D2AAF0-B611-4766-B40C-52990C499227}"/>
    <cellStyle name="Note 16 5" xfId="8289" xr:uid="{AA3CC159-8B95-4901-9034-C4A7E4F02C83}"/>
    <cellStyle name="Note 16 5 2" xfId="11841" xr:uid="{6BB80EBB-7FD4-4C8E-8091-532B3C522CEB}"/>
    <cellStyle name="Note 16 5 2 2" xfId="21289" xr:uid="{20332CB6-71AC-4B23-BC9C-7F6598DF999F}"/>
    <cellStyle name="Note 16 5 2 3" xfId="25683" xr:uid="{EED1AE4D-EE76-4E76-928C-D40C7ED59648}"/>
    <cellStyle name="Note 16 5 3" xfId="13994" xr:uid="{A186EE92-EECB-4383-ADD6-BCDC60E6F7B6}"/>
    <cellStyle name="Note 16 5 3 2" xfId="23442" xr:uid="{4EDEAE1B-D18E-46CE-ABA4-6E2F2EF98B56}"/>
    <cellStyle name="Note 16 5 4" xfId="17737" xr:uid="{C88F2DC4-216C-4D55-AF7F-75DE82D98946}"/>
    <cellStyle name="Note 16 6" xfId="7821" xr:uid="{E7F5FF18-69C4-406A-89B5-049CFB593647}"/>
    <cellStyle name="Note 16 6 2" xfId="11453" xr:uid="{29CB9537-A6BB-4A0E-94EF-D76634A525D3}"/>
    <cellStyle name="Note 16 6 2 2" xfId="20901" xr:uid="{A9B6F77A-847B-4831-A5D1-5BE1C54FF92A}"/>
    <cellStyle name="Note 16 6 2 3" xfId="25317" xr:uid="{E30D1C88-CC62-450F-8F90-57F9080BEA44}"/>
    <cellStyle name="Note 16 6 3" xfId="13548" xr:uid="{48FE0569-83D7-442C-8F8B-9D4F20191CEA}"/>
    <cellStyle name="Note 16 6 3 2" xfId="22996" xr:uid="{6CD15999-E5F3-426B-AFAF-268BB80E820E}"/>
    <cellStyle name="Note 16 6 4" xfId="17269" xr:uid="{B2E2B8E7-D542-4D1D-BD3C-F2F541AE04C0}"/>
    <cellStyle name="Note 16 7" xfId="8439" xr:uid="{56E18F2B-7D9A-499A-92CA-90AD69B1A54D}"/>
    <cellStyle name="Note 16 7 2" xfId="11961" xr:uid="{A9F01DF6-405F-4320-9C01-0767304F6474}"/>
    <cellStyle name="Note 16 7 2 2" xfId="21409" xr:uid="{56812FB0-B86D-4141-A0AE-661DBE590DB3}"/>
    <cellStyle name="Note 16 7 2 3" xfId="25803" xr:uid="{D390D8F4-627B-42E2-BF30-8E4DAEBC5E20}"/>
    <cellStyle name="Note 16 7 3" xfId="14144" xr:uid="{3ACF1777-91D8-4721-931C-2C9B022E09A6}"/>
    <cellStyle name="Note 16 7 3 2" xfId="23592" xr:uid="{D44AF354-F682-40CB-B5B9-8A3B1800647A}"/>
    <cellStyle name="Note 16 7 4" xfId="17887" xr:uid="{FA7DAFF7-53D6-4B1A-8274-5A4EC8B73820}"/>
    <cellStyle name="Note 16 8" xfId="8135" xr:uid="{8B4A16DC-B7D0-4697-9FB6-A480707A3054}"/>
    <cellStyle name="Note 16 8 2" xfId="11711" xr:uid="{ABC0395B-4CF8-44B0-B5AD-5306A21EFB49}"/>
    <cellStyle name="Note 16 8 2 2" xfId="21159" xr:uid="{3E5AF034-A532-4E0E-8390-5E4446049417}"/>
    <cellStyle name="Note 16 8 2 3" xfId="25560" xr:uid="{DBB6B29F-4D96-4EE2-B3B9-4EAFEDB8DB87}"/>
    <cellStyle name="Note 16 8 3" xfId="13847" xr:uid="{6745C398-5243-41B1-811B-7CC58692A07D}"/>
    <cellStyle name="Note 16 8 3 2" xfId="23295" xr:uid="{154DDA25-D0DB-4494-858E-D9060A6940B6}"/>
    <cellStyle name="Note 16 8 4" xfId="17583" xr:uid="{CC9B8CEC-7749-41DA-ABBC-5134EC15F2EF}"/>
    <cellStyle name="Note 16 9" xfId="7379" xr:uid="{66617131-F430-41EC-9FFC-DE590A729FCD}"/>
    <cellStyle name="Note 16 9 2" xfId="13109" xr:uid="{AE5C207E-2075-499C-B218-DA9913B5E97D}"/>
    <cellStyle name="Note 16 9 2 2" xfId="22557" xr:uid="{1CEFEB7E-E592-4308-80C6-A1607BEB2DCD}"/>
    <cellStyle name="Note 16 9 3" xfId="16827" xr:uid="{2B152FBB-685B-47A7-947E-90B5A916A672}"/>
    <cellStyle name="Note 17" xfId="1475" xr:uid="{8A975738-B343-44FA-AE44-4D08EAF34F83}"/>
    <cellStyle name="Note 17 10" xfId="26808" xr:uid="{955AB360-FBDC-4688-817B-25A8DBB8C54E}"/>
    <cellStyle name="Note 17 11" xfId="27227" xr:uid="{049EC266-05CD-476C-BD5F-A577AC88ED3D}"/>
    <cellStyle name="Note 17 2" xfId="3777" xr:uid="{1C9E2375-B6B9-42A9-9E21-51A706519D4F}"/>
    <cellStyle name="Note 17 3" xfId="5628" xr:uid="{0761B91A-50D9-4A97-9D43-952E2E1376C1}"/>
    <cellStyle name="Note 17 3 2" xfId="6298" xr:uid="{E6D0E04F-FE89-4A4F-A63B-EB0BCD8C5AC4}"/>
    <cellStyle name="Note 17 3 2 2" xfId="10030" xr:uid="{70B3FB0B-D0C1-4AEE-B8B4-9BFD8F857646}"/>
    <cellStyle name="Note 17 3 2 2 2" xfId="19478" xr:uid="{5F4B94F0-0FD9-459B-BD48-522C2A6D77F3}"/>
    <cellStyle name="Note 17 3 2 3" xfId="15749" xr:uid="{4E040276-6C5A-4E8B-B05B-F54BDFAEDBE6}"/>
    <cellStyle name="Note 17 3 3" xfId="9360" xr:uid="{7449DFCB-A4A8-4A71-90DA-2A7736350281}"/>
    <cellStyle name="Note 17 3 3 2" xfId="18808" xr:uid="{C7C5B4E8-A096-4479-AF26-61364315C982}"/>
    <cellStyle name="Note 17 3 4" xfId="15079" xr:uid="{91118E98-2738-41AD-AC83-AC2316A80715}"/>
    <cellStyle name="Note 17 3 5" xfId="27809" xr:uid="{5ACB7862-4B5C-4055-9C1C-63A4F1640841}"/>
    <cellStyle name="Note 17 3 6" xfId="26990" xr:uid="{9ECA24EF-16F6-4D4C-923C-C9C2C6991A1D}"/>
    <cellStyle name="Note 17 3 7" xfId="28343" xr:uid="{8BE73F01-E7C3-418E-BA0A-7E36FFA1E094}"/>
    <cellStyle name="Note 17 4" xfId="6961" xr:uid="{9F1EA6A4-CF98-4E9B-B1ED-81587D4E3094}"/>
    <cellStyle name="Note 17 4 2" xfId="10692" xr:uid="{85092238-4131-4EFE-9238-07D281BDCC04}"/>
    <cellStyle name="Note 17 4 2 2" xfId="20140" xr:uid="{2C57DABE-DE09-4C95-950E-7FF1EA639DA8}"/>
    <cellStyle name="Note 17 4 2 3" xfId="24564" xr:uid="{2F489DBF-D67A-42E5-BE2E-9FA12D7773CB}"/>
    <cellStyle name="Note 17 4 3" xfId="12698" xr:uid="{8B9042C4-89B2-4534-80DF-3879440CEEEB}"/>
    <cellStyle name="Note 17 4 3 2" xfId="22146" xr:uid="{6179886D-505F-48ED-9AC6-EC138049812B}"/>
    <cellStyle name="Note 17 4 4" xfId="16411" xr:uid="{FB34C021-7349-4CF4-9771-8CF668D81C3C}"/>
    <cellStyle name="Note 17 5" xfId="7688" xr:uid="{B83BF933-D230-4C5C-A4CC-A4C8C98FA53D}"/>
    <cellStyle name="Note 17 5 2" xfId="11341" xr:uid="{994D2868-B89B-44C5-87CB-46C6F8099D75}"/>
    <cellStyle name="Note 17 5 2 2" xfId="20789" xr:uid="{7C739782-04BF-4C6B-BBD8-6A125BD3561F}"/>
    <cellStyle name="Note 17 5 2 3" xfId="25207" xr:uid="{0045F7FD-A10C-4448-9FD5-714E2364E50F}"/>
    <cellStyle name="Note 17 5 3" xfId="13417" xr:uid="{44993B56-C1E8-4FB8-A892-AD8187A75C2E}"/>
    <cellStyle name="Note 17 5 3 2" xfId="22865" xr:uid="{2025405A-941B-4044-AACA-22D5C69743B7}"/>
    <cellStyle name="Note 17 5 4" xfId="17136" xr:uid="{DFAA518C-7E57-40D9-B0EC-57A9144E335F}"/>
    <cellStyle name="Note 17 6" xfId="7477" xr:uid="{71B4E520-2049-420B-8CBC-3563A3EFEA6A}"/>
    <cellStyle name="Note 17 6 2" xfId="11153" xr:uid="{DA1C25C1-345D-49D7-8CB2-E6BA0CEB0CF0}"/>
    <cellStyle name="Note 17 6 2 2" xfId="20601" xr:uid="{8A236F0A-3F08-4577-8070-F225DBE8DE2B}"/>
    <cellStyle name="Note 17 6 2 3" xfId="25020" xr:uid="{44E5DFE3-7F5E-482A-9CD1-1101376DA02D}"/>
    <cellStyle name="Note 17 6 3" xfId="13207" xr:uid="{D5A7C815-6CFD-430E-9DAF-CC7DE3E19D8B}"/>
    <cellStyle name="Note 17 6 3 2" xfId="22655" xr:uid="{E80AD6D4-DC08-4A9C-BC23-33828B43E23A}"/>
    <cellStyle name="Note 17 6 4" xfId="16925" xr:uid="{87C32716-2A26-4749-832B-2D5FA8A35E42}"/>
    <cellStyle name="Note 17 7" xfId="7582" xr:uid="{59562F61-D1CD-42F5-8BA2-4EDB82F8FD2B}"/>
    <cellStyle name="Note 17 7 2" xfId="11245" xr:uid="{0656C7AA-C3B5-443F-A73A-32FC20106F0A}"/>
    <cellStyle name="Note 17 7 2 2" xfId="20693" xr:uid="{4874180B-DF6F-48F7-8672-15BD8B7AF185}"/>
    <cellStyle name="Note 17 7 2 3" xfId="25111" xr:uid="{B8489855-096D-4E9C-8D0A-A48A3816DE9D}"/>
    <cellStyle name="Note 17 7 3" xfId="13311" xr:uid="{7DDE6A77-C118-4F14-9AA6-08E345CE5D6A}"/>
    <cellStyle name="Note 17 7 3 2" xfId="22759" xr:uid="{5B20D885-5F74-47C6-8C03-F9F9A2FBBB3F}"/>
    <cellStyle name="Note 17 7 4" xfId="17030" xr:uid="{40C7F2DE-5BB9-4103-87D4-3EE3BE1D0B60}"/>
    <cellStyle name="Note 17 8" xfId="8365" xr:uid="{12895A3A-BA94-4F30-8056-92E4C6DD1C24}"/>
    <cellStyle name="Note 17 8 2" xfId="11905" xr:uid="{831A2DC9-5CC9-48F4-AD90-BDADD1CA51BA}"/>
    <cellStyle name="Note 17 8 2 2" xfId="21353" xr:uid="{15A96767-5708-4143-8253-76D3B371650B}"/>
    <cellStyle name="Note 17 8 2 3" xfId="25747" xr:uid="{003E26E5-297F-4D1C-A2D8-902904CC748E}"/>
    <cellStyle name="Note 17 8 3" xfId="14070" xr:uid="{E5CEAC78-7B41-4F81-A5D8-FDEBF9364C39}"/>
    <cellStyle name="Note 17 8 3 2" xfId="23518" xr:uid="{C573FA5C-E7AD-40FF-8635-D880F137AD9F}"/>
    <cellStyle name="Note 17 8 4" xfId="17813" xr:uid="{6DD90140-E4D2-42D6-8475-A3A95B96E777}"/>
    <cellStyle name="Note 17 9" xfId="8054" xr:uid="{63087B7B-6EF8-44CF-9560-ED63FBDEA06D}"/>
    <cellStyle name="Note 17 9 2" xfId="13778" xr:uid="{3331329A-5F5A-4001-9F9D-5F743BF8A155}"/>
    <cellStyle name="Note 17 9 2 2" xfId="23226" xr:uid="{4623DD87-6F4C-4FF5-86A9-BE7C19B57924}"/>
    <cellStyle name="Note 17 9 3" xfId="17502" xr:uid="{B0755AB9-191C-4295-AA14-7B29EA8CA11E}"/>
    <cellStyle name="Note 18" xfId="1476" xr:uid="{BE9F5842-FBA4-4C35-97E0-0264FAF95777}"/>
    <cellStyle name="Note 18 10" xfId="26809" xr:uid="{857714D6-65B9-45F0-BF71-C1B9639AE0CA}"/>
    <cellStyle name="Note 18 11" xfId="27561" xr:uid="{3E04C983-79DB-496E-A916-A74D4C54A897}"/>
    <cellStyle name="Note 18 2" xfId="3778" xr:uid="{C6B3CC75-C1CE-41B7-8000-86F002E0D0FB}"/>
    <cellStyle name="Note 18 3" xfId="5629" xr:uid="{CA9CFAC9-D0D5-4657-B2E8-4985A0DBF7C6}"/>
    <cellStyle name="Note 18 3 2" xfId="6299" xr:uid="{046DE87C-C5ED-4344-AF1B-92A9898BB0E1}"/>
    <cellStyle name="Note 18 3 2 2" xfId="10031" xr:uid="{25317255-E5A1-4D53-9339-F7A510D5265F}"/>
    <cellStyle name="Note 18 3 2 2 2" xfId="19479" xr:uid="{26BC806F-15F1-4C97-B82E-B4C57CC3478D}"/>
    <cellStyle name="Note 18 3 2 3" xfId="15750" xr:uid="{50D38412-5108-4FD1-966E-D9D82A7DA2FE}"/>
    <cellStyle name="Note 18 3 3" xfId="9361" xr:uid="{6A2F4182-A13C-49FB-BCF5-4FC2E1983BD7}"/>
    <cellStyle name="Note 18 3 3 2" xfId="18809" xr:uid="{20D166E1-2296-4352-8242-21C8FFA26F92}"/>
    <cellStyle name="Note 18 3 4" xfId="15080" xr:uid="{4851C42E-014F-4FC9-BD7D-00E18CAF1D0E}"/>
    <cellStyle name="Note 18 3 5" xfId="27810" xr:uid="{4A47A6B2-86EF-4861-BD65-665F17CCB513}"/>
    <cellStyle name="Note 18 3 6" xfId="26623" xr:uid="{3279E319-486C-431A-B2A0-9FED0A804B13}"/>
    <cellStyle name="Note 18 3 7" xfId="28344" xr:uid="{FDD031CC-74C3-4645-9D36-B9A83DF4E320}"/>
    <cellStyle name="Note 18 4" xfId="7089" xr:uid="{71AAF2A1-449E-473E-BD57-4710FD9577FE}"/>
    <cellStyle name="Note 18 4 2" xfId="10820" xr:uid="{35C3B056-509B-4AB9-90DF-036F55B2A170}"/>
    <cellStyle name="Note 18 4 2 2" xfId="20268" xr:uid="{2EA61713-3A4A-44B9-97F8-6F446126D085}"/>
    <cellStyle name="Note 18 4 2 3" xfId="24692" xr:uid="{49DBEAD4-0E5A-44DA-B026-EA467AB234B8}"/>
    <cellStyle name="Note 18 4 3" xfId="12826" xr:uid="{953877B4-2391-4236-AFB8-31E7976A2AC9}"/>
    <cellStyle name="Note 18 4 3 2" xfId="22274" xr:uid="{7FBF9FAC-52C9-47B4-8A42-926553854F1D}"/>
    <cellStyle name="Note 18 4 4" xfId="16539" xr:uid="{23B74DF3-FFE8-4936-8831-50679769EA81}"/>
    <cellStyle name="Note 18 5" xfId="8285" xr:uid="{94F41A4E-CEA5-4058-B77E-ADEEC9EA904D}"/>
    <cellStyle name="Note 18 5 2" xfId="11837" xr:uid="{A3497AAB-4A83-4C6D-8E36-E999C30C1A98}"/>
    <cellStyle name="Note 18 5 2 2" xfId="21285" xr:uid="{2F8ED83A-8ACB-429C-ACBF-B8A438A34AA6}"/>
    <cellStyle name="Note 18 5 2 3" xfId="25679" xr:uid="{D8E76CDB-52D0-4C74-A240-050367A4C038}"/>
    <cellStyle name="Note 18 5 3" xfId="13990" xr:uid="{CE5D1E21-8A46-4422-8CA2-AB1F71EAD998}"/>
    <cellStyle name="Note 18 5 3 2" xfId="23438" xr:uid="{3835F1C2-6C7B-4AC1-A90B-FE7C38669466}"/>
    <cellStyle name="Note 18 5 4" xfId="17733" xr:uid="{A9E3186D-7D07-484F-9251-C5C0CB8F93A7}"/>
    <cellStyle name="Note 18 6" xfId="7306" xr:uid="{F4E20C56-7FCF-43B3-B60A-280246FD9810}"/>
    <cellStyle name="Note 18 6 2" xfId="11021" xr:uid="{B60D2DD7-EB64-47EB-B2E4-2494605B55E1}"/>
    <cellStyle name="Note 18 6 2 2" xfId="20469" xr:uid="{8674FD3B-E557-472B-9610-EC8180BD7C05}"/>
    <cellStyle name="Note 18 6 2 3" xfId="24888" xr:uid="{E9B6DDDE-4D25-43C5-9BF8-1ECB2D071ACF}"/>
    <cellStyle name="Note 18 6 3" xfId="13036" xr:uid="{A51B2D26-61C8-4E37-8E5E-5EC3E472C94A}"/>
    <cellStyle name="Note 18 6 3 2" xfId="22484" xr:uid="{B4DF5DCD-3212-498C-97B6-78F55F2975A7}"/>
    <cellStyle name="Note 18 6 4" xfId="16754" xr:uid="{1E0158AB-C076-40F9-B5BE-A84FA82F0E09}"/>
    <cellStyle name="Note 18 7" xfId="8438" xr:uid="{020894D9-0167-4F37-9F54-68CBAB06AE9C}"/>
    <cellStyle name="Note 18 7 2" xfId="11960" xr:uid="{2A97383F-3E80-49B6-8EBC-930BD6616706}"/>
    <cellStyle name="Note 18 7 2 2" xfId="21408" xr:uid="{A7EB8BDD-B21E-4126-A71E-C1B9D5F22842}"/>
    <cellStyle name="Note 18 7 2 3" xfId="25802" xr:uid="{DE690B3A-1A75-4555-99C2-6164C78E62B4}"/>
    <cellStyle name="Note 18 7 3" xfId="14143" xr:uid="{F69059C4-ECE1-4DFA-A6ED-93A8665CA8F1}"/>
    <cellStyle name="Note 18 7 3 2" xfId="23591" xr:uid="{6A1F09B3-C1C7-44FE-9D21-2FBF8564539A}"/>
    <cellStyle name="Note 18 7 4" xfId="17886" xr:uid="{761F64B0-FEF5-49E7-9391-54D8A251F872}"/>
    <cellStyle name="Note 18 8" xfId="8452" xr:uid="{6240AEAB-5797-4976-B74A-E8750AEB2567}"/>
    <cellStyle name="Note 18 8 2" xfId="11972" xr:uid="{0734BE0F-A0AB-464C-B790-B5EBBFE2B424}"/>
    <cellStyle name="Note 18 8 2 2" xfId="21420" xr:uid="{7A6FDDC5-1FF1-42E3-A0E3-9F2B8347BF60}"/>
    <cellStyle name="Note 18 8 2 3" xfId="25814" xr:uid="{E348136F-7C7D-4EBD-A245-9432B56D04DC}"/>
    <cellStyle name="Note 18 8 3" xfId="14157" xr:uid="{891C099A-741C-411C-9AE3-12BC728DCF3E}"/>
    <cellStyle name="Note 18 8 3 2" xfId="23605" xr:uid="{A22E015D-7E2C-4950-AFD6-8DDA7A99D26B}"/>
    <cellStyle name="Note 18 8 4" xfId="17900" xr:uid="{75D34125-D318-460B-8000-0BB8A25BE3A6}"/>
    <cellStyle name="Note 18 9" xfId="7741" xr:uid="{1C1A6D1B-5990-4F6B-BF9B-17C97B62BB4C}"/>
    <cellStyle name="Note 18 9 2" xfId="13470" xr:uid="{01D05E16-1CB5-4DF5-B55B-5B93D1F28AB6}"/>
    <cellStyle name="Note 18 9 2 2" xfId="22918" xr:uid="{4BCF87F8-6685-43CC-AA80-C613BBF16601}"/>
    <cellStyle name="Note 18 9 3" xfId="17189" xr:uid="{A4673268-3264-437E-B33E-C3D2FA61431B}"/>
    <cellStyle name="Note 19" xfId="3779" xr:uid="{85F12C9E-42D0-462F-A6EE-032FF51BD080}"/>
    <cellStyle name="Note 2" xfId="1477" xr:uid="{4DF96550-6080-4FC7-A42A-0C0B2476A7E7}"/>
    <cellStyle name="Note 2 10" xfId="1478" xr:uid="{AA837587-C41E-4F84-8165-45DCE2E0C03F}"/>
    <cellStyle name="Note 2 10 10" xfId="26732" xr:uid="{30BFA23B-98A5-419C-9A91-73451F2D2C3A}"/>
    <cellStyle name="Note 2 10 2" xfId="5631" xr:uid="{0385C77B-3C0E-4B8B-B88C-332ED3DC9184}"/>
    <cellStyle name="Note 2 10 2 2" xfId="6301" xr:uid="{5385E59E-7B80-407E-9B3B-22A4D743B7BF}"/>
    <cellStyle name="Note 2 10 2 2 2" xfId="10033" xr:uid="{9C63C061-E19C-4577-BB33-790048326D63}"/>
    <cellStyle name="Note 2 10 2 2 2 2" xfId="19481" xr:uid="{519D8581-F7F8-4727-AD24-31E184266302}"/>
    <cellStyle name="Note 2 10 2 2 3" xfId="15752" xr:uid="{C1E7144C-B055-445D-AB02-1ADBF7775FBB}"/>
    <cellStyle name="Note 2 10 2 3" xfId="9363" xr:uid="{C1A33FB1-F278-4249-89C0-CC4467B17730}"/>
    <cellStyle name="Note 2 10 2 3 2" xfId="18811" xr:uid="{0233C04A-B2CB-4302-9037-C9EB6A5E58C8}"/>
    <cellStyle name="Note 2 10 2 4" xfId="15082" xr:uid="{49AF56D5-6003-4164-9EA1-1E9E65300D9B}"/>
    <cellStyle name="Note 2 10 2 5" xfId="27812" xr:uid="{EF558F67-9339-4F42-9598-3EEBB7360E61}"/>
    <cellStyle name="Note 2 10 2 6" xfId="26537" xr:uid="{7D1C3CEF-56FE-4E67-807C-18819AAA9BD4}"/>
    <cellStyle name="Note 2 10 2 7" xfId="28346" xr:uid="{F3F3BFD7-BE83-4534-BCBA-2DF3B4CB51CC}"/>
    <cellStyle name="Note 2 10 3" xfId="6960" xr:uid="{16ACCD07-8BC3-4EEF-9D63-92ADCF141C15}"/>
    <cellStyle name="Note 2 10 3 2" xfId="10691" xr:uid="{6B276534-00DF-4AFA-951D-6EBBB887FF4E}"/>
    <cellStyle name="Note 2 10 3 2 2" xfId="20139" xr:uid="{C9FB6108-D2F0-47A9-8280-5F7D85E8FE6B}"/>
    <cellStyle name="Note 2 10 3 2 3" xfId="24563" xr:uid="{465B71B2-223B-46D5-BDB0-B7D7D2229E84}"/>
    <cellStyle name="Note 2 10 3 3" xfId="12697" xr:uid="{91341A88-4165-4ACF-AA88-9EC2082888D1}"/>
    <cellStyle name="Note 2 10 3 3 2" xfId="22145" xr:uid="{35FF51D5-0595-41FA-A369-A050382E93AA}"/>
    <cellStyle name="Note 2 10 3 4" xfId="16410" xr:uid="{BCCBD9B4-6AD5-4245-B6F6-74B7E20E1B54}"/>
    <cellStyle name="Note 2 10 4" xfId="8286" xr:uid="{93BE352A-5287-4106-8BC3-30C493571316}"/>
    <cellStyle name="Note 2 10 4 2" xfId="11838" xr:uid="{F621CBD6-C418-4BD1-A64F-03ED2621B7E0}"/>
    <cellStyle name="Note 2 10 4 2 2" xfId="21286" xr:uid="{4D82C3CA-1D90-42B8-A98B-E1F062ADAA2F}"/>
    <cellStyle name="Note 2 10 4 2 3" xfId="25680" xr:uid="{2F0F8943-5680-4A10-AA66-D9BAD812ABA0}"/>
    <cellStyle name="Note 2 10 4 3" xfId="13991" xr:uid="{ACADDDCC-0C96-4CD8-96A4-600522A80803}"/>
    <cellStyle name="Note 2 10 4 3 2" xfId="23439" xr:uid="{BEE6883E-27FB-4BA4-BD90-B70092C66D6D}"/>
    <cellStyle name="Note 2 10 4 4" xfId="17734" xr:uid="{DF16CCC6-E748-4549-8F0C-8B95F32A466D}"/>
    <cellStyle name="Note 2 10 5" xfId="8756" xr:uid="{24BB487C-C1B2-4E35-ABDD-4680FADEFFB8}"/>
    <cellStyle name="Note 2 10 5 2" xfId="12240" xr:uid="{21CC5CD8-6D4C-43F0-8266-D513D964A621}"/>
    <cellStyle name="Note 2 10 5 2 2" xfId="21688" xr:uid="{D5234183-39EE-4034-B52A-9C5AD0A334E5}"/>
    <cellStyle name="Note 2 10 5 2 3" xfId="26080" xr:uid="{A0A4B840-58C4-442A-B138-ACC602430C22}"/>
    <cellStyle name="Note 2 10 5 3" xfId="14459" xr:uid="{41DFF308-37A1-468A-9A65-EBA60B62982B}"/>
    <cellStyle name="Note 2 10 5 3 2" xfId="23907" xr:uid="{AAE83322-A0FF-46DB-B437-2BB7B2451E76}"/>
    <cellStyle name="Note 2 10 5 4" xfId="18204" xr:uid="{492430F1-6650-49CB-98D2-7591CD76FC66}"/>
    <cellStyle name="Note 2 10 6" xfId="8873" xr:uid="{C4D672FF-0B27-4605-875E-DC791AEA6A88}"/>
    <cellStyle name="Note 2 10 6 2" xfId="12336" xr:uid="{CCB4E235-755F-40E4-AC8A-BA2B91582B09}"/>
    <cellStyle name="Note 2 10 6 2 2" xfId="21784" xr:uid="{8BAD6880-04C6-4B68-B761-374E286538F4}"/>
    <cellStyle name="Note 2 10 6 2 3" xfId="26175" xr:uid="{F8D9B74A-783A-46EB-8710-F35FA93D95E4}"/>
    <cellStyle name="Note 2 10 6 3" xfId="14575" xr:uid="{48E947D8-B13B-4D14-B964-2B3212B68214}"/>
    <cellStyle name="Note 2 10 6 3 2" xfId="24023" xr:uid="{7F60698E-3BEE-4458-8724-1232FFCDEE1A}"/>
    <cellStyle name="Note 2 10 6 4" xfId="18321" xr:uid="{E430CCBA-9957-4B74-8949-EDA36265B7A7}"/>
    <cellStyle name="Note 2 10 7" xfId="7376" xr:uid="{CA80CE1D-0E2C-42D5-94E4-01EA368CD813}"/>
    <cellStyle name="Note 2 10 7 2" xfId="11074" xr:uid="{D390899D-78CC-4F98-9E79-9A5165DE31E4}"/>
    <cellStyle name="Note 2 10 7 2 2" xfId="20522" xr:uid="{A878C949-FE2B-4774-ACAB-59E90FE62777}"/>
    <cellStyle name="Note 2 10 7 2 3" xfId="24941" xr:uid="{F109630B-FE7D-4A98-9BB4-73E6DC0441BD}"/>
    <cellStyle name="Note 2 10 7 3" xfId="13106" xr:uid="{627EA0FC-7B60-4CCC-B4AC-9E338365EB07}"/>
    <cellStyle name="Note 2 10 7 3 2" xfId="22554" xr:uid="{E431082D-B131-4171-A9B3-B5B512FED30E}"/>
    <cellStyle name="Note 2 10 7 4" xfId="16824" xr:uid="{35D22CF3-D7C3-4257-B63B-8D332A469C1E}"/>
    <cellStyle name="Note 2 10 8" xfId="8089" xr:uid="{CFE07749-F529-4A31-8791-9E8FACF9EFBC}"/>
    <cellStyle name="Note 2 10 8 2" xfId="13813" xr:uid="{6D4DF0C4-5F04-4761-9334-0DCF8A7ACD76}"/>
    <cellStyle name="Note 2 10 8 2 2" xfId="23261" xr:uid="{2ADE1B4C-7E0F-4208-A073-013AE5C18A0F}"/>
    <cellStyle name="Note 2 10 8 3" xfId="17537" xr:uid="{0FE5D57F-6C5C-4E90-86EA-9410783D50B3}"/>
    <cellStyle name="Note 2 10 9" xfId="26811" xr:uid="{4F0501CC-5FF2-491D-92BD-48BF85534F29}"/>
    <cellStyle name="Note 2 11" xfId="1479" xr:uid="{37CC4360-40E7-46D5-B13A-2FE9E8FA7AA6}"/>
    <cellStyle name="Note 2 11 10" xfId="26713" xr:uid="{03D4B202-4813-4365-A2AD-91D5D181BB19}"/>
    <cellStyle name="Note 2 11 2" xfId="5632" xr:uid="{6D498C38-63EF-429A-9B2A-86A58D1300AE}"/>
    <cellStyle name="Note 2 11 2 2" xfId="6302" xr:uid="{73FC0E34-A740-4DB6-99B1-9076E9CBB35A}"/>
    <cellStyle name="Note 2 11 2 2 2" xfId="10034" xr:uid="{A3B55959-4EB2-4883-B091-D835F6363AAF}"/>
    <cellStyle name="Note 2 11 2 2 2 2" xfId="19482" xr:uid="{917AB4BC-A28E-4E42-BCB3-95DA051AB09E}"/>
    <cellStyle name="Note 2 11 2 2 3" xfId="15753" xr:uid="{AEE9B82B-899C-41B4-82FB-3AAC0137DEE5}"/>
    <cellStyle name="Note 2 11 2 3" xfId="9364" xr:uid="{D5E5C0EA-B98B-46D8-838A-C4284922263C}"/>
    <cellStyle name="Note 2 11 2 3 2" xfId="18812" xr:uid="{98E9ACD9-8289-4A29-8DC7-901921BDF2F1}"/>
    <cellStyle name="Note 2 11 2 4" xfId="15083" xr:uid="{6DFDCF19-B0D2-4D11-AFC1-3F6DBF66DA1C}"/>
    <cellStyle name="Note 2 11 2 5" xfId="27813" xr:uid="{16D7E87D-E51C-4AC4-8644-2AA31EBA86DF}"/>
    <cellStyle name="Note 2 11 2 6" xfId="27094" xr:uid="{35504CA2-446E-41A1-B233-0F6559D0112E}"/>
    <cellStyle name="Note 2 11 2 7" xfId="28347" xr:uid="{CDD725DE-AF97-41DD-98A3-2A6E01694C49}"/>
    <cellStyle name="Note 2 11 3" xfId="6932" xr:uid="{7EB24293-A2FB-42F2-9D76-D0C220EF9F94}"/>
    <cellStyle name="Note 2 11 3 2" xfId="10663" xr:uid="{E88FE77E-0C88-4C53-93DD-95B3389AD076}"/>
    <cellStyle name="Note 2 11 3 2 2" xfId="20111" xr:uid="{F700D352-A1F3-439D-9788-9C33EFD65B28}"/>
    <cellStyle name="Note 2 11 3 2 3" xfId="24535" xr:uid="{5A016680-2592-4471-9E95-060B105E48ED}"/>
    <cellStyle name="Note 2 11 3 3" xfId="12669" xr:uid="{1DCABC06-47B0-4FB5-AF46-2DCBF1D8CDCE}"/>
    <cellStyle name="Note 2 11 3 3 2" xfId="22117" xr:uid="{8E5D85E5-2859-4093-8F68-09086C976517}"/>
    <cellStyle name="Note 2 11 3 4" xfId="16382" xr:uid="{D92B5C89-A6BB-4130-ABFD-4585AF2CD769}"/>
    <cellStyle name="Note 2 11 4" xfId="7687" xr:uid="{AB806357-B4FA-4F83-8AFD-E21A2B417A43}"/>
    <cellStyle name="Note 2 11 4 2" xfId="11340" xr:uid="{1BDAC50A-9F71-4F4C-9C2C-AFCB4C42A583}"/>
    <cellStyle name="Note 2 11 4 2 2" xfId="20788" xr:uid="{D39C2955-3FD5-4661-BA78-4EDA24B4130E}"/>
    <cellStyle name="Note 2 11 4 2 3" xfId="25206" xr:uid="{F5C46C56-3613-4229-92F3-81D3B03F7BC4}"/>
    <cellStyle name="Note 2 11 4 3" xfId="13416" xr:uid="{87461F44-B942-481E-B124-09DB25A04AD7}"/>
    <cellStyle name="Note 2 11 4 3 2" xfId="22864" xr:uid="{F14777E4-2FD0-41E2-959D-00321530A7E1}"/>
    <cellStyle name="Note 2 11 4 4" xfId="17135" xr:uid="{978C9997-1D19-4080-ACDB-D8E15192329D}"/>
    <cellStyle name="Note 2 11 5" xfId="8774" xr:uid="{6C5D1C2F-1006-4B62-9551-0A2378ABBE0F}"/>
    <cellStyle name="Note 2 11 5 2" xfId="12258" xr:uid="{F7E1956B-83E3-467A-8500-3021602BFB17}"/>
    <cellStyle name="Note 2 11 5 2 2" xfId="21706" xr:uid="{0255FE86-41EA-4967-B3D8-3DD578913FA4}"/>
    <cellStyle name="Note 2 11 5 2 3" xfId="26098" xr:uid="{F9CE10DE-95FC-41EE-B9B7-7812C80E4A3B}"/>
    <cellStyle name="Note 2 11 5 3" xfId="14477" xr:uid="{BC0202E7-6C06-49E8-BA61-DCCC8EB20402}"/>
    <cellStyle name="Note 2 11 5 3 2" xfId="23925" xr:uid="{A9A01929-E3AA-4D15-9362-5B04A9F52F86}"/>
    <cellStyle name="Note 2 11 5 4" xfId="18222" xr:uid="{39A8F3AA-16BE-4857-898E-ECA656738960}"/>
    <cellStyle name="Note 2 11 6" xfId="8587" xr:uid="{5BCF4C8E-9339-4FB2-A5AB-5F74B7B15791}"/>
    <cellStyle name="Note 2 11 6 2" xfId="12084" xr:uid="{0ECA6CA7-4CA1-40A5-A64E-FA8BDC0F4E7E}"/>
    <cellStyle name="Note 2 11 6 2 2" xfId="21532" xr:uid="{29FC71C6-649B-438B-9A5E-33745523E1ED}"/>
    <cellStyle name="Note 2 11 6 2 3" xfId="25924" xr:uid="{81BB7597-151E-4574-A29E-F99E20BDA6EF}"/>
    <cellStyle name="Note 2 11 6 3" xfId="14290" xr:uid="{F9DC75F1-C517-4F82-A0B1-588D91047AE4}"/>
    <cellStyle name="Note 2 11 6 3 2" xfId="23738" xr:uid="{06952400-59A4-4A7E-8558-A2581A124953}"/>
    <cellStyle name="Note 2 11 6 4" xfId="18035" xr:uid="{B708BC7E-FE6A-4521-A886-273B022A8B87}"/>
    <cellStyle name="Note 2 11 7" xfId="8120" xr:uid="{6198F7F7-781D-4BA2-B08B-DD684DA7E0ED}"/>
    <cellStyle name="Note 2 11 7 2" xfId="11697" xr:uid="{70ACD486-3636-488D-A487-2713E91F38DB}"/>
    <cellStyle name="Note 2 11 7 2 2" xfId="21145" xr:uid="{074410C1-1E92-4847-BF4E-FCA6678CDC52}"/>
    <cellStyle name="Note 2 11 7 2 3" xfId="25550" xr:uid="{7DD31BBC-985A-47A7-9C07-42F8D9C5B6D9}"/>
    <cellStyle name="Note 2 11 7 3" xfId="13836" xr:uid="{9B7D8419-BFD4-4CDB-8418-BAB278B127D6}"/>
    <cellStyle name="Note 2 11 7 3 2" xfId="23284" xr:uid="{8E30BF44-808F-4858-98ED-14DD8F6C9C19}"/>
    <cellStyle name="Note 2 11 7 4" xfId="17568" xr:uid="{350EC592-536E-44A5-9B49-DAD666FA80F6}"/>
    <cellStyle name="Note 2 11 8" xfId="7624" xr:uid="{82E9F7EE-EEB2-4297-8533-621B0205BE00}"/>
    <cellStyle name="Note 2 11 8 2" xfId="13353" xr:uid="{8EE21440-4F80-4E59-A576-9012302D9C04}"/>
    <cellStyle name="Note 2 11 8 2 2" xfId="22801" xr:uid="{1C8AC658-747C-4AAB-BC82-E3212AA59B93}"/>
    <cellStyle name="Note 2 11 8 3" xfId="17072" xr:uid="{E022C53F-26AE-49B4-B54F-BAA0AB73C946}"/>
    <cellStyle name="Note 2 11 9" xfId="26812" xr:uid="{E34BD328-D765-4D25-95E5-D052258D6918}"/>
    <cellStyle name="Note 2 12" xfId="3780" xr:uid="{D4873F27-E460-4CDB-8681-D45A18F3FA00}"/>
    <cellStyle name="Note 2 12 10" xfId="27054" xr:uid="{ED72F96A-035F-463E-BC83-A28B419CCDF3}"/>
    <cellStyle name="Note 2 12 2" xfId="5975" xr:uid="{338C9991-FB53-48DF-9D02-105EFEA46C1E}"/>
    <cellStyle name="Note 2 12 2 2" xfId="6645" xr:uid="{EDB81130-2E73-4194-8FFA-BE2AB5423739}"/>
    <cellStyle name="Note 2 12 2 2 2" xfId="10377" xr:uid="{CBD29531-3750-4F3F-B634-0680C383EEF0}"/>
    <cellStyle name="Note 2 12 2 2 2 2" xfId="19825" xr:uid="{812DC8AB-EA30-49E8-96D8-28E162CFCA47}"/>
    <cellStyle name="Note 2 12 2 2 3" xfId="16096" xr:uid="{D0E994B2-901C-41D0-8E6D-D346257B176F}"/>
    <cellStyle name="Note 2 12 2 3" xfId="9707" xr:uid="{6A994957-E0A7-41E3-AF15-5B45274C599D}"/>
    <cellStyle name="Note 2 12 2 3 2" xfId="19155" xr:uid="{B43F70FA-0DE5-418E-96DF-4A1DDA0BB11B}"/>
    <cellStyle name="Note 2 12 2 4" xfId="15426" xr:uid="{AEAA3987-8819-4949-8FE3-0E98A0105416}"/>
    <cellStyle name="Note 2 12 2 5" xfId="27985" xr:uid="{184883C9-9A4D-4343-AB12-6B5050DFA0C6}"/>
    <cellStyle name="Note 2 12 2 6" xfId="27599" xr:uid="{AEE100D6-9260-4095-8457-9F142FA50B96}"/>
    <cellStyle name="Note 2 12 2 7" xfId="28493" xr:uid="{D3E06735-A083-49FB-87E1-87B04BB2FD35}"/>
    <cellStyle name="Note 2 12 3" xfId="7025" xr:uid="{7C882981-D4C3-4E3B-B26F-01492A312C5E}"/>
    <cellStyle name="Note 2 12 3 2" xfId="10756" xr:uid="{7138CDFD-6830-46FC-A537-8466F0AB9646}"/>
    <cellStyle name="Note 2 12 3 2 2" xfId="20204" xr:uid="{C4970FD1-D7DA-40E2-90FD-A2C6B41BC2E3}"/>
    <cellStyle name="Note 2 12 3 2 3" xfId="24628" xr:uid="{1D1A127A-61EE-4C8C-AAF3-32E256AF72D8}"/>
    <cellStyle name="Note 2 12 3 3" xfId="12762" xr:uid="{C7F6A9D2-876C-4AEF-A178-05A83CDE7467}"/>
    <cellStyle name="Note 2 12 3 3 2" xfId="22210" xr:uid="{276F09F3-BB21-42B5-94EE-90B36450B3E9}"/>
    <cellStyle name="Note 2 12 3 4" xfId="16475" xr:uid="{90275D0D-FCEF-437D-90EA-2E5B5C5BDCEF}"/>
    <cellStyle name="Note 2 12 4" xfId="7960" xr:uid="{C812BA53-F00E-4823-ACF9-7B2F259BC899}"/>
    <cellStyle name="Note 2 12 4 2" xfId="11566" xr:uid="{87CAD96C-DDCE-4A7D-8209-B45AB24358C2}"/>
    <cellStyle name="Note 2 12 4 2 2" xfId="21014" xr:uid="{3997E1AD-A40B-460F-8FB1-2B58129EBD88}"/>
    <cellStyle name="Note 2 12 4 2 3" xfId="25428" xr:uid="{3CAF5F06-F78E-433F-B7AB-D523A3AEEE19}"/>
    <cellStyle name="Note 2 12 4 3" xfId="13685" xr:uid="{0B65D74D-0F3D-4D01-8C04-CA0BE909919C}"/>
    <cellStyle name="Note 2 12 4 3 2" xfId="23133" xr:uid="{A22315D7-5A2D-4A23-87C8-4165ACD65056}"/>
    <cellStyle name="Note 2 12 4 4" xfId="17408" xr:uid="{72D6A06A-A28E-4ACA-B1D8-EBCF7E07FD98}"/>
    <cellStyle name="Note 2 12 5" xfId="8176" xr:uid="{7F927A3E-7D41-4352-B232-16AC8B91AF3D}"/>
    <cellStyle name="Note 2 12 5 2" xfId="11744" xr:uid="{4ED97CD1-9475-4ECF-AD41-54F754746286}"/>
    <cellStyle name="Note 2 12 5 2 2" xfId="21192" xr:uid="{A25AA3EB-62F5-4E4D-AE83-B813049FEB99}"/>
    <cellStyle name="Note 2 12 5 2 3" xfId="25587" xr:uid="{550D244A-2F18-4815-BC2F-80F7B1820F72}"/>
    <cellStyle name="Note 2 12 5 3" xfId="13882" xr:uid="{BFB9B5DA-785E-4F6D-B4AB-18900BE67F41}"/>
    <cellStyle name="Note 2 12 5 3 2" xfId="23330" xr:uid="{B40B6502-37EA-42B9-857A-DC81A6D66384}"/>
    <cellStyle name="Note 2 12 5 4" xfId="17624" xr:uid="{C4AFC279-F487-4BD7-8CB4-FC8FE9257D56}"/>
    <cellStyle name="Note 2 12 6" xfId="7909" xr:uid="{91BDFB3C-06C1-4F04-8FCD-3D46039AF588}"/>
    <cellStyle name="Note 2 12 6 2" xfId="11521" xr:uid="{B570ADEB-DDC0-42F6-8179-278391035A1C}"/>
    <cellStyle name="Note 2 12 6 2 2" xfId="20969" xr:uid="{6FE08242-4388-4EF2-AFB5-693D5C123920}"/>
    <cellStyle name="Note 2 12 6 2 3" xfId="25383" xr:uid="{4628CD3A-FFD5-4014-91C5-73FDE5F83CAD}"/>
    <cellStyle name="Note 2 12 6 3" xfId="13634" xr:uid="{523367D4-D708-4756-9195-012088FCA166}"/>
    <cellStyle name="Note 2 12 6 3 2" xfId="23082" xr:uid="{8D08458C-FE1A-4DE6-AF90-FEDB4AC44918}"/>
    <cellStyle name="Note 2 12 6 4" xfId="17357" xr:uid="{1C38BA65-7E9A-4193-8790-B3F18A41BA86}"/>
    <cellStyle name="Note 2 12 7" xfId="8237" xr:uid="{FA31B422-16B8-4F3B-9131-0BF798F809BF}"/>
    <cellStyle name="Note 2 12 7 2" xfId="11792" xr:uid="{9740ABCA-6576-4E3D-96C0-803DEFD130EC}"/>
    <cellStyle name="Note 2 12 7 2 2" xfId="21240" xr:uid="{E7CF39A6-2598-490E-90BC-53ABD29E382B}"/>
    <cellStyle name="Note 2 12 7 2 3" xfId="25635" xr:uid="{39920739-779D-4C29-8929-0C09FF9372D6}"/>
    <cellStyle name="Note 2 12 7 3" xfId="13943" xr:uid="{A3D70DCD-B4EA-43E8-9139-6BDC59AE0984}"/>
    <cellStyle name="Note 2 12 7 3 2" xfId="23391" xr:uid="{CBE277FF-B78D-4ABC-A263-BD0D9842509D}"/>
    <cellStyle name="Note 2 12 7 4" xfId="17685" xr:uid="{852F57FF-D52E-4963-BEB7-A55827596704}"/>
    <cellStyle name="Note 2 12 8" xfId="9096" xr:uid="{48B10F32-CBE4-459D-B0AD-94816AA829E4}"/>
    <cellStyle name="Note 2 12 8 2" xfId="14797" xr:uid="{47D20983-2F96-4D54-90F6-1CA4211C62B6}"/>
    <cellStyle name="Note 2 12 8 2 2" xfId="24245" xr:uid="{A797BB41-8390-4CD0-A627-9C89D6AF47EC}"/>
    <cellStyle name="Note 2 12 8 3" xfId="18544" xr:uid="{648CFA9D-0191-453F-9BE1-36C7E945049F}"/>
    <cellStyle name="Note 2 12 9" xfId="27327" xr:uid="{EEDC6AF3-EA68-474E-89FD-7891993F31B2}"/>
    <cellStyle name="Note 2 13" xfId="4134" xr:uid="{023D551F-01C0-4391-9D76-3CA3D692312A}"/>
    <cellStyle name="Note 2 13 2" xfId="4248" xr:uid="{C270E91B-8F7E-48AE-84AD-106ACD952071}"/>
    <cellStyle name="Note 2 13 2 2" xfId="29661" xr:uid="{B20CC853-5DF4-493E-A7E1-993F93323A8D}"/>
    <cellStyle name="Note 2 13 3" xfId="29561" xr:uid="{33F6FF52-A351-4DDF-A6A8-578D213E48E7}"/>
    <cellStyle name="Note 2 14" xfId="5242" xr:uid="{6BD7E01B-31EC-43E5-BCAF-4EC6124D6A97}"/>
    <cellStyle name="Note 2 14 2" xfId="29928" xr:uid="{0B7700F5-1297-42BE-84FE-A80D3E920A8E}"/>
    <cellStyle name="Note 2 15" xfId="5630" xr:uid="{2DFAACB7-B167-4AF7-B204-E0957984DE70}"/>
    <cellStyle name="Note 2 15 2" xfId="6300" xr:uid="{51CEFABD-B97D-4941-81C6-3A047E8BD937}"/>
    <cellStyle name="Note 2 15 2 2" xfId="10032" xr:uid="{A808D250-673F-47CC-B764-EAF15CBEF377}"/>
    <cellStyle name="Note 2 15 2 2 2" xfId="19480" xr:uid="{3BBCF458-1E44-4F7B-884E-C555243F7A6C}"/>
    <cellStyle name="Note 2 15 2 3" xfId="15751" xr:uid="{A12A521C-AA98-4573-97B5-AEEB778B79F2}"/>
    <cellStyle name="Note 2 15 3" xfId="9362" xr:uid="{3409E548-EA1C-490B-9C4F-080E174BB109}"/>
    <cellStyle name="Note 2 15 3 2" xfId="18810" xr:uid="{7D4813AF-E14E-430C-9E16-A55AF1D4A7B5}"/>
    <cellStyle name="Note 2 15 4" xfId="15081" xr:uid="{2574542B-5310-4EB0-B809-FE117E512881}"/>
    <cellStyle name="Note 2 15 5" xfId="27811" xr:uid="{A55B0F9B-F8B4-451B-BFDD-3F1FB531CFC3}"/>
    <cellStyle name="Note 2 15 6" xfId="26959" xr:uid="{CB5A6B97-839D-4837-8D8F-5E0C4A965FDC}"/>
    <cellStyle name="Note 2 15 7" xfId="28345" xr:uid="{63D78B91-53E8-4B74-94EC-CF3B3E2B8AD8}"/>
    <cellStyle name="Note 2 16" xfId="7090" xr:uid="{0E0FBFED-FD82-4D3B-820D-85A92DAB9739}"/>
    <cellStyle name="Note 2 16 2" xfId="10821" xr:uid="{BED3166E-D190-4E02-9EE6-B988A35A7E7B}"/>
    <cellStyle name="Note 2 16 2 2" xfId="20269" xr:uid="{69B92B11-AF4C-4C98-B9D9-9ECDF7C1E877}"/>
    <cellStyle name="Note 2 16 2 3" xfId="24693" xr:uid="{299CA1A3-DEE0-451E-8236-EAC397DF650F}"/>
    <cellStyle name="Note 2 16 3" xfId="12827" xr:uid="{2D2FA1CA-D27D-46DC-B949-E09F05F7E5F5}"/>
    <cellStyle name="Note 2 16 3 2" xfId="22275" xr:uid="{47D5A496-EE07-4D80-AEEF-12EB458C9350}"/>
    <cellStyle name="Note 2 16 4" xfId="16540" xr:uid="{B38BB881-85DF-4D5E-8EE8-A2CA2BD020CC}"/>
    <cellStyle name="Note 2 17" xfId="8287" xr:uid="{EA24A786-C22C-4FBB-AC15-A83D7E4ADC09}"/>
    <cellStyle name="Note 2 17 2" xfId="11839" xr:uid="{98C2ED45-F8DE-417D-97B3-BBBC67C0F042}"/>
    <cellStyle name="Note 2 17 2 2" xfId="21287" xr:uid="{38EC1289-03BB-4223-A224-815F6E48827C}"/>
    <cellStyle name="Note 2 17 2 3" xfId="25681" xr:uid="{56BAA9A3-572F-45BA-B138-AB5EB98E4C90}"/>
    <cellStyle name="Note 2 17 3" xfId="13992" xr:uid="{CCE98F63-AA5B-469D-B29C-7CEEC73F5444}"/>
    <cellStyle name="Note 2 17 3 2" xfId="23440" xr:uid="{5D55D207-4679-46F3-A816-B896759E954D}"/>
    <cellStyle name="Note 2 17 4" xfId="17735" xr:uid="{F43E9225-6EA0-4368-9559-4B623F622E04}"/>
    <cellStyle name="Note 2 18" xfId="7478" xr:uid="{54A0F52C-1EB3-4151-8751-7B32CF20F3D5}"/>
    <cellStyle name="Note 2 18 2" xfId="11154" xr:uid="{CDFF60B1-54A3-4D66-B2B2-A080F9B20915}"/>
    <cellStyle name="Note 2 18 2 2" xfId="20602" xr:uid="{C3250152-A3CA-43A9-AC21-3EA2DEF7BF52}"/>
    <cellStyle name="Note 2 18 2 3" xfId="25021" xr:uid="{5A2A5D7F-0E09-46A9-9ABA-C26963F24F0F}"/>
    <cellStyle name="Note 2 18 3" xfId="13208" xr:uid="{0ABB64B9-E60D-45FF-A53E-025828D060E5}"/>
    <cellStyle name="Note 2 18 3 2" xfId="22656" xr:uid="{59B28D80-FAB0-4EED-9CBA-E4CA57FB01B8}"/>
    <cellStyle name="Note 2 18 4" xfId="16926" xr:uid="{25ADA022-4118-49D6-A0BF-04D4B626ECEA}"/>
    <cellStyle name="Note 2 19" xfId="8162" xr:uid="{54BE0A36-8B04-4820-8D99-C0979931AB3B}"/>
    <cellStyle name="Note 2 19 2" xfId="11731" xr:uid="{32137AA9-70ED-4E5F-814E-62B91D89D24A}"/>
    <cellStyle name="Note 2 19 2 2" xfId="21179" xr:uid="{D6DAE6E7-67CC-4A7E-9ED1-F5A77F7DAA92}"/>
    <cellStyle name="Note 2 19 2 3" xfId="25574" xr:uid="{E65FF504-378E-4210-BB25-E1EE6457B288}"/>
    <cellStyle name="Note 2 19 3" xfId="13868" xr:uid="{705A3799-E285-4FA2-B013-E1C6F8F91D0E}"/>
    <cellStyle name="Note 2 19 3 2" xfId="23316" xr:uid="{27B94706-115A-4A77-BD2E-583FD4948C15}"/>
    <cellStyle name="Note 2 19 4" xfId="17610" xr:uid="{7A96B5AE-214A-45C2-B4C2-8111D2CA081E}"/>
    <cellStyle name="Note 2 2" xfId="1480" xr:uid="{E3D5EEA6-20ED-4810-9A41-8C3B2CCB7D3F}"/>
    <cellStyle name="Note 2 2 10" xfId="5633" xr:uid="{D69825F8-1C2D-4267-BC7D-EEDE161EB0FD}"/>
    <cellStyle name="Note 2 2 10 2" xfId="6303" xr:uid="{FE1CC8FA-FB2C-4E8A-9043-0E6E93F162D5}"/>
    <cellStyle name="Note 2 2 10 2 2" xfId="10035" xr:uid="{DBB2F9C2-8424-4B32-A8F8-E46124FC54BA}"/>
    <cellStyle name="Note 2 2 10 2 2 2" xfId="19483" xr:uid="{E16606AB-2E02-4D59-BD3F-014012A18160}"/>
    <cellStyle name="Note 2 2 10 2 3" xfId="15754" xr:uid="{79681A47-390E-4F3C-BC14-56CB742A9476}"/>
    <cellStyle name="Note 2 2 10 3" xfId="9365" xr:uid="{DE8E3B7C-5D9C-4099-A60C-81E6465B20AF}"/>
    <cellStyle name="Note 2 2 10 3 2" xfId="18813" xr:uid="{BD6101EA-E343-4224-AD31-E7D9821E5650}"/>
    <cellStyle name="Note 2 2 10 4" xfId="15084" xr:uid="{3E1FAF5A-8EE7-431F-96D6-66A464D56D68}"/>
    <cellStyle name="Note 2 2 10 5" xfId="27814" xr:uid="{E36E2E82-1150-453E-A02E-FB4EEFCBECE0}"/>
    <cellStyle name="Note 2 2 10 6" xfId="28139" xr:uid="{6B39DA54-0577-4647-88A9-FDD07123E19E}"/>
    <cellStyle name="Note 2 2 10 7" xfId="28348" xr:uid="{D6702F61-E89C-4D4F-B1AC-EEE9325C5DE2}"/>
    <cellStyle name="Note 2 2 11" xfId="7217" xr:uid="{92C6D5C6-22DA-4505-B0DA-6C7C98CA45A5}"/>
    <cellStyle name="Note 2 2 11 2" xfId="10948" xr:uid="{A957360B-34AC-446E-8D03-D41AC4A770A8}"/>
    <cellStyle name="Note 2 2 11 2 2" xfId="20396" xr:uid="{E6A8C756-A190-4CCE-9264-246C5314A984}"/>
    <cellStyle name="Note 2 2 11 2 3" xfId="24820" xr:uid="{F99DDD4C-C29A-419E-B7E4-9618CA86169C}"/>
    <cellStyle name="Note 2 2 11 3" xfId="12954" xr:uid="{CC2F6A7C-A8D7-4AD0-997E-361274844CD1}"/>
    <cellStyle name="Note 2 2 11 3 2" xfId="22402" xr:uid="{8A3B0CF8-E500-4E6F-AD66-8E5755478E01}"/>
    <cellStyle name="Note 2 2 11 4" xfId="16667" xr:uid="{12AA3C6C-B075-41A2-B516-A9E4E74FB782}"/>
    <cellStyle name="Note 2 2 12" xfId="8283" xr:uid="{0BB5B72D-72D2-4C53-B717-C18056F5B3C1}"/>
    <cellStyle name="Note 2 2 12 2" xfId="11835" xr:uid="{D8C34699-E7BD-4293-899E-CAC8E8ABAB16}"/>
    <cellStyle name="Note 2 2 12 2 2" xfId="21283" xr:uid="{BF4F876E-303B-4246-BFD0-EDED9F7F8D36}"/>
    <cellStyle name="Note 2 2 12 2 3" xfId="25677" xr:uid="{1E3596BB-0EFD-4117-B937-AB837A9B3C4C}"/>
    <cellStyle name="Note 2 2 12 3" xfId="13988" xr:uid="{03BF4B8D-64E1-49C0-A53D-C9B58CADB9F2}"/>
    <cellStyle name="Note 2 2 12 3 2" xfId="23436" xr:uid="{88703E10-5E1B-4025-8E9B-41A8F2848259}"/>
    <cellStyle name="Note 2 2 12 4" xfId="17731" xr:uid="{CE4CB68C-CCE6-4C7A-8EB7-8CC97261380A}"/>
    <cellStyle name="Note 2 2 13" xfId="8455" xr:uid="{834DD599-FA73-4168-8529-3647036B1C85}"/>
    <cellStyle name="Note 2 2 13 2" xfId="11975" xr:uid="{87E8C496-A3FC-461F-9229-8222282574F5}"/>
    <cellStyle name="Note 2 2 13 2 2" xfId="21423" xr:uid="{7AA59CD7-A0B4-4B44-AC4F-790F46211E35}"/>
    <cellStyle name="Note 2 2 13 2 3" xfId="25817" xr:uid="{ADDA0F5B-96A3-4E1D-849A-B87F6ADEE87C}"/>
    <cellStyle name="Note 2 2 13 3" xfId="14160" xr:uid="{3773650B-1CC6-40E4-9F9A-52DD8C1257F0}"/>
    <cellStyle name="Note 2 2 13 3 2" xfId="23608" xr:uid="{7B4A68E7-CDB5-461B-88BF-E99293EC0C32}"/>
    <cellStyle name="Note 2 2 13 4" xfId="17903" xr:uid="{461218F7-2DEF-4D00-B51A-D6712645D8CC}"/>
    <cellStyle name="Note 2 2 14" xfId="9004" xr:uid="{0072F95E-F8FC-4405-9171-6D00352A90C5}"/>
    <cellStyle name="Note 2 2 14 2" xfId="12450" xr:uid="{C76817E1-20F9-4212-B1CF-1A02DBA0EE1A}"/>
    <cellStyle name="Note 2 2 14 2 2" xfId="21898" xr:uid="{BC62875C-6A1F-481E-B3B3-C7E56032F326}"/>
    <cellStyle name="Note 2 2 14 2 3" xfId="26288" xr:uid="{0B64BEC4-5162-4C60-BABA-AA105C536D85}"/>
    <cellStyle name="Note 2 2 14 3" xfId="14705" xr:uid="{4ED66722-2338-42F4-BCE6-099656A27BCE}"/>
    <cellStyle name="Note 2 2 14 3 2" xfId="24153" xr:uid="{2D0B8FAC-A524-4BA0-A706-F220938CD817}"/>
    <cellStyle name="Note 2 2 14 4" xfId="18452" xr:uid="{BD74E809-AE8A-408E-BB1F-23799162A672}"/>
    <cellStyle name="Note 2 2 15" xfId="8408" xr:uid="{2DA72B66-FDEE-4696-9520-CF97D7E3CEE0}"/>
    <cellStyle name="Note 2 2 15 2" xfId="11938" xr:uid="{AEB64F0E-14F3-4A53-A61E-7B874AF13221}"/>
    <cellStyle name="Note 2 2 15 2 2" xfId="21386" xr:uid="{A3DDCDEF-051F-404E-B76E-2163BB5FB3CE}"/>
    <cellStyle name="Note 2 2 15 2 3" xfId="25780" xr:uid="{FE5F106B-F0C8-4EFD-8525-A9FBFAEA2EC5}"/>
    <cellStyle name="Note 2 2 15 3" xfId="14113" xr:uid="{030E3B99-B8EF-42CA-82D8-34102D1DAAE7}"/>
    <cellStyle name="Note 2 2 15 3 2" xfId="23561" xr:uid="{8ECD132F-D582-4D38-BBA0-29F81CC62C75}"/>
    <cellStyle name="Note 2 2 15 4" xfId="17856" xr:uid="{43FC04D0-A12E-487E-824E-E266F551BB2E}"/>
    <cellStyle name="Note 2 2 16" xfId="8921" xr:uid="{99312ACA-3248-49B1-B583-88774AEC7A11}"/>
    <cellStyle name="Note 2 2 16 2" xfId="14622" xr:uid="{D0A44EC7-0C00-407B-B7D0-588B4C39BB6B}"/>
    <cellStyle name="Note 2 2 16 2 2" xfId="24070" xr:uid="{173BFD31-99A8-4082-9F03-53A5EECCE665}"/>
    <cellStyle name="Note 2 2 16 3" xfId="18369" xr:uid="{1A17650B-A12F-4F07-91BB-761166FB781E}"/>
    <cellStyle name="Note 2 2 17" xfId="26813" xr:uid="{D5D6B99F-2EAC-4C92-8F0C-ED52321AC885}"/>
    <cellStyle name="Note 2 2 18" xfId="27707" xr:uid="{EB106B4C-60CC-45F6-9894-3AF375015A40}"/>
    <cellStyle name="Note 2 2 19" xfId="29449" xr:uid="{95DB154D-1B62-40D7-9BF9-9F0AACF9C028}"/>
    <cellStyle name="Note 2 2 2" xfId="3782" xr:uid="{FE113BE4-A357-41B2-ADF2-1F627281DC48}"/>
    <cellStyle name="Note 2 2 2 10" xfId="27329" xr:uid="{293CF7D3-4FAA-4EE6-8420-CEF0E97255E9}"/>
    <cellStyle name="Note 2 2 2 11" xfId="26586" xr:uid="{C6BAB211-5268-423D-A420-0BA716866B08}"/>
    <cellStyle name="Note 2 2 2 2" xfId="5244" xr:uid="{C2CE8FD0-440D-4A33-AF68-9028C9A0980C}"/>
    <cellStyle name="Note 2 2 2 2 10" xfId="26498" xr:uid="{5FF99DFA-7A36-41C9-8C01-B9AE3E196B4B}"/>
    <cellStyle name="Note 2 2 2 2 2" xfId="6117" xr:uid="{5546D009-09E4-476C-93F4-669DB29DA6D7}"/>
    <cellStyle name="Note 2 2 2 2 2 2" xfId="6787" xr:uid="{DCC0F176-61CE-4B52-BFDA-21B6BEFA2F16}"/>
    <cellStyle name="Note 2 2 2 2 2 2 2" xfId="10519" xr:uid="{E9E95C12-5D82-4830-A29A-5F92431981A7}"/>
    <cellStyle name="Note 2 2 2 2 2 2 2 2" xfId="19967" xr:uid="{61A10964-00F1-45AC-860C-4244580A9644}"/>
    <cellStyle name="Note 2 2 2 2 2 2 3" xfId="16238" xr:uid="{F2381471-6C4D-4A10-9C5D-74C9C1368595}"/>
    <cellStyle name="Note 2 2 2 2 2 3" xfId="9849" xr:uid="{3681ECD5-F1AE-4B9D-B75E-34C6A482A4A3}"/>
    <cellStyle name="Note 2 2 2 2 2 3 2" xfId="19297" xr:uid="{68E6BF37-B6B3-44E5-85E9-B3F889CAB39E}"/>
    <cellStyle name="Note 2 2 2 2 2 4" xfId="15568" xr:uid="{599F038C-9B1A-481F-95D7-09730638880D}"/>
    <cellStyle name="Note 2 2 2 2 2 5" xfId="28088" xr:uid="{2C89A512-AC00-477A-8334-B77F58DC1460}"/>
    <cellStyle name="Note 2 2 2 2 2 6" xfId="27634" xr:uid="{623FC395-2CAA-4782-ADD5-FC172F7123C3}"/>
    <cellStyle name="Note 2 2 2 2 2 7" xfId="28594" xr:uid="{B8F4C9BE-C4CB-48FA-B103-DFB1718485B5}"/>
    <cellStyle name="Note 2 2 2 2 3" xfId="6862" xr:uid="{294FDDD3-797E-479A-AAFA-0AD888A54584}"/>
    <cellStyle name="Note 2 2 2 2 3 2" xfId="10593" xr:uid="{6D95FCCD-D7B0-4D7E-8912-ED9037A806BB}"/>
    <cellStyle name="Note 2 2 2 2 3 2 2" xfId="20041" xr:uid="{42C24DCF-46DD-4368-A3F6-B0D3019440CC}"/>
    <cellStyle name="Note 2 2 2 2 3 2 3" xfId="24465" xr:uid="{DF83C846-98C9-4120-A5CD-A2922816454E}"/>
    <cellStyle name="Note 2 2 2 2 3 3" xfId="12599" xr:uid="{242D1998-5FC2-427F-9945-9493B0AEC2D5}"/>
    <cellStyle name="Note 2 2 2 2 3 3 2" xfId="22047" xr:uid="{D9E917B1-51C9-4196-950C-A289D1EDC8D5}"/>
    <cellStyle name="Note 2 2 2 2 3 4" xfId="16312" xr:uid="{B2CA88F9-910B-4476-8434-5850BA0EE2AA}"/>
    <cellStyle name="Note 2 2 2 2 4" xfId="7775" xr:uid="{4F785E1C-AEBF-4042-AD26-664C6A03E092}"/>
    <cellStyle name="Note 2 2 2 2 4 2" xfId="11416" xr:uid="{A2EC8752-F067-45FD-A223-337648F327AC}"/>
    <cellStyle name="Note 2 2 2 2 4 2 2" xfId="20864" xr:uid="{F23A49C3-8056-4382-B8BD-91BEFAE3C920}"/>
    <cellStyle name="Note 2 2 2 2 4 2 3" xfId="25280" xr:uid="{6C781078-E128-412B-8AAC-BFF3122B0CA6}"/>
    <cellStyle name="Note 2 2 2 2 4 3" xfId="13502" xr:uid="{7E14E121-8DDE-4722-8E08-ADB6453DB875}"/>
    <cellStyle name="Note 2 2 2 2 4 3 2" xfId="22950" xr:uid="{CED78250-78FC-4C63-BB95-F195AB422F1C}"/>
    <cellStyle name="Note 2 2 2 2 4 4" xfId="17223" xr:uid="{4C87B61F-FCA5-449C-B62D-2551A8786AC2}"/>
    <cellStyle name="Note 2 2 2 2 5" xfId="8936" xr:uid="{E2E51AFE-C401-43FD-B7C6-95FCAF55152B}"/>
    <cellStyle name="Note 2 2 2 2 5 2" xfId="12390" xr:uid="{A4815340-E506-44C0-A84B-455BF7078ED0}"/>
    <cellStyle name="Note 2 2 2 2 5 2 2" xfId="21838" xr:uid="{14A7A1AA-6579-4957-9B8A-1486BC891BDA}"/>
    <cellStyle name="Note 2 2 2 2 5 2 3" xfId="26228" xr:uid="{67777D6F-20FC-4801-82A0-91C9A12A9FD6}"/>
    <cellStyle name="Note 2 2 2 2 5 3" xfId="14637" xr:uid="{A15984D1-C029-447A-81A2-5C0D654C29E5}"/>
    <cellStyle name="Note 2 2 2 2 5 3 2" xfId="24085" xr:uid="{1A8ACF68-3AFD-4E0B-9531-F0F405D83E23}"/>
    <cellStyle name="Note 2 2 2 2 5 4" xfId="18384" xr:uid="{838B028A-F6E0-4881-8F3D-378473E475DE}"/>
    <cellStyle name="Note 2 2 2 2 6" xfId="9029" xr:uid="{EBA767B9-3393-4B72-B6F9-4D97D204ABEA}"/>
    <cellStyle name="Note 2 2 2 2 6 2" xfId="12467" xr:uid="{980C500D-0A23-4B8E-834D-A02FBEA14072}"/>
    <cellStyle name="Note 2 2 2 2 6 2 2" xfId="21915" xr:uid="{2EA00988-5729-4158-910B-4DBE2543350E}"/>
    <cellStyle name="Note 2 2 2 2 6 2 3" xfId="26305" xr:uid="{CF166D63-E7DC-40E5-B927-CF2A198D3A2C}"/>
    <cellStyle name="Note 2 2 2 2 6 3" xfId="14730" xr:uid="{48F2A872-15F3-4685-92C7-4376C7349CC4}"/>
    <cellStyle name="Note 2 2 2 2 6 3 2" xfId="24178" xr:uid="{426C1107-358D-4426-A426-FD673144B041}"/>
    <cellStyle name="Note 2 2 2 2 6 4" xfId="18477" xr:uid="{927F98F6-5176-48A7-A4FD-351C3A2E17E6}"/>
    <cellStyle name="Note 2 2 2 2 7" xfId="7250" xr:uid="{40205806-45DE-41E5-B0F1-F1DC31CB52DB}"/>
    <cellStyle name="Note 2 2 2 2 7 2" xfId="10974" xr:uid="{B87E9A48-1239-4D4B-9EE2-80FF55BC4DB7}"/>
    <cellStyle name="Note 2 2 2 2 7 2 2" xfId="20422" xr:uid="{9282A629-AB9F-41AE-96C4-B99FFEB2F32B}"/>
    <cellStyle name="Note 2 2 2 2 7 2 3" xfId="24842" xr:uid="{35B3A9E8-D7FB-4FE1-A6EC-3C79532F0A1C}"/>
    <cellStyle name="Note 2 2 2 2 7 3" xfId="12981" xr:uid="{65A3397C-3AB8-4BBF-ABDF-A60A0796FDE9}"/>
    <cellStyle name="Note 2 2 2 2 7 3 2" xfId="22429" xr:uid="{696C09D8-8BC2-44DF-BDCE-8E6107755A43}"/>
    <cellStyle name="Note 2 2 2 2 7 4" xfId="16698" xr:uid="{5F0FA012-3DEE-4BDA-AC10-D8DF6F9F1528}"/>
    <cellStyle name="Note 2 2 2 2 8" xfId="9157" xr:uid="{163B16C9-5F36-4A40-AB7F-BAFF88753F9F}"/>
    <cellStyle name="Note 2 2 2 2 8 2" xfId="14857" xr:uid="{C4C7AD94-0266-4728-A6CD-FB6986400790}"/>
    <cellStyle name="Note 2 2 2 2 8 2 2" xfId="24305" xr:uid="{EEC42DB9-D759-46ED-836E-719C39C96B9C}"/>
    <cellStyle name="Note 2 2 2 2 8 3" xfId="18605" xr:uid="{01C9E7BE-C2A4-4E5E-922E-53AE9370D8B6}"/>
    <cellStyle name="Note 2 2 2 2 9" xfId="27639" xr:uid="{FF4DDDA3-FF11-4FBA-8D7E-0C5E467D55EE}"/>
    <cellStyle name="Note 2 2 2 3" xfId="5977" xr:uid="{1A1D02FC-F6FE-43A2-ACB6-B3A75D013F6C}"/>
    <cellStyle name="Note 2 2 2 3 2" xfId="6647" xr:uid="{A9F1CB1C-AE28-4355-B969-1688CC69C7EC}"/>
    <cellStyle name="Note 2 2 2 3 2 2" xfId="10379" xr:uid="{C524A352-B69B-4F97-9D71-3DC4E998FB1B}"/>
    <cellStyle name="Note 2 2 2 3 2 2 2" xfId="19827" xr:uid="{13CD6389-36CA-45C8-9C31-5F4ECB2970F8}"/>
    <cellStyle name="Note 2 2 2 3 2 3" xfId="16098" xr:uid="{AA5F90EB-133D-4274-8CA6-F05D3DAF65DD}"/>
    <cellStyle name="Note 2 2 2 3 3" xfId="9709" xr:uid="{1A933B7E-D029-4B94-A18B-42AC00D42EA8}"/>
    <cellStyle name="Note 2 2 2 3 3 2" xfId="19157" xr:uid="{90233551-5707-42BE-B609-DF79D5B5E11F}"/>
    <cellStyle name="Note 2 2 2 3 4" xfId="15428" xr:uid="{CF9CD511-9769-443D-B183-A4B9038BDB3D}"/>
    <cellStyle name="Note 2 2 2 3 5" xfId="27987" xr:uid="{92A7D342-FBE3-47A1-9C0A-A5797C23051E}"/>
    <cellStyle name="Note 2 2 2 3 6" xfId="26963" xr:uid="{0E3E58A6-243F-492E-891B-BF2DF40BA297}"/>
    <cellStyle name="Note 2 2 2 3 7" xfId="28495" xr:uid="{3E18DBD8-53E8-4EFB-857E-FEDA364181EE}"/>
    <cellStyle name="Note 2 2 2 4" xfId="7023" xr:uid="{74F5E2FA-E8A3-428B-8652-A6EBB7A5A1EC}"/>
    <cellStyle name="Note 2 2 2 4 2" xfId="10754" xr:uid="{ACA7DAC9-9A86-4E14-800D-50FDCDA87D3E}"/>
    <cellStyle name="Note 2 2 2 4 2 2" xfId="20202" xr:uid="{7B151ECF-DECE-4749-8C75-FACED324DFB8}"/>
    <cellStyle name="Note 2 2 2 4 2 3" xfId="24626" xr:uid="{09E36198-DF89-4E08-9D82-FE28AE70AB6A}"/>
    <cellStyle name="Note 2 2 2 4 3" xfId="12760" xr:uid="{B43CE508-AFC9-4B59-8313-D80CFBD8553D}"/>
    <cellStyle name="Note 2 2 2 4 3 2" xfId="22208" xr:uid="{719EF4FA-56D8-4B8C-B8B4-D0F7AB06AAF3}"/>
    <cellStyle name="Note 2 2 2 4 4" xfId="16473" xr:uid="{B628AA18-1478-4AB7-AE2E-EF6169A3983A}"/>
    <cellStyle name="Note 2 2 2 5" xfId="7392" xr:uid="{5561CB23-0FB2-4C20-A3E5-C203B47002D1}"/>
    <cellStyle name="Note 2 2 2 5 2" xfId="11084" xr:uid="{65A1FBCB-226C-4786-9E7E-A2EF0484EA44}"/>
    <cellStyle name="Note 2 2 2 5 2 2" xfId="20532" xr:uid="{34206302-F27B-46DA-A05C-37C0E1E5E76A}"/>
    <cellStyle name="Note 2 2 2 5 2 3" xfId="24951" xr:uid="{70676230-9B96-4FD5-9174-DD0DFC2662DD}"/>
    <cellStyle name="Note 2 2 2 5 3" xfId="13122" xr:uid="{C19127F3-97D2-4687-B76B-AA6A116B3DFF}"/>
    <cellStyle name="Note 2 2 2 5 3 2" xfId="22570" xr:uid="{961DF34A-683B-4A50-830F-570A0DC29AE4}"/>
    <cellStyle name="Note 2 2 2 5 4" xfId="16840" xr:uid="{D7BC839B-9489-4E01-9693-FB554EEEE73D}"/>
    <cellStyle name="Note 2 2 2 6" xfId="7327" xr:uid="{7D2ECFDB-D34F-4A36-8891-9C1BC1B8C8B0}"/>
    <cellStyle name="Note 2 2 2 6 2" xfId="11039" xr:uid="{AA875AA0-E7EC-4AC7-86FF-7340486A824F}"/>
    <cellStyle name="Note 2 2 2 6 2 2" xfId="20487" xr:uid="{DF92568A-C9A0-4BBD-88B6-6F0905212B09}"/>
    <cellStyle name="Note 2 2 2 6 2 3" xfId="24906" xr:uid="{F93F749F-A068-4AC5-9427-CD0059D3257C}"/>
    <cellStyle name="Note 2 2 2 6 3" xfId="13057" xr:uid="{7C177AE4-5C78-4165-AAAB-2B77D13BC314}"/>
    <cellStyle name="Note 2 2 2 6 3 2" xfId="22505" xr:uid="{984EFA9E-50EC-4ABB-9865-1D244A59A7C2}"/>
    <cellStyle name="Note 2 2 2 6 4" xfId="16775" xr:uid="{E03B2739-B04D-4CC6-BFC8-2560ED716200}"/>
    <cellStyle name="Note 2 2 2 7" xfId="7621" xr:uid="{49D497CF-9650-4D4D-A199-D19AD0DF1597}"/>
    <cellStyle name="Note 2 2 2 7 2" xfId="11282" xr:uid="{37FDEE69-7670-470E-9C52-750B8DECACC1}"/>
    <cellStyle name="Note 2 2 2 7 2 2" xfId="20730" xr:uid="{0F3BA28C-C52E-4607-BFDF-81971045CCBF}"/>
    <cellStyle name="Note 2 2 2 7 2 3" xfId="25148" xr:uid="{D3FB0A26-6C54-4F91-AD44-1496CF997AF0}"/>
    <cellStyle name="Note 2 2 2 7 3" xfId="13350" xr:uid="{1595DAA9-C132-40B1-A23D-F56605E06326}"/>
    <cellStyle name="Note 2 2 2 7 3 2" xfId="22798" xr:uid="{BB6B8F41-754B-48DC-8DE3-057D34281DE8}"/>
    <cellStyle name="Note 2 2 2 7 4" xfId="17069" xr:uid="{2A3812C1-5ADE-48AD-A2D5-2ABBED632714}"/>
    <cellStyle name="Note 2 2 2 8" xfId="9095" xr:uid="{72C49A81-867C-41C5-9203-BD36588250F9}"/>
    <cellStyle name="Note 2 2 2 8 2" xfId="12520" xr:uid="{7A13B4FC-34A3-4FF4-83FA-89D70C3E1630}"/>
    <cellStyle name="Note 2 2 2 8 2 2" xfId="21968" xr:uid="{122C7A88-29B1-4840-B65F-BBF258974191}"/>
    <cellStyle name="Note 2 2 2 8 2 3" xfId="26358" xr:uid="{796DA5C3-6702-45F0-A316-3B2D86F3BB7A}"/>
    <cellStyle name="Note 2 2 2 8 3" xfId="14796" xr:uid="{4D0FA38D-FDC5-419C-B35C-69AC4FDCA7EF}"/>
    <cellStyle name="Note 2 2 2 8 3 2" xfId="24244" xr:uid="{352D9D47-3411-444E-9DD2-4A9CA2DB76E8}"/>
    <cellStyle name="Note 2 2 2 8 4" xfId="18543" xr:uid="{1A7DB300-473A-46FF-8F43-CF2C4422D21D}"/>
    <cellStyle name="Note 2 2 2 9" xfId="8481" xr:uid="{B3C6B937-5177-4C8D-9877-C3194F9AF8D4}"/>
    <cellStyle name="Note 2 2 2 9 2" xfId="14185" xr:uid="{5584D6E6-46B5-49C6-9E56-91E92E9CD4A7}"/>
    <cellStyle name="Note 2 2 2 9 2 2" xfId="23633" xr:uid="{B20E78F0-1A5B-439B-B5EA-AFF73E7AD912}"/>
    <cellStyle name="Note 2 2 2 9 3" xfId="17929" xr:uid="{414C0281-CDCD-49A7-8729-81E87C81601F}"/>
    <cellStyle name="Note 2 2 3" xfId="3783" xr:uid="{F1249B8F-791A-4E2C-BD99-632D0ACF09BD}"/>
    <cellStyle name="Note 2 2 3 10" xfId="27330" xr:uid="{03DEC200-A74B-439D-82E3-5D34DA3BF9D3}"/>
    <cellStyle name="Note 2 2 3 11" xfId="27501" xr:uid="{005531E1-821C-4C08-933E-87AE389CCBE9}"/>
    <cellStyle name="Note 2 2 3 2" xfId="5245" xr:uid="{1EEE9301-7CA9-45C1-B083-C0EA9F0D2141}"/>
    <cellStyle name="Note 2 2 3 2 10" xfId="26497" xr:uid="{122FBB4E-0946-4742-AFD8-43966D119D76}"/>
    <cellStyle name="Note 2 2 3 2 2" xfId="6118" xr:uid="{F29024A5-EFD9-4199-9CA9-BE6D52143D7F}"/>
    <cellStyle name="Note 2 2 3 2 2 2" xfId="6788" xr:uid="{09A49DAC-77BF-441C-9BAE-D56293FA7280}"/>
    <cellStyle name="Note 2 2 3 2 2 2 2" xfId="10520" xr:uid="{BAD8EE44-534A-48EB-9B1B-757E515630DB}"/>
    <cellStyle name="Note 2 2 3 2 2 2 2 2" xfId="19968" xr:uid="{D08C7024-1A32-44CC-A589-F0EE64E17628}"/>
    <cellStyle name="Note 2 2 3 2 2 2 3" xfId="16239" xr:uid="{BB75D4D4-2451-43AE-B1D6-E707BEE47FC9}"/>
    <cellStyle name="Note 2 2 3 2 2 3" xfId="9850" xr:uid="{669E549B-0EDD-453D-BD5F-A25EC412B1B5}"/>
    <cellStyle name="Note 2 2 3 2 2 3 2" xfId="19298" xr:uid="{39D1D9C5-EB8D-4139-9F2E-2A008B5BC83D}"/>
    <cellStyle name="Note 2 2 3 2 2 4" xfId="15569" xr:uid="{93C973FB-DE65-48E8-AA87-544338A0A18A}"/>
    <cellStyle name="Note 2 2 3 2 2 5" xfId="28089" xr:uid="{E91E53B7-93BE-412A-9353-BE1DF5A2F793}"/>
    <cellStyle name="Note 2 2 3 2 2 6" xfId="28161" xr:uid="{8BC10479-5273-4A9B-AEA7-3ACC3E01AE1F}"/>
    <cellStyle name="Note 2 2 3 2 2 7" xfId="28595" xr:uid="{FB6FEC8C-DACB-4C70-97A5-DAA56376404A}"/>
    <cellStyle name="Note 2 2 3 2 3" xfId="6861" xr:uid="{876B92E6-06DF-4718-AB10-6007BFDE6FA1}"/>
    <cellStyle name="Note 2 2 3 2 3 2" xfId="10592" xr:uid="{B9464F25-3138-4259-BD26-A57932D43304}"/>
    <cellStyle name="Note 2 2 3 2 3 2 2" xfId="20040" xr:uid="{1A4DE261-1CE7-4A0C-8383-E34416B14D11}"/>
    <cellStyle name="Note 2 2 3 2 3 2 3" xfId="24464" xr:uid="{1D5A94CD-FCDC-468D-A983-813A6A0580C9}"/>
    <cellStyle name="Note 2 2 3 2 3 3" xfId="12598" xr:uid="{2B77B124-8AE1-4040-B352-2F44D56739C4}"/>
    <cellStyle name="Note 2 2 3 2 3 3 2" xfId="22046" xr:uid="{59D2BC66-2B65-4ED1-9553-A70EADE11A27}"/>
    <cellStyle name="Note 2 2 3 2 3 4" xfId="16311" xr:uid="{C5CFE3A9-013C-4147-8132-5BE4EDC20BBE}"/>
    <cellStyle name="Note 2 2 3 2 4" xfId="7263" xr:uid="{BC8D453D-1EDA-4E86-A0BA-8E9A9AE51B95}"/>
    <cellStyle name="Note 2 2 3 2 4 2" xfId="10987" xr:uid="{56D4CD27-31C1-4405-A8E7-350754C0D8AF}"/>
    <cellStyle name="Note 2 2 3 2 4 2 2" xfId="20435" xr:uid="{193374A9-D0FF-4E30-85CF-0E8D117D305D}"/>
    <cellStyle name="Note 2 2 3 2 4 2 3" xfId="24855" xr:uid="{0EAB5D97-4D67-41BB-AFDA-864FC9B3CA8F}"/>
    <cellStyle name="Note 2 2 3 2 4 3" xfId="12994" xr:uid="{D110B2C4-E3B1-4792-96E5-B68207258785}"/>
    <cellStyle name="Note 2 2 3 2 4 3 2" xfId="22442" xr:uid="{7C042B68-A080-4EF1-93C6-1A4D60557D12}"/>
    <cellStyle name="Note 2 2 3 2 4 4" xfId="16711" xr:uid="{FC81FC20-70AC-4E3C-B798-3F1AAF848086}"/>
    <cellStyle name="Note 2 2 3 2 5" xfId="8937" xr:uid="{B9DE4A76-1EA3-4E7B-B625-CD62592E641D}"/>
    <cellStyle name="Note 2 2 3 2 5 2" xfId="12391" xr:uid="{CCD6A27D-F2EE-4C28-B937-EB50C349D1D5}"/>
    <cellStyle name="Note 2 2 3 2 5 2 2" xfId="21839" xr:uid="{6E30507C-2A40-4F2A-AAB0-20A6CB127396}"/>
    <cellStyle name="Note 2 2 3 2 5 2 3" xfId="26229" xr:uid="{1F114507-308F-461F-A2D4-18503470354A}"/>
    <cellStyle name="Note 2 2 3 2 5 3" xfId="14638" xr:uid="{C199D723-C2A5-48D7-97AA-E73E698B61DA}"/>
    <cellStyle name="Note 2 2 3 2 5 3 2" xfId="24086" xr:uid="{1729DD2F-AB2C-4D32-BFBE-B8F1AF99373F}"/>
    <cellStyle name="Note 2 2 3 2 5 4" xfId="18385" xr:uid="{389C78C9-48E0-4988-8EFE-963BA5118284}"/>
    <cellStyle name="Note 2 2 3 2 6" xfId="9030" xr:uid="{87E56A3F-10E6-4E25-9F21-4EFE07E5C257}"/>
    <cellStyle name="Note 2 2 3 2 6 2" xfId="12468" xr:uid="{0EC47B66-4BA6-470B-B54E-51855E1F381C}"/>
    <cellStyle name="Note 2 2 3 2 6 2 2" xfId="21916" xr:uid="{08DC12C1-AFB5-4809-BF4E-512D75F0A10F}"/>
    <cellStyle name="Note 2 2 3 2 6 2 3" xfId="26306" xr:uid="{23ED7E70-DCDD-4744-B347-6B632ADF0608}"/>
    <cellStyle name="Note 2 2 3 2 6 3" xfId="14731" xr:uid="{28337CF9-BEA0-4DC5-8F75-D81834B22E9F}"/>
    <cellStyle name="Note 2 2 3 2 6 3 2" xfId="24179" xr:uid="{D9C4B672-1E90-4F35-B2C6-BB2B1D8684AE}"/>
    <cellStyle name="Note 2 2 3 2 6 4" xfId="18478" xr:uid="{8FAD1A69-E537-40D1-8196-1E2F26F0A804}"/>
    <cellStyle name="Note 2 2 3 2 7" xfId="8817" xr:uid="{01F72B89-0A7D-4844-ABC4-92E519AFBA23}"/>
    <cellStyle name="Note 2 2 3 2 7 2" xfId="12292" xr:uid="{A76D0866-A32A-49FC-B490-6BA436E6F49D}"/>
    <cellStyle name="Note 2 2 3 2 7 2 2" xfId="21740" xr:uid="{4C2E4D35-73AA-4B3E-A62E-7EA3A47AC25A}"/>
    <cellStyle name="Note 2 2 3 2 7 2 3" xfId="26132" xr:uid="{3FAF6E97-A232-4FF8-A8E0-07A5942AE482}"/>
    <cellStyle name="Note 2 2 3 2 7 3" xfId="14520" xr:uid="{D0DD2BCE-22FE-4E66-959C-F1B967AC5C31}"/>
    <cellStyle name="Note 2 2 3 2 7 3 2" xfId="23968" xr:uid="{27836DB0-B294-4D1C-9E33-A29286932D0F}"/>
    <cellStyle name="Note 2 2 3 2 7 4" xfId="18265" xr:uid="{0DD3A02B-611D-4719-8911-8799F67C2D6B}"/>
    <cellStyle name="Note 2 2 3 2 8" xfId="9158" xr:uid="{42237B7A-5C71-40C1-BEF3-AA3F247BD850}"/>
    <cellStyle name="Note 2 2 3 2 8 2" xfId="14858" xr:uid="{06114AD7-62CD-4C5B-B2A6-57DED0B9E6ED}"/>
    <cellStyle name="Note 2 2 3 2 8 2 2" xfId="24306" xr:uid="{ADB70C61-5405-46D6-9DD3-DA8EBFAE4173}"/>
    <cellStyle name="Note 2 2 3 2 8 3" xfId="18606" xr:uid="{B3D7DB3A-0520-4650-A757-92CD1EE73A41}"/>
    <cellStyle name="Note 2 2 3 2 9" xfId="27640" xr:uid="{79443A68-2185-4E01-9479-64CEE3657B5A}"/>
    <cellStyle name="Note 2 2 3 3" xfId="5978" xr:uid="{59CC5E12-0844-41B1-9401-55AE16DE9416}"/>
    <cellStyle name="Note 2 2 3 3 2" xfId="6648" xr:uid="{6F6D0878-888E-4BDB-8F45-79B0E00C1189}"/>
    <cellStyle name="Note 2 2 3 3 2 2" xfId="10380" xr:uid="{919B23EC-1217-4B1C-9B4D-59FC9636E569}"/>
    <cellStyle name="Note 2 2 3 3 2 2 2" xfId="19828" xr:uid="{F64D6B62-FBA6-4A18-AA35-04B0A4048743}"/>
    <cellStyle name="Note 2 2 3 3 2 3" xfId="16099" xr:uid="{1215C9F7-B796-4680-AC0E-CB6AD4D85730}"/>
    <cellStyle name="Note 2 2 3 3 3" xfId="9710" xr:uid="{2E8BDC49-EBA9-4BE1-A104-A6D0299578F7}"/>
    <cellStyle name="Note 2 2 3 3 3 2" xfId="19158" xr:uid="{38106A3F-0F25-4C03-A463-1C918B27DC49}"/>
    <cellStyle name="Note 2 2 3 3 4" xfId="15429" xr:uid="{F8F58DDD-699B-422C-939D-B64D448248C6}"/>
    <cellStyle name="Note 2 2 3 3 5" xfId="27988" xr:uid="{B413EDDA-86E0-4F8B-B327-1ADB0E7DB860}"/>
    <cellStyle name="Note 2 2 3 3 6" xfId="27310" xr:uid="{FF3C116C-5864-47AD-A5BE-A2F426669691}"/>
    <cellStyle name="Note 2 2 3 3 7" xfId="28496" xr:uid="{A9B27875-1020-425F-8B27-A1F22D38FA35}"/>
    <cellStyle name="Note 2 2 3 4" xfId="6903" xr:uid="{071B2032-D831-48C7-B636-B6EC45621581}"/>
    <cellStyle name="Note 2 2 3 4 2" xfId="10634" xr:uid="{FC518EFA-7C73-47B1-A765-BFCC475576A2}"/>
    <cellStyle name="Note 2 2 3 4 2 2" xfId="20082" xr:uid="{BBED5460-DF15-4DA6-8EE5-A94C17930CDB}"/>
    <cellStyle name="Note 2 2 3 4 2 3" xfId="24506" xr:uid="{4F70C883-F5FC-43C0-BAEC-7E8F941F4E4E}"/>
    <cellStyle name="Note 2 2 3 4 3" xfId="12640" xr:uid="{7A8DC413-AA76-4B92-8B36-57FBCB3FD4E5}"/>
    <cellStyle name="Note 2 2 3 4 3 2" xfId="22088" xr:uid="{4BFE369F-4614-4D3B-B0AA-B7A9D73DE129}"/>
    <cellStyle name="Note 2 2 3 4 4" xfId="16353" xr:uid="{77DB2035-819D-403F-AE3F-1F91A131952B}"/>
    <cellStyle name="Note 2 2 3 5" xfId="8883" xr:uid="{C9CD41A7-3A8F-447C-BBF4-1C65C416E550}"/>
    <cellStyle name="Note 2 2 3 5 2" xfId="12345" xr:uid="{A1F9D0A9-4638-4CE4-8917-AC039205E8DA}"/>
    <cellStyle name="Note 2 2 3 5 2 2" xfId="21793" xr:uid="{0CC53759-FE70-4264-A7B2-FFC77511164A}"/>
    <cellStyle name="Note 2 2 3 5 2 3" xfId="26184" xr:uid="{8677BAF3-3383-455F-B491-E30DBC6BE7C7}"/>
    <cellStyle name="Note 2 2 3 5 3" xfId="14585" xr:uid="{E0CE9D41-270B-4187-A1D5-89FD9E524D2E}"/>
    <cellStyle name="Note 2 2 3 5 3 2" xfId="24033" xr:uid="{7A1A59F1-BFA5-4E2D-B989-0836E5380EED}"/>
    <cellStyle name="Note 2 2 3 5 4" xfId="18331" xr:uid="{682DC0D4-CDD2-4825-8068-3965613A28C1}"/>
    <cellStyle name="Note 2 2 3 6" xfId="8662" xr:uid="{53B003FD-DCB1-4B2F-9BCA-4331EE506B0B}"/>
    <cellStyle name="Note 2 2 3 6 2" xfId="12150" xr:uid="{B2C9E794-E29A-47A9-B627-312B8FD2686F}"/>
    <cellStyle name="Note 2 2 3 6 2 2" xfId="21598" xr:uid="{B036F0A8-2B4A-4B81-B6EF-5702B194C4A3}"/>
    <cellStyle name="Note 2 2 3 6 2 3" xfId="25990" xr:uid="{D78B54DB-A3AB-4F08-85ED-A1606AC1BCD8}"/>
    <cellStyle name="Note 2 2 3 6 3" xfId="14365" xr:uid="{823265C0-D26D-4F3E-BCEF-11B53B724563}"/>
    <cellStyle name="Note 2 2 3 6 3 2" xfId="23813" xr:uid="{25B32904-0BC6-4E2C-87A4-89B828B71102}"/>
    <cellStyle name="Note 2 2 3 6 4" xfId="18110" xr:uid="{B8AD5218-DD75-444D-A7F3-33E3C2C49A57}"/>
    <cellStyle name="Note 2 2 3 7" xfId="7355" xr:uid="{AB2B9E68-DA4B-4B07-9FB6-2502F94ABDA1}"/>
    <cellStyle name="Note 2 2 3 7 2" xfId="11059" xr:uid="{0D8701E9-33DE-4700-BEA1-25AE24E000D1}"/>
    <cellStyle name="Note 2 2 3 7 2 2" xfId="20507" xr:uid="{8C50844F-D666-4C21-BE85-2836CBC9DDB9}"/>
    <cellStyle name="Note 2 2 3 7 2 3" xfId="24926" xr:uid="{DAF804C3-D895-4135-A3FD-62511F5C67C2}"/>
    <cellStyle name="Note 2 2 3 7 3" xfId="13085" xr:uid="{F7482508-BAC4-4663-8843-D0119D4B12E3}"/>
    <cellStyle name="Note 2 2 3 7 3 2" xfId="22533" xr:uid="{1D63FABA-D36C-4725-A633-6188924EC0DC}"/>
    <cellStyle name="Note 2 2 3 7 4" xfId="16803" xr:uid="{19D8B9E3-0ACA-480E-BEC0-CD0194F41702}"/>
    <cellStyle name="Note 2 2 3 8" xfId="8415" xr:uid="{66172A53-B46D-489E-8627-0A59B497E012}"/>
    <cellStyle name="Note 2 2 3 8 2" xfId="11944" xr:uid="{DA721F26-0A71-4BA6-B929-B2579FC3261B}"/>
    <cellStyle name="Note 2 2 3 8 2 2" xfId="21392" xr:uid="{124A00B3-5441-4888-A9FB-22125378DA79}"/>
    <cellStyle name="Note 2 2 3 8 2 3" xfId="25786" xr:uid="{76FD4E00-19D7-4003-9A6A-EA48D388C749}"/>
    <cellStyle name="Note 2 2 3 8 3" xfId="14120" xr:uid="{D2EAB2E2-F32D-4C80-AEC2-C34A41ADC63B}"/>
    <cellStyle name="Note 2 2 3 8 3 2" xfId="23568" xr:uid="{4AFFC18D-46D5-4E64-AF8B-C6CBA8C62A54}"/>
    <cellStyle name="Note 2 2 3 8 4" xfId="17863" xr:uid="{DCDABC12-23D4-466B-B36E-5B86EBA16F42}"/>
    <cellStyle name="Note 2 2 3 9" xfId="8464" xr:uid="{F5ECBD7A-A4DB-4A93-93FB-316964CE169A}"/>
    <cellStyle name="Note 2 2 3 9 2" xfId="14168" xr:uid="{761C422B-593D-41D9-B53D-8DB2BA9CE32A}"/>
    <cellStyle name="Note 2 2 3 9 2 2" xfId="23616" xr:uid="{DB378B9B-0467-45C3-9262-89C2E9907E0B}"/>
    <cellStyle name="Note 2 2 3 9 3" xfId="17912" xr:uid="{B811E436-5C1C-4A2E-8F1E-DB593B332C84}"/>
    <cellStyle name="Note 2 2 4" xfId="3784" xr:uid="{94A7099D-B57A-4B32-91DA-9AA73658658B}"/>
    <cellStyle name="Note 2 2 4 10" xfId="27331" xr:uid="{0BC030E3-A50A-48F3-B753-4D94E161CC35}"/>
    <cellStyle name="Note 2 2 4 11" xfId="27053" xr:uid="{9E0C7855-588C-4AE7-9755-BF2F0DC543DF}"/>
    <cellStyle name="Note 2 2 4 2" xfId="5246" xr:uid="{9225821A-9DF6-44CC-ABFB-3EC27573BD25}"/>
    <cellStyle name="Note 2 2 4 2 10" xfId="26956" xr:uid="{99125878-AF21-49AA-B46B-188F57A4D9AE}"/>
    <cellStyle name="Note 2 2 4 2 2" xfId="6119" xr:uid="{F8E8E0D8-C44D-41BF-A31A-34D002F6EC00}"/>
    <cellStyle name="Note 2 2 4 2 2 2" xfId="6789" xr:uid="{1B1C0E03-481C-4EBB-A498-E56C65071E1C}"/>
    <cellStyle name="Note 2 2 4 2 2 2 2" xfId="10521" xr:uid="{BEF46174-42E6-4E95-AB84-157E1D467D37}"/>
    <cellStyle name="Note 2 2 4 2 2 2 2 2" xfId="19969" xr:uid="{9B8E34DE-F292-4C87-9BBC-3ACC596EA3AE}"/>
    <cellStyle name="Note 2 2 4 2 2 2 3" xfId="16240" xr:uid="{7783D8D8-52D1-4A7D-A3BE-C60236DCD69C}"/>
    <cellStyle name="Note 2 2 4 2 2 3" xfId="9851" xr:uid="{68C95621-EBF3-49AB-8FCE-ACC4EE9FF5BE}"/>
    <cellStyle name="Note 2 2 4 2 2 3 2" xfId="19299" xr:uid="{5A4C3258-CE58-4F14-953E-24DB64940D3E}"/>
    <cellStyle name="Note 2 2 4 2 2 4" xfId="15570" xr:uid="{127A2DE7-2DDE-4210-AA7D-2677DE5950DE}"/>
    <cellStyle name="Note 2 2 4 2 2 5" xfId="28090" xr:uid="{3F991DB8-8C4A-4CE1-8B44-383F091FE5EC}"/>
    <cellStyle name="Note 2 2 4 2 2 6" xfId="26595" xr:uid="{B2D738CC-0187-4DF1-827B-C5504DB5F5DA}"/>
    <cellStyle name="Note 2 2 4 2 2 7" xfId="28596" xr:uid="{76276ECB-4116-4FF6-9687-486A5DD6DC17}"/>
    <cellStyle name="Note 2 2 4 2 3" xfId="6860" xr:uid="{5A4D0F09-9897-4726-899F-796DA393A97B}"/>
    <cellStyle name="Note 2 2 4 2 3 2" xfId="10591" xr:uid="{6F18A482-FACB-4D50-A33C-1208D5616B29}"/>
    <cellStyle name="Note 2 2 4 2 3 2 2" xfId="20039" xr:uid="{FAD75B9D-1ACF-4F12-B486-E37157EEABE5}"/>
    <cellStyle name="Note 2 2 4 2 3 2 3" xfId="24463" xr:uid="{5A2B17DE-CEA8-4087-96FB-67DDDDDF7887}"/>
    <cellStyle name="Note 2 2 4 2 3 3" xfId="12597" xr:uid="{5922E2EF-876A-4CC4-8BCA-4E1C0C4D94D4}"/>
    <cellStyle name="Note 2 2 4 2 3 3 2" xfId="22045" xr:uid="{737B87A2-56C7-46EC-835E-354A465BBDF4}"/>
    <cellStyle name="Note 2 2 4 2 3 4" xfId="16310" xr:uid="{CDA464FF-663E-4BB0-AB25-F4D55D3BEE84}"/>
    <cellStyle name="Note 2 2 4 2 4" xfId="7774" xr:uid="{CC884A36-E1D7-48A5-B85D-2F5446B2D0DA}"/>
    <cellStyle name="Note 2 2 4 2 4 2" xfId="11415" xr:uid="{63E9EE21-EB2A-4200-995E-2E436C71567A}"/>
    <cellStyle name="Note 2 2 4 2 4 2 2" xfId="20863" xr:uid="{D7EA1A8A-C67E-4519-A1A9-D3E91EDF5E45}"/>
    <cellStyle name="Note 2 2 4 2 4 2 3" xfId="25279" xr:uid="{FF815492-8F8E-41E3-9CE3-616EDBDB9AD7}"/>
    <cellStyle name="Note 2 2 4 2 4 3" xfId="13501" xr:uid="{CE6BBED8-D07C-40B5-85F7-FC7FCFF0E141}"/>
    <cellStyle name="Note 2 2 4 2 4 3 2" xfId="22949" xr:uid="{D87ECEFB-0120-4F89-80EB-6992A4964F11}"/>
    <cellStyle name="Note 2 2 4 2 4 4" xfId="17222" xr:uid="{1142DFC9-DDFC-4EF4-A84C-4AD2A160554F}"/>
    <cellStyle name="Note 2 2 4 2 5" xfId="8938" xr:uid="{1D0C260C-B80D-4B11-A381-29C37506B516}"/>
    <cellStyle name="Note 2 2 4 2 5 2" xfId="12392" xr:uid="{7A8058F3-21B0-4C1F-9BB6-E18C5694B455}"/>
    <cellStyle name="Note 2 2 4 2 5 2 2" xfId="21840" xr:uid="{A77608FE-CF08-4521-A0C3-E3A5D94DE0DD}"/>
    <cellStyle name="Note 2 2 4 2 5 2 3" xfId="26230" xr:uid="{CB3E96DA-C706-48CB-8400-4B5AA150549A}"/>
    <cellStyle name="Note 2 2 4 2 5 3" xfId="14639" xr:uid="{CEE5D54F-0B08-4068-B43D-AAB695C5B809}"/>
    <cellStyle name="Note 2 2 4 2 5 3 2" xfId="24087" xr:uid="{0F113CAF-1EA8-4AA0-B3F8-E0E13EE4F2E1}"/>
    <cellStyle name="Note 2 2 4 2 5 4" xfId="18386" xr:uid="{825D78F9-4A41-4E17-A1C8-71019206ED1D}"/>
    <cellStyle name="Note 2 2 4 2 6" xfId="9031" xr:uid="{19EDABA6-EED7-43DA-8BBD-66924EDCA7FC}"/>
    <cellStyle name="Note 2 2 4 2 6 2" xfId="12469" xr:uid="{B264F21B-2895-4645-9F76-BB448F08D35F}"/>
    <cellStyle name="Note 2 2 4 2 6 2 2" xfId="21917" xr:uid="{2E6E7C78-7B1E-4178-AD77-976635E067BD}"/>
    <cellStyle name="Note 2 2 4 2 6 2 3" xfId="26307" xr:uid="{A56D9900-F012-4B48-9D58-84B0E39D38C5}"/>
    <cellStyle name="Note 2 2 4 2 6 3" xfId="14732" xr:uid="{BE6DA36F-6D1B-43EB-9051-55300CA6C963}"/>
    <cellStyle name="Note 2 2 4 2 6 3 2" xfId="24180" xr:uid="{17FAF336-FCB8-48DA-B696-D39BF838C3E0}"/>
    <cellStyle name="Note 2 2 4 2 6 4" xfId="18479" xr:uid="{389C9896-566D-49EB-8E44-4246C5E010FD}"/>
    <cellStyle name="Note 2 2 4 2 7" xfId="8500" xr:uid="{ABCBD823-E061-4AB2-940D-F47577C5305E}"/>
    <cellStyle name="Note 2 2 4 2 7 2" xfId="12015" xr:uid="{53E3A12C-ACDE-478F-9A25-553FD87EA0F1}"/>
    <cellStyle name="Note 2 2 4 2 7 2 2" xfId="21463" xr:uid="{913480F7-9277-4ADA-9D2C-583A1FB0E258}"/>
    <cellStyle name="Note 2 2 4 2 7 2 3" xfId="25855" xr:uid="{2FC53411-D129-4AF8-9CBE-10FDC09B03CB}"/>
    <cellStyle name="Note 2 2 4 2 7 3" xfId="14203" xr:uid="{4C309259-D272-45B3-9B76-757A888B67B5}"/>
    <cellStyle name="Note 2 2 4 2 7 3 2" xfId="23651" xr:uid="{D77E5CFC-7D15-435D-AA7E-83E8D9A893E4}"/>
    <cellStyle name="Note 2 2 4 2 7 4" xfId="17948" xr:uid="{F2EC9253-292E-4521-936C-7327DEF2CECD}"/>
    <cellStyle name="Note 2 2 4 2 8" xfId="9159" xr:uid="{504E2B6D-F658-44C3-AFB7-2FBD7FF7A79D}"/>
    <cellStyle name="Note 2 2 4 2 8 2" xfId="14859" xr:uid="{50B6F820-7324-4637-AA89-02061BDB5286}"/>
    <cellStyle name="Note 2 2 4 2 8 2 2" xfId="24307" xr:uid="{E5CA5410-7AFB-4042-A1B1-1BF9D65C1E06}"/>
    <cellStyle name="Note 2 2 4 2 8 3" xfId="18607" xr:uid="{DC898298-BFD2-4666-870F-90B1550A0337}"/>
    <cellStyle name="Note 2 2 4 2 9" xfId="27641" xr:uid="{FB72BA24-3EFF-4C5C-9926-2D6F650B26BB}"/>
    <cellStyle name="Note 2 2 4 3" xfId="5979" xr:uid="{7061D351-F027-4D59-B6D7-8456126D14F0}"/>
    <cellStyle name="Note 2 2 4 3 2" xfId="6649" xr:uid="{5CB7544D-370F-44AD-A674-61267E70EC29}"/>
    <cellStyle name="Note 2 2 4 3 2 2" xfId="10381" xr:uid="{DBFE1F90-1BF2-45C2-A08E-748A5760221A}"/>
    <cellStyle name="Note 2 2 4 3 2 2 2" xfId="19829" xr:uid="{92138E99-6B79-4CAA-9D34-7495F0EEFE11}"/>
    <cellStyle name="Note 2 2 4 3 2 3" xfId="16100" xr:uid="{889A255A-9CAD-4B4D-8B6F-70C7277F24AC}"/>
    <cellStyle name="Note 2 2 4 3 3" xfId="9711" xr:uid="{3DF89F54-6F3A-498C-B789-228B9A97D374}"/>
    <cellStyle name="Note 2 2 4 3 3 2" xfId="19159" xr:uid="{2A02776D-9C80-4229-B4C3-ADB6E3A3066F}"/>
    <cellStyle name="Note 2 2 4 3 4" xfId="15430" xr:uid="{BCFF97FE-B1A8-47CC-9969-3682C0F04096}"/>
    <cellStyle name="Note 2 2 4 3 5" xfId="27989" xr:uid="{BBF4F396-ADE6-45A2-A2CF-B6B5B1CA96E5}"/>
    <cellStyle name="Note 2 2 4 3 6" xfId="27321" xr:uid="{055B36BD-B3D4-48E6-A4C6-6DC9771854F9}"/>
    <cellStyle name="Note 2 2 4 3 7" xfId="28497" xr:uid="{40E2B286-445E-4136-955E-5400681BD212}"/>
    <cellStyle name="Note 2 2 4 4" xfId="6902" xr:uid="{EC32AF96-458A-4936-BB76-49AFDCA2CB87}"/>
    <cellStyle name="Note 2 2 4 4 2" xfId="10633" xr:uid="{9366D9AB-6296-4B9D-9FB6-A2BBCE6EAC08}"/>
    <cellStyle name="Note 2 2 4 4 2 2" xfId="20081" xr:uid="{A93167E6-A88F-4DE6-AD1F-FE5376B43C6E}"/>
    <cellStyle name="Note 2 2 4 4 2 3" xfId="24505" xr:uid="{223B3DCA-B0FC-49BF-BD02-030DF891609F}"/>
    <cellStyle name="Note 2 2 4 4 3" xfId="12639" xr:uid="{6A5461FD-0740-4D92-81A8-3C528A218824}"/>
    <cellStyle name="Note 2 2 4 4 3 2" xfId="22087" xr:uid="{502B8924-008B-47C5-8894-3EF06A180C85}"/>
    <cellStyle name="Note 2 2 4 4 4" xfId="16352" xr:uid="{5750C08B-A74E-470D-A078-EE45E9BDEF37}"/>
    <cellStyle name="Note 2 2 4 5" xfId="7415" xr:uid="{6B8A2135-395D-457A-9CF9-05EA5FB1CDD9}"/>
    <cellStyle name="Note 2 2 4 5 2" xfId="11106" xr:uid="{B07962AA-5295-4375-979F-EC3D905182A8}"/>
    <cellStyle name="Note 2 2 4 5 2 2" xfId="20554" xr:uid="{C55CED7B-12F7-4EB8-B3D4-BE47F255999F}"/>
    <cellStyle name="Note 2 2 4 5 2 3" xfId="24973" xr:uid="{F89BB40B-8062-4877-891A-84C490666D79}"/>
    <cellStyle name="Note 2 2 4 5 3" xfId="13145" xr:uid="{C1B8E5C8-E887-4B01-96D1-8CCA73F2F6BD}"/>
    <cellStyle name="Note 2 2 4 5 3 2" xfId="22593" xr:uid="{4A8C1046-3A31-426F-A5BB-6FA63348660B}"/>
    <cellStyle name="Note 2 2 4 5 4" xfId="16863" xr:uid="{E34F1C6E-7963-496F-B10D-529D70039ADF}"/>
    <cellStyle name="Note 2 2 4 6" xfId="7710" xr:uid="{F04148E5-AD3A-4BC3-94AE-92AC39795DA6}"/>
    <cellStyle name="Note 2 2 4 6 2" xfId="11360" xr:uid="{9B020BDD-83A0-44F7-AA70-3EC453B38D58}"/>
    <cellStyle name="Note 2 2 4 6 2 2" xfId="20808" xr:uid="{E32F44C0-AF55-4F60-B13E-E393EEAFCB5B}"/>
    <cellStyle name="Note 2 2 4 6 2 3" xfId="25226" xr:uid="{A6B08DBD-7275-47C7-8ED4-7CC53B67754D}"/>
    <cellStyle name="Note 2 2 4 6 3" xfId="13439" xr:uid="{196987F8-EEF0-4260-84E6-AE4FAB342B65}"/>
    <cellStyle name="Note 2 2 4 6 3 2" xfId="22887" xr:uid="{1A0BDBEF-8363-40C6-8D99-B083B68DBA7B}"/>
    <cellStyle name="Note 2 2 4 6 4" xfId="17158" xr:uid="{97ACCCD2-625D-4E96-B541-026FE3B3095B}"/>
    <cellStyle name="Note 2 2 4 7" xfId="7965" xr:uid="{A9D58521-4884-46BA-95F1-D8D766636421}"/>
    <cellStyle name="Note 2 2 4 7 2" xfId="11571" xr:uid="{93658B90-3550-46FD-8AF9-BDD067870200}"/>
    <cellStyle name="Note 2 2 4 7 2 2" xfId="21019" xr:uid="{FB6E7B25-288E-4F74-8308-A51806745323}"/>
    <cellStyle name="Note 2 2 4 7 2 3" xfId="25433" xr:uid="{C1BDC443-66B6-4A3D-A931-EFED654CB660}"/>
    <cellStyle name="Note 2 2 4 7 3" xfId="13690" xr:uid="{CD171963-45B4-4F6F-A382-CD88CB13C728}"/>
    <cellStyle name="Note 2 2 4 7 3 2" xfId="23138" xr:uid="{AE0F14B2-9B09-42BA-8C3D-7F8E92F6C8ED}"/>
    <cellStyle name="Note 2 2 4 7 4" xfId="17413" xr:uid="{33F3C598-111E-4066-91B8-9D7C05B60522}"/>
    <cellStyle name="Note 2 2 4 8" xfId="7587" xr:uid="{DEDF77F2-0D05-4C54-9656-C142F2D37BF7}"/>
    <cellStyle name="Note 2 2 4 8 2" xfId="11250" xr:uid="{439DD7DE-155A-4BA6-9D6E-937A1D9B0D84}"/>
    <cellStyle name="Note 2 2 4 8 2 2" xfId="20698" xr:uid="{02D51B90-6F83-476B-9CE7-42587A0196BE}"/>
    <cellStyle name="Note 2 2 4 8 2 3" xfId="25116" xr:uid="{E98CB904-E0C2-4C49-9DC2-BB3F7FDDAE89}"/>
    <cellStyle name="Note 2 2 4 8 3" xfId="13316" xr:uid="{2F6529DE-B914-4E64-89F6-C31294687D0A}"/>
    <cellStyle name="Note 2 2 4 8 3 2" xfId="22764" xr:uid="{1EACDA1F-B5F7-4DEE-96BC-305373F802CC}"/>
    <cellStyle name="Note 2 2 4 8 4" xfId="17035" xr:uid="{F400E563-39E9-4284-A090-C03CC86528BB}"/>
    <cellStyle name="Note 2 2 4 9" xfId="7315" xr:uid="{3C5FA960-568D-48B7-B19D-BCA824481BF2}"/>
    <cellStyle name="Note 2 2 4 9 2" xfId="13045" xr:uid="{AE7E4345-195E-417E-81F4-9189D4D336DD}"/>
    <cellStyle name="Note 2 2 4 9 2 2" xfId="22493" xr:uid="{691F1138-5100-42BF-B0EB-ABB084E98826}"/>
    <cellStyle name="Note 2 2 4 9 3" xfId="16763" xr:uid="{1E930339-A1AB-4569-9254-0CAC106D384E}"/>
    <cellStyle name="Note 2 2 5" xfId="3785" xr:uid="{0E342670-4107-400A-A70B-3DC9C7DD7F9A}"/>
    <cellStyle name="Note 2 2 5 10" xfId="27332" xr:uid="{3663703F-2AAA-4212-8207-C14B73B867CF}"/>
    <cellStyle name="Note 2 2 5 11" xfId="26585" xr:uid="{4D97FB8C-D0AA-4135-9CE5-B53709D548B9}"/>
    <cellStyle name="Note 2 2 5 2" xfId="5247" xr:uid="{1A4B782E-5182-4989-8B6D-793CCFCA6ADC}"/>
    <cellStyle name="Note 2 2 5 2 10" xfId="26496" xr:uid="{5A0BC4D6-D938-4697-897C-7796C1DFFA0C}"/>
    <cellStyle name="Note 2 2 5 2 2" xfId="6120" xr:uid="{F6239DDA-7D30-4749-8260-E5CFC3D21D25}"/>
    <cellStyle name="Note 2 2 5 2 2 2" xfId="6790" xr:uid="{5929869F-0438-4C03-9FD5-75CEAC285B37}"/>
    <cellStyle name="Note 2 2 5 2 2 2 2" xfId="10522" xr:uid="{60916ECB-EF9E-487F-BD7A-7EE562A2DCDF}"/>
    <cellStyle name="Note 2 2 5 2 2 2 2 2" xfId="19970" xr:uid="{7FCE45FE-B9D2-44B7-A1DC-F236BB0AE9F1}"/>
    <cellStyle name="Note 2 2 5 2 2 2 3" xfId="16241" xr:uid="{126A9363-5CB5-400E-BEEA-2EFA1E59DD31}"/>
    <cellStyle name="Note 2 2 5 2 2 3" xfId="9852" xr:uid="{96D9EB1A-CA9F-464D-8B9C-B93388F6DE31}"/>
    <cellStyle name="Note 2 2 5 2 2 3 2" xfId="19300" xr:uid="{29CBB3B7-14F9-4D77-AE22-DE8602E073C1}"/>
    <cellStyle name="Note 2 2 5 2 2 4" xfId="15571" xr:uid="{3A3E2F39-4A47-4D66-8456-155AB9D89646}"/>
    <cellStyle name="Note 2 2 5 2 2 5" xfId="28091" xr:uid="{A72138F2-6082-4E77-821F-B136FB36E375}"/>
    <cellStyle name="Note 2 2 5 2 2 6" xfId="27486" xr:uid="{50DF0E10-5638-4AC2-9CCC-3F44378138AA}"/>
    <cellStyle name="Note 2 2 5 2 2 7" xfId="28597" xr:uid="{4F379428-C336-40E5-8733-B86C61E7D981}"/>
    <cellStyle name="Note 2 2 5 2 3" xfId="6859" xr:uid="{B7D16461-C1F8-4D49-86C5-E6D3525B7789}"/>
    <cellStyle name="Note 2 2 5 2 3 2" xfId="10590" xr:uid="{E0AB0245-47A5-4395-ADBD-27DB157A3A58}"/>
    <cellStyle name="Note 2 2 5 2 3 2 2" xfId="20038" xr:uid="{9FFE31B1-74B3-4F14-B476-8A5888343EA3}"/>
    <cellStyle name="Note 2 2 5 2 3 2 3" xfId="24462" xr:uid="{82CAF53C-7675-4DCC-9B5B-3ABD5FBE3B0E}"/>
    <cellStyle name="Note 2 2 5 2 3 3" xfId="12596" xr:uid="{510FC799-9789-4616-B672-F4DE5B2FC5E3}"/>
    <cellStyle name="Note 2 2 5 2 3 3 2" xfId="22044" xr:uid="{043F0334-4851-4B4B-9528-CF1F3215F5CB}"/>
    <cellStyle name="Note 2 2 5 2 3 4" xfId="16309" xr:uid="{D286E191-C4A8-45CA-80BC-6CA872960CE9}"/>
    <cellStyle name="Note 2 2 5 2 4" xfId="7262" xr:uid="{54E7A505-D342-493C-9B7C-005EA7D280B6}"/>
    <cellStyle name="Note 2 2 5 2 4 2" xfId="10986" xr:uid="{17B68392-FE79-4001-87A6-1B2192BA0DEC}"/>
    <cellStyle name="Note 2 2 5 2 4 2 2" xfId="20434" xr:uid="{D57F7C21-7D62-4FA8-85D5-478704DD6761}"/>
    <cellStyle name="Note 2 2 5 2 4 2 3" xfId="24854" xr:uid="{F2278546-DF1F-4B91-93DC-ADFFD52D695C}"/>
    <cellStyle name="Note 2 2 5 2 4 3" xfId="12993" xr:uid="{9D01E73D-B078-4752-813D-0623B1E960EF}"/>
    <cellStyle name="Note 2 2 5 2 4 3 2" xfId="22441" xr:uid="{2DA7F18A-0634-417A-A893-94892C270595}"/>
    <cellStyle name="Note 2 2 5 2 4 4" xfId="16710" xr:uid="{277C6A0E-DF5B-4DA6-85C8-3E598FBB72EB}"/>
    <cellStyle name="Note 2 2 5 2 5" xfId="8939" xr:uid="{8A4DFFE6-0921-4152-9BD8-CF32B10D7C7E}"/>
    <cellStyle name="Note 2 2 5 2 5 2" xfId="12393" xr:uid="{03A11AF4-8710-4FCD-886B-958148AB0E6A}"/>
    <cellStyle name="Note 2 2 5 2 5 2 2" xfId="21841" xr:uid="{05030560-3D76-4CA7-B819-907A6093206F}"/>
    <cellStyle name="Note 2 2 5 2 5 2 3" xfId="26231" xr:uid="{CC3218F6-29A9-4C9B-836E-6285CCCEBBAE}"/>
    <cellStyle name="Note 2 2 5 2 5 3" xfId="14640" xr:uid="{D4394F2C-D6E1-44E0-BC9B-84A31CCD1106}"/>
    <cellStyle name="Note 2 2 5 2 5 3 2" xfId="24088" xr:uid="{1D4DA10A-32B0-4C4A-B33A-25DFC5954E45}"/>
    <cellStyle name="Note 2 2 5 2 5 4" xfId="18387" xr:uid="{96A0C793-532A-48BD-BE29-367F98D2C171}"/>
    <cellStyle name="Note 2 2 5 2 6" xfId="9032" xr:uid="{93508FE7-BD86-478C-83F2-3E2B6A85234B}"/>
    <cellStyle name="Note 2 2 5 2 6 2" xfId="12470" xr:uid="{6EC71F9E-454A-4A0D-88EC-927E52B2776C}"/>
    <cellStyle name="Note 2 2 5 2 6 2 2" xfId="21918" xr:uid="{91D9ADEA-2958-483F-83EC-38FA0B836D5C}"/>
    <cellStyle name="Note 2 2 5 2 6 2 3" xfId="26308" xr:uid="{3B738972-0E2E-4216-A614-1C55FE41EF33}"/>
    <cellStyle name="Note 2 2 5 2 6 3" xfId="14733" xr:uid="{BABBF9D8-0EC5-4324-B6FC-33DCEC2DA0BB}"/>
    <cellStyle name="Note 2 2 5 2 6 3 2" xfId="24181" xr:uid="{ACB7DDEF-CD1E-4AB5-8F06-292328CAF338}"/>
    <cellStyle name="Note 2 2 5 2 6 4" xfId="18480" xr:uid="{C46B9B35-A82A-45EA-A934-A846B2E8F95A}"/>
    <cellStyle name="Note 2 2 5 2 7" xfId="9138" xr:uid="{EE774AC9-7202-4D89-A753-7E87D267BCF3}"/>
    <cellStyle name="Note 2 2 5 2 7 2" xfId="12540" xr:uid="{18CF173C-8BB7-4B97-8A00-30CDA6DDDAB9}"/>
    <cellStyle name="Note 2 2 5 2 7 2 2" xfId="21988" xr:uid="{73C8A75D-DD20-4B6E-AED3-051C2AA20304}"/>
    <cellStyle name="Note 2 2 5 2 7 2 3" xfId="26378" xr:uid="{95E414F5-8DF4-4B28-8CF3-AA911B5DA1BA}"/>
    <cellStyle name="Note 2 2 5 2 7 3" xfId="14839" xr:uid="{BD27D119-E371-4184-A131-8E18BEEA3973}"/>
    <cellStyle name="Note 2 2 5 2 7 3 2" xfId="24287" xr:uid="{2B01A846-F014-4D6E-89DC-E794718904FE}"/>
    <cellStyle name="Note 2 2 5 2 7 4" xfId="18586" xr:uid="{AEE5BE41-EA07-4146-9F2C-767B83897073}"/>
    <cellStyle name="Note 2 2 5 2 8" xfId="9160" xr:uid="{FB9EB17A-7FE2-4DCE-B297-ADFDBC2AFCA4}"/>
    <cellStyle name="Note 2 2 5 2 8 2" xfId="14860" xr:uid="{05426305-8419-4746-BC2B-001A51BCBE56}"/>
    <cellStyle name="Note 2 2 5 2 8 2 2" xfId="24308" xr:uid="{91966AA4-B55B-4391-8319-9B7B38FFB77B}"/>
    <cellStyle name="Note 2 2 5 2 8 3" xfId="18608" xr:uid="{B42230E7-4317-467F-BD3E-C46C055F7C2B}"/>
    <cellStyle name="Note 2 2 5 2 9" xfId="27642" xr:uid="{7FFC005A-B422-4C0A-B17F-BDF5B25CC080}"/>
    <cellStyle name="Note 2 2 5 3" xfId="5980" xr:uid="{44949D8B-409C-4600-B39D-5D75C9C7C2D8}"/>
    <cellStyle name="Note 2 2 5 3 2" xfId="6650" xr:uid="{F1CFABC2-B592-469D-B53C-628CCC756409}"/>
    <cellStyle name="Note 2 2 5 3 2 2" xfId="10382" xr:uid="{19BF5D35-6E10-40BB-840A-2BFF8CA6D926}"/>
    <cellStyle name="Note 2 2 5 3 2 2 2" xfId="19830" xr:uid="{D33F0182-3CA7-47F1-9A49-65031833204C}"/>
    <cellStyle name="Note 2 2 5 3 2 3" xfId="16101" xr:uid="{0F1BC246-2EDD-4E17-BA0C-662324F640D9}"/>
    <cellStyle name="Note 2 2 5 3 3" xfId="9712" xr:uid="{E6B67004-E5BA-4425-9B83-57899CD6A8F9}"/>
    <cellStyle name="Note 2 2 5 3 3 2" xfId="19160" xr:uid="{CA334690-A669-45F9-96E5-1078E0A495EA}"/>
    <cellStyle name="Note 2 2 5 3 4" xfId="15431" xr:uid="{DA8CC78E-4F14-4E96-BC04-F7EA83E30863}"/>
    <cellStyle name="Note 2 2 5 3 5" xfId="27990" xr:uid="{C83E3B7B-D192-4274-AD47-2FCA1C49773A}"/>
    <cellStyle name="Note 2 2 5 3 6" xfId="26486" xr:uid="{70A09222-A1A6-4403-A412-ACA20FCA5EEE}"/>
    <cellStyle name="Note 2 2 5 3 7" xfId="28498" xr:uid="{FAC4C8B9-58BB-40F1-81B8-F0EDA50A2264}"/>
    <cellStyle name="Note 2 2 5 4" xfId="7149" xr:uid="{A4E6B71F-95AC-4F37-831B-F3D8F6E1C0D2}"/>
    <cellStyle name="Note 2 2 5 4 2" xfId="10880" xr:uid="{7A8264A5-596A-4799-8B5D-57E117F8551B}"/>
    <cellStyle name="Note 2 2 5 4 2 2" xfId="20328" xr:uid="{5F525C95-62AE-46E5-B463-F149A11ABC79}"/>
    <cellStyle name="Note 2 2 5 4 2 3" xfId="24752" xr:uid="{4723FFCC-A379-49C9-B489-77491B97D77A}"/>
    <cellStyle name="Note 2 2 5 4 3" xfId="12886" xr:uid="{2AA0EEA1-DB55-4C08-A23F-BE77FEACAA42}"/>
    <cellStyle name="Note 2 2 5 4 3 2" xfId="22334" xr:uid="{31FB15CB-1D73-4790-A47F-80AD90C9D4AC}"/>
    <cellStyle name="Note 2 2 5 4 4" xfId="16599" xr:uid="{299B2AA0-74F8-46F9-B5E6-350EE8963FCC}"/>
    <cellStyle name="Note 2 2 5 5" xfId="7414" xr:uid="{FD285E27-84BB-49E4-AD94-B6BF6068A32D}"/>
    <cellStyle name="Note 2 2 5 5 2" xfId="11105" xr:uid="{BC803F2F-8D25-48BD-86A5-475923A2147E}"/>
    <cellStyle name="Note 2 2 5 5 2 2" xfId="20553" xr:uid="{F314F4E3-49DE-4EB5-A304-117CCF21776B}"/>
    <cellStyle name="Note 2 2 5 5 2 3" xfId="24972" xr:uid="{C688092A-A9AC-493D-8FBF-98635B0DFE41}"/>
    <cellStyle name="Note 2 2 5 5 3" xfId="13144" xr:uid="{1258ADFE-ECCC-48A4-9278-3180E5814735}"/>
    <cellStyle name="Note 2 2 5 5 3 2" xfId="22592" xr:uid="{CE08212D-D1D7-459C-8D49-D8053438AEEA}"/>
    <cellStyle name="Note 2 2 5 5 4" xfId="16862" xr:uid="{754FF319-1257-4AE3-B667-760C8258343E}"/>
    <cellStyle name="Note 2 2 5 6" xfId="7328" xr:uid="{4A845ADF-C9A1-4C79-AE9D-3D10DC2042C1}"/>
    <cellStyle name="Note 2 2 5 6 2" xfId="11040" xr:uid="{6D96A085-B1DD-4367-A19B-4715009B6AB6}"/>
    <cellStyle name="Note 2 2 5 6 2 2" xfId="20488" xr:uid="{0C820034-9D8F-41B6-BFC5-93957BADEA8D}"/>
    <cellStyle name="Note 2 2 5 6 2 3" xfId="24907" xr:uid="{FF6F03A6-FA36-442E-BC7C-985EE8613A80}"/>
    <cellStyle name="Note 2 2 5 6 3" xfId="13058" xr:uid="{23102381-551C-4191-88E5-690F5618D285}"/>
    <cellStyle name="Note 2 2 5 6 3 2" xfId="22506" xr:uid="{F2E820AF-260D-44B8-AB83-1BC02E262E7D}"/>
    <cellStyle name="Note 2 2 5 6 4" xfId="16776" xr:uid="{AA01AA6E-676E-4B8A-A55C-8C6E99201791}"/>
    <cellStyle name="Note 2 2 5 7" xfId="7876" xr:uid="{F6BC2354-483B-4688-8E93-26F42F9AF75B}"/>
    <cellStyle name="Note 2 2 5 7 2" xfId="11497" xr:uid="{4869E88F-64AD-466D-BF0D-5D68AB475145}"/>
    <cellStyle name="Note 2 2 5 7 2 2" xfId="20945" xr:uid="{974B2B7A-8F2F-41E4-B602-C44D7060CDAA}"/>
    <cellStyle name="Note 2 2 5 7 2 3" xfId="25359" xr:uid="{F605B44B-2B22-4D6B-8919-15A557957A74}"/>
    <cellStyle name="Note 2 2 5 7 3" xfId="13601" xr:uid="{DC8BE770-1007-42D8-9406-8A6FF29B088A}"/>
    <cellStyle name="Note 2 2 5 7 3 2" xfId="23049" xr:uid="{6A227A56-322D-44F1-9254-92EE187F0ABE}"/>
    <cellStyle name="Note 2 2 5 7 4" xfId="17324" xr:uid="{51F5127E-DD31-4F3F-9FEA-41A3CD1C1496}"/>
    <cellStyle name="Note 2 2 5 8" xfId="9067" xr:uid="{291A65CD-101A-470F-B66C-4B2CB501F13B}"/>
    <cellStyle name="Note 2 2 5 8 2" xfId="12505" xr:uid="{D923A4F2-632D-4A9C-983F-E53568C5AF14}"/>
    <cellStyle name="Note 2 2 5 8 2 2" xfId="21953" xr:uid="{2EB57F02-B911-4766-B604-8FED9AA3E376}"/>
    <cellStyle name="Note 2 2 5 8 2 3" xfId="26343" xr:uid="{EA565F1F-C752-431A-92EA-7318B87AA7AF}"/>
    <cellStyle name="Note 2 2 5 8 3" xfId="14768" xr:uid="{5ABA8919-6FE1-4D35-923B-3267901DEFE7}"/>
    <cellStyle name="Note 2 2 5 8 3 2" xfId="24216" xr:uid="{71CCC9E9-6C33-4619-8F10-9E79FD092EFA}"/>
    <cellStyle name="Note 2 2 5 8 4" xfId="18515" xr:uid="{E8B6035B-5B14-4634-89DC-310B4E30FA93}"/>
    <cellStyle name="Note 2 2 5 9" xfId="7598" xr:uid="{A699CF1B-C478-4CA0-9AA9-AACF984416A3}"/>
    <cellStyle name="Note 2 2 5 9 2" xfId="13327" xr:uid="{21F4F46B-981A-4F8D-BDE8-88EE6E410694}"/>
    <cellStyle name="Note 2 2 5 9 2 2" xfId="22775" xr:uid="{1DCDFF61-A93D-45B7-BBFB-3592694D972A}"/>
    <cellStyle name="Note 2 2 5 9 3" xfId="17046" xr:uid="{188BCB63-27DE-4BFA-A592-9CB3F13CCDAA}"/>
    <cellStyle name="Note 2 2 6" xfId="3786" xr:uid="{A511F97F-D224-4107-8F79-D1BD97320A22}"/>
    <cellStyle name="Note 2 2 6 10" xfId="27333" xr:uid="{557DEEE9-F219-4601-BA53-B10F84A78DC5}"/>
    <cellStyle name="Note 2 2 6 11" xfId="27500" xr:uid="{2853CE41-CA81-4BF4-BAD6-2EF6CC0D43E8}"/>
    <cellStyle name="Note 2 2 6 2" xfId="5248" xr:uid="{00D693D3-6570-4011-8FCD-E942480FC53E}"/>
    <cellStyle name="Note 2 2 6 2 10" xfId="27471" xr:uid="{DDB9D092-338D-47A2-8BF3-AAC1834E8CF9}"/>
    <cellStyle name="Note 2 2 6 2 2" xfId="6121" xr:uid="{C1590401-7537-49F4-8CE9-703FCFEBE67F}"/>
    <cellStyle name="Note 2 2 6 2 2 2" xfId="6791" xr:uid="{944EDF46-ED1B-4EA5-A138-A5AF9EBE50AD}"/>
    <cellStyle name="Note 2 2 6 2 2 2 2" xfId="10523" xr:uid="{341D3761-99DC-412C-B247-FA405E3D63C8}"/>
    <cellStyle name="Note 2 2 6 2 2 2 2 2" xfId="19971" xr:uid="{1B4BD1BC-9EB5-422F-B42B-C38C5B74011F}"/>
    <cellStyle name="Note 2 2 6 2 2 2 3" xfId="16242" xr:uid="{289FB9B2-372E-48F3-8463-6E0D86EA02C9}"/>
    <cellStyle name="Note 2 2 6 2 2 3" xfId="9853" xr:uid="{428BA426-1F45-4BC7-BF7D-30318F364DBD}"/>
    <cellStyle name="Note 2 2 6 2 2 3 2" xfId="19301" xr:uid="{2C69E544-DBA8-4E95-95A0-DE3A4C8F7284}"/>
    <cellStyle name="Note 2 2 6 2 2 4" xfId="15572" xr:uid="{48D27D39-9D03-419F-92F1-D01DDDA7EDE1}"/>
    <cellStyle name="Note 2 2 6 2 2 5" xfId="28092" xr:uid="{2A60D196-43C9-4A89-B1D1-C2CA8C56107C}"/>
    <cellStyle name="Note 2 2 6 2 2 6" xfId="27285" xr:uid="{613EBB7B-5C73-41A5-BEBE-62B722CB9F39}"/>
    <cellStyle name="Note 2 2 6 2 2 7" xfId="28598" xr:uid="{3E7AAECE-C3B8-4F4C-9906-79C8DC04BE8A}"/>
    <cellStyle name="Note 2 2 6 2 3" xfId="6858" xr:uid="{28540DFF-A4AD-47DD-83C0-8E139513F5A4}"/>
    <cellStyle name="Note 2 2 6 2 3 2" xfId="10589" xr:uid="{2D71AD30-DB64-468A-8B44-DCDB22AD84BD}"/>
    <cellStyle name="Note 2 2 6 2 3 2 2" xfId="20037" xr:uid="{2976AAFE-5DCE-4018-BEE3-0189BFA55EEE}"/>
    <cellStyle name="Note 2 2 6 2 3 2 3" xfId="24461" xr:uid="{BBA4DEC2-9D7D-45EB-A4D6-6EF81448D460}"/>
    <cellStyle name="Note 2 2 6 2 3 3" xfId="12595" xr:uid="{C6B0A95D-D49D-4D52-984D-80F5577B42AD}"/>
    <cellStyle name="Note 2 2 6 2 3 3 2" xfId="22043" xr:uid="{B87E2195-8C8D-43C0-81D7-24F7D50C7D40}"/>
    <cellStyle name="Note 2 2 6 2 3 4" xfId="16308" xr:uid="{D1143C89-0741-47FE-A38B-29B1139BF582}"/>
    <cellStyle name="Note 2 2 6 2 4" xfId="7773" xr:uid="{34B4B2E4-2919-4C54-A5EC-DC854E3A2089}"/>
    <cellStyle name="Note 2 2 6 2 4 2" xfId="11414" xr:uid="{0AA92091-E136-4F9C-B7B1-182CCBFE40E1}"/>
    <cellStyle name="Note 2 2 6 2 4 2 2" xfId="20862" xr:uid="{64CDFB02-A80E-4AE4-BE8C-F1D27091CD03}"/>
    <cellStyle name="Note 2 2 6 2 4 2 3" xfId="25278" xr:uid="{627FFD72-663A-4EDD-A599-36600323CD8B}"/>
    <cellStyle name="Note 2 2 6 2 4 3" xfId="13500" xr:uid="{C7A8710E-05CC-4F6A-8CB4-94D4EE454464}"/>
    <cellStyle name="Note 2 2 6 2 4 3 2" xfId="22948" xr:uid="{50D89B31-C11B-452C-90E0-14C5A1C33CD3}"/>
    <cellStyle name="Note 2 2 6 2 4 4" xfId="17221" xr:uid="{CCA465B4-D6FA-4708-A763-7C21D17CAEFB}"/>
    <cellStyle name="Note 2 2 6 2 5" xfId="8940" xr:uid="{F3F9C216-E427-4E1B-8947-F4C9D1814810}"/>
    <cellStyle name="Note 2 2 6 2 5 2" xfId="12394" xr:uid="{CDFA38B2-28D8-4A3A-86E9-2CE1A46CFFBC}"/>
    <cellStyle name="Note 2 2 6 2 5 2 2" xfId="21842" xr:uid="{7C33CE3F-4DED-48ED-A073-E688CAEFE042}"/>
    <cellStyle name="Note 2 2 6 2 5 2 3" xfId="26232" xr:uid="{FF055E32-1F15-4DA5-ADB0-501B456F3539}"/>
    <cellStyle name="Note 2 2 6 2 5 3" xfId="14641" xr:uid="{876427F2-A9A4-4211-BBA3-D01220A22355}"/>
    <cellStyle name="Note 2 2 6 2 5 3 2" xfId="24089" xr:uid="{A60A6089-0740-4419-A283-35349E2DFCAE}"/>
    <cellStyle name="Note 2 2 6 2 5 4" xfId="18388" xr:uid="{907AF539-0360-4A92-88D4-77CECBB937AC}"/>
    <cellStyle name="Note 2 2 6 2 6" xfId="9033" xr:uid="{B31A628B-F82A-45F1-AACA-07D7056890BC}"/>
    <cellStyle name="Note 2 2 6 2 6 2" xfId="12471" xr:uid="{10F4BB4A-57DE-4D14-90E9-C444D6D4F18D}"/>
    <cellStyle name="Note 2 2 6 2 6 2 2" xfId="21919" xr:uid="{11120231-568B-4218-BB4F-9ACAF6F75496}"/>
    <cellStyle name="Note 2 2 6 2 6 2 3" xfId="26309" xr:uid="{05C148DA-75B4-44C9-8617-B0BB3B2AC501}"/>
    <cellStyle name="Note 2 2 6 2 6 3" xfId="14734" xr:uid="{76A587E0-8BEE-4216-99B6-BDBEBE85985E}"/>
    <cellStyle name="Note 2 2 6 2 6 3 2" xfId="24182" xr:uid="{3BC08EDC-C7CB-46E7-8CE9-496CBFC8C202}"/>
    <cellStyle name="Note 2 2 6 2 6 4" xfId="18481" xr:uid="{9DCD7811-18ED-4B30-96A9-30E71E907E56}"/>
    <cellStyle name="Note 2 2 6 2 7" xfId="8617" xr:uid="{1F12C534-14DC-4225-B8D3-F8AFB8B673F9}"/>
    <cellStyle name="Note 2 2 6 2 7 2" xfId="12112" xr:uid="{A9E7C2DB-1445-4ABA-8DE4-2148CFB473C0}"/>
    <cellStyle name="Note 2 2 6 2 7 2 2" xfId="21560" xr:uid="{E0A0C3C9-8C00-4901-B134-732F1E60E7BB}"/>
    <cellStyle name="Note 2 2 6 2 7 2 3" xfId="25952" xr:uid="{F63ED269-AEDE-41FB-AB8F-B314C3B309DD}"/>
    <cellStyle name="Note 2 2 6 2 7 3" xfId="14320" xr:uid="{0A63AB8F-7778-4021-9ADB-A09C6356A9DA}"/>
    <cellStyle name="Note 2 2 6 2 7 3 2" xfId="23768" xr:uid="{E4EDCDE1-65AE-436A-B8EC-CAF18C2A3AAD}"/>
    <cellStyle name="Note 2 2 6 2 7 4" xfId="18065" xr:uid="{1E877CB3-9C5B-4C7E-B27E-A4C7A5A8F4BA}"/>
    <cellStyle name="Note 2 2 6 2 8" xfId="9161" xr:uid="{373C8645-1AEA-48AE-8469-5E0EAE4B69C8}"/>
    <cellStyle name="Note 2 2 6 2 8 2" xfId="14861" xr:uid="{F782B939-115F-45BE-98DC-8CC492C1C4A2}"/>
    <cellStyle name="Note 2 2 6 2 8 2 2" xfId="24309" xr:uid="{7B90FB17-B347-4CC3-8C8F-0F4086FD8ABF}"/>
    <cellStyle name="Note 2 2 6 2 8 3" xfId="18609" xr:uid="{31BB090B-D304-4696-BABF-B0C03FCF110F}"/>
    <cellStyle name="Note 2 2 6 2 9" xfId="27643" xr:uid="{27A54203-1BB5-459E-9701-5D5F4860B92A}"/>
    <cellStyle name="Note 2 2 6 3" xfId="5981" xr:uid="{D2BE07E0-E728-4CB2-98EE-5D0B90BC7B08}"/>
    <cellStyle name="Note 2 2 6 3 2" xfId="6651" xr:uid="{B838ACFA-F9D4-4245-8675-6B6A49A4548B}"/>
    <cellStyle name="Note 2 2 6 3 2 2" xfId="10383" xr:uid="{035BC775-1092-4B4F-8ECB-29A3F0454D0E}"/>
    <cellStyle name="Note 2 2 6 3 2 2 2" xfId="19831" xr:uid="{D63EE8DF-913C-44FD-91CE-24F9E68CE297}"/>
    <cellStyle name="Note 2 2 6 3 2 3" xfId="16102" xr:uid="{3B48BA04-B550-4A8B-9359-9BB41AF61A5F}"/>
    <cellStyle name="Note 2 2 6 3 3" xfId="9713" xr:uid="{A1E1C77A-0084-41E3-BBD4-2ACA818632E9}"/>
    <cellStyle name="Note 2 2 6 3 3 2" xfId="19161" xr:uid="{7097F56C-E230-4265-84CB-9C5691CA9A4A}"/>
    <cellStyle name="Note 2 2 6 3 4" xfId="15432" xr:uid="{E6875F09-4C62-4AC4-90AB-6F8A6FBE610E}"/>
    <cellStyle name="Note 2 2 6 3 5" xfId="27991" xr:uid="{67F8F566-59F7-46F7-AB19-5B7D319B4115}"/>
    <cellStyle name="Note 2 2 6 3 6" xfId="26666" xr:uid="{ABF0B007-AE06-4F4E-A0D6-535BA7A5078C}"/>
    <cellStyle name="Note 2 2 6 3 7" xfId="28499" xr:uid="{1207C21F-1B26-4AAF-9650-AB11BA75125C}"/>
    <cellStyle name="Note 2 2 6 4" xfId="7022" xr:uid="{635ECD70-DFE7-4821-8E52-E049B2DF9EFA}"/>
    <cellStyle name="Note 2 2 6 4 2" xfId="10753" xr:uid="{6AC2ECA0-076C-4059-950B-460922899859}"/>
    <cellStyle name="Note 2 2 6 4 2 2" xfId="20201" xr:uid="{B9A8B7D7-6434-4936-A091-64A6A9EFF37A}"/>
    <cellStyle name="Note 2 2 6 4 2 3" xfId="24625" xr:uid="{D4C18F9B-E3EA-42EA-8863-2BCF52EF2BDB}"/>
    <cellStyle name="Note 2 2 6 4 3" xfId="12759" xr:uid="{AE997F9D-1B97-4FB6-9D29-5C58E2A26C41}"/>
    <cellStyle name="Note 2 2 6 4 3 2" xfId="22207" xr:uid="{D4B4B919-BC70-43B0-8EC6-D9A3FAE72F84}"/>
    <cellStyle name="Note 2 2 6 4 4" xfId="16472" xr:uid="{1DFABDB5-3CDE-41CB-B1EE-AD8BCC2046EC}"/>
    <cellStyle name="Note 2 2 6 5" xfId="7413" xr:uid="{59EE9BAE-E62A-4E23-B530-D5FA36F7D744}"/>
    <cellStyle name="Note 2 2 6 5 2" xfId="11104" xr:uid="{C1C8DAAA-28BF-4D27-86C6-AF422B03DD1F}"/>
    <cellStyle name="Note 2 2 6 5 2 2" xfId="20552" xr:uid="{04B7579D-506C-460B-800F-A68BDA73298E}"/>
    <cellStyle name="Note 2 2 6 5 2 3" xfId="24971" xr:uid="{3B867019-D5AB-41BF-B013-A8B53E708902}"/>
    <cellStyle name="Note 2 2 6 5 3" xfId="13143" xr:uid="{A4B2F0BF-C45D-4E66-B8F3-828DB3A6031E}"/>
    <cellStyle name="Note 2 2 6 5 3 2" xfId="22591" xr:uid="{8F8E1EA6-FD53-4711-BCE0-07BC27374583}"/>
    <cellStyle name="Note 2 2 6 5 4" xfId="16861" xr:uid="{18B843A3-82D7-4BEF-8C50-860F489FD8FF}"/>
    <cellStyle name="Note 2 2 6 6" xfId="8663" xr:uid="{F3C15B91-13C3-40DC-8154-A75EB2D8D50E}"/>
    <cellStyle name="Note 2 2 6 6 2" xfId="12151" xr:uid="{D11FBC81-A359-4109-A840-41B5547EAE07}"/>
    <cellStyle name="Note 2 2 6 6 2 2" xfId="21599" xr:uid="{8A312C10-AD52-441D-BAC7-853152E410E8}"/>
    <cellStyle name="Note 2 2 6 6 2 3" xfId="25991" xr:uid="{32F6CAB4-9DEF-438C-BC06-D13526CD7468}"/>
    <cellStyle name="Note 2 2 6 6 3" xfId="14366" xr:uid="{5A9D9CB6-7F49-4CA3-83B0-8AD7D8C76C7D}"/>
    <cellStyle name="Note 2 2 6 6 3 2" xfId="23814" xr:uid="{75418A80-5AE6-49D0-8AF1-5B5F5A755777}"/>
    <cellStyle name="Note 2 2 6 6 4" xfId="18111" xr:uid="{4AFE1556-06F1-4602-8A3F-A7FD00855B14}"/>
    <cellStyle name="Note 2 2 6 7" xfId="8072" xr:uid="{50668907-22A7-47BA-9E32-DF7597BAE3FD}"/>
    <cellStyle name="Note 2 2 6 7 2" xfId="11659" xr:uid="{EB6C68B1-A817-4A3C-BF2E-0B05947F9526}"/>
    <cellStyle name="Note 2 2 6 7 2 2" xfId="21107" xr:uid="{A587F868-EFBB-4AD5-858B-6A6697FB1A8A}"/>
    <cellStyle name="Note 2 2 6 7 2 3" xfId="25520" xr:uid="{9241FF9B-230C-4B7F-9024-115258472860}"/>
    <cellStyle name="Note 2 2 6 7 3" xfId="13796" xr:uid="{7D8CE60F-B04B-44C5-9F2E-1A8BDA782501}"/>
    <cellStyle name="Note 2 2 6 7 3 2" xfId="23244" xr:uid="{1DE33922-E357-48CD-9123-9514569BDEC8}"/>
    <cellStyle name="Note 2 2 6 7 4" xfId="17520" xr:uid="{C3B4216A-7814-4A2A-81A6-9F0088234D2C}"/>
    <cellStyle name="Note 2 2 6 8" xfId="8127" xr:uid="{5FB82BB9-D328-48E5-B0E6-2D9286617B6C}"/>
    <cellStyle name="Note 2 2 6 8 2" xfId="11704" xr:uid="{AD7FADE2-3840-4591-82FB-CA0B04D8FB33}"/>
    <cellStyle name="Note 2 2 6 8 2 2" xfId="21152" xr:uid="{4A9A1149-B4FF-471E-B462-496CE7BB872E}"/>
    <cellStyle name="Note 2 2 6 8 2 3" xfId="25556" xr:uid="{177FB388-F8FD-4BF8-8B38-27FDF94AB4A0}"/>
    <cellStyle name="Note 2 2 6 8 3" xfId="13842" xr:uid="{B043B181-6665-4C3A-ADFB-A62CC82DA432}"/>
    <cellStyle name="Note 2 2 6 8 3 2" xfId="23290" xr:uid="{46F1D68D-BD99-438D-8EA0-2EF036177F26}"/>
    <cellStyle name="Note 2 2 6 8 4" xfId="17575" xr:uid="{EFEC423A-5BF7-4EDE-B217-28DF2A8BB28B}"/>
    <cellStyle name="Note 2 2 6 9" xfId="7980" xr:uid="{57E2C02F-B6A2-4095-8F3F-A9D541743A23}"/>
    <cellStyle name="Note 2 2 6 9 2" xfId="13705" xr:uid="{65A83B35-51D3-419A-8C78-103D068B1A34}"/>
    <cellStyle name="Note 2 2 6 9 2 2" xfId="23153" xr:uid="{164B4D6E-6588-413F-ADD8-CB97AC98C266}"/>
    <cellStyle name="Note 2 2 6 9 3" xfId="17428" xr:uid="{D7979B97-D02C-4507-95CD-E6BCE2DCA75F}"/>
    <cellStyle name="Note 2 2 7" xfId="3781" xr:uid="{BD325357-8DE4-4C69-B86C-05B7A105BAF5}"/>
    <cellStyle name="Note 2 2 7 10" xfId="27055" xr:uid="{2A437D91-F1BD-47F7-9D45-AF975687DB32}"/>
    <cellStyle name="Note 2 2 7 2" xfId="5976" xr:uid="{A3222859-E570-4D74-B185-85951EFDA410}"/>
    <cellStyle name="Note 2 2 7 2 2" xfId="6646" xr:uid="{2128149E-EED7-4240-ACEF-6B8EDD6EE533}"/>
    <cellStyle name="Note 2 2 7 2 2 2" xfId="10378" xr:uid="{19D7DA98-F39B-4F40-BE77-2571201ACBB2}"/>
    <cellStyle name="Note 2 2 7 2 2 2 2" xfId="19826" xr:uid="{4B01B926-07EE-4167-99C0-EFC9C0B9BFE6}"/>
    <cellStyle name="Note 2 2 7 2 2 3" xfId="16097" xr:uid="{1BD3C4CB-6E71-438D-8682-304187F5337C}"/>
    <cellStyle name="Note 2 2 7 2 3" xfId="9708" xr:uid="{5344B4BD-F1E0-4990-BD94-2FF255E61C32}"/>
    <cellStyle name="Note 2 2 7 2 3 2" xfId="19156" xr:uid="{75DBF5C8-784E-4DA7-B794-804D87308FF3}"/>
    <cellStyle name="Note 2 2 7 2 4" xfId="15427" xr:uid="{72E873FF-26CC-45EB-9806-A03099901F31}"/>
    <cellStyle name="Note 2 2 7 2 5" xfId="27986" xr:uid="{FEAD1363-0969-4D49-97EC-4AC51EA09568}"/>
    <cellStyle name="Note 2 2 7 2 6" xfId="26672" xr:uid="{4CAE1BE4-4D61-4E93-8438-9ED8509165B8}"/>
    <cellStyle name="Note 2 2 7 2 7" xfId="28494" xr:uid="{1FA2F844-E713-493A-A27F-58C70F5629A7}"/>
    <cellStyle name="Note 2 2 7 3" xfId="7024" xr:uid="{D9F4FC2D-A0BD-4950-8578-485B2555D1E2}"/>
    <cellStyle name="Note 2 2 7 3 2" xfId="10755" xr:uid="{4A15742E-F62C-48CE-936D-83BDA609E8EC}"/>
    <cellStyle name="Note 2 2 7 3 2 2" xfId="20203" xr:uid="{C1313E21-B37B-4F91-B904-7FC3000E2AC3}"/>
    <cellStyle name="Note 2 2 7 3 2 3" xfId="24627" xr:uid="{30B9E523-7BF6-4D3C-AC9B-FFF79A6EFC93}"/>
    <cellStyle name="Note 2 2 7 3 3" xfId="12761" xr:uid="{721E4014-B814-4145-BFE5-4B08D02E8DA3}"/>
    <cellStyle name="Note 2 2 7 3 3 2" xfId="22209" xr:uid="{36300E9C-9EBC-4091-B1FF-86E155887A83}"/>
    <cellStyle name="Note 2 2 7 3 4" xfId="16474" xr:uid="{C9FC0541-DB28-4548-873B-87DB653C6980}"/>
    <cellStyle name="Note 2 2 7 4" xfId="7416" xr:uid="{8867C285-B08F-42C1-98FB-CA638A459403}"/>
    <cellStyle name="Note 2 2 7 4 2" xfId="11107" xr:uid="{94B89F3F-457C-4B57-9086-3B767CAD16D9}"/>
    <cellStyle name="Note 2 2 7 4 2 2" xfId="20555" xr:uid="{0DEE035C-13FF-4AED-B53D-373EE229E0DA}"/>
    <cellStyle name="Note 2 2 7 4 2 3" xfId="24974" xr:uid="{8984309D-8478-4BCB-96F9-10A5586B8E31}"/>
    <cellStyle name="Note 2 2 7 4 3" xfId="13146" xr:uid="{3D97E9FE-C2BA-41C8-9192-7B358D75374E}"/>
    <cellStyle name="Note 2 2 7 4 3 2" xfId="22594" xr:uid="{990BD198-6187-4F99-9CCD-46A4AC68F038}"/>
    <cellStyle name="Note 2 2 7 4 4" xfId="16864" xr:uid="{BAC0E21D-2A36-4539-BA7B-2BEF0536A7BC}"/>
    <cellStyle name="Note 2 2 7 5" xfId="7709" xr:uid="{AE4161A9-6390-4AF7-AE8B-DEC209135164}"/>
    <cellStyle name="Note 2 2 7 5 2" xfId="11359" xr:uid="{E090B0D9-1638-437A-9E6C-AE4845897C14}"/>
    <cellStyle name="Note 2 2 7 5 2 2" xfId="20807" xr:uid="{7AE7AF37-A9CE-48E6-8548-E4350B122373}"/>
    <cellStyle name="Note 2 2 7 5 2 3" xfId="25225" xr:uid="{47C4C13E-1319-4BEB-BF93-3F140FB6052C}"/>
    <cellStyle name="Note 2 2 7 5 3" xfId="13438" xr:uid="{B02153E1-D5CC-4811-8892-D36EE3CB5105}"/>
    <cellStyle name="Note 2 2 7 5 3 2" xfId="22886" xr:uid="{9997ED82-58C6-491B-ACD2-E61079BB3E0C}"/>
    <cellStyle name="Note 2 2 7 5 4" xfId="17157" xr:uid="{6F53A6CA-D400-4422-B31E-FC9B8E797D52}"/>
    <cellStyle name="Note 2 2 7 6" xfId="8494" xr:uid="{EDE09C12-78B7-4954-A3BD-202CC4327E1F}"/>
    <cellStyle name="Note 2 2 7 6 2" xfId="12009" xr:uid="{EA757AF3-C149-4988-B667-48E13AA9A4EC}"/>
    <cellStyle name="Note 2 2 7 6 2 2" xfId="21457" xr:uid="{A028B58D-3631-462E-A056-A676B52D2294}"/>
    <cellStyle name="Note 2 2 7 6 2 3" xfId="25849" xr:uid="{FF311683-01A5-4B67-94CF-211625A91ADA}"/>
    <cellStyle name="Note 2 2 7 6 3" xfId="14197" xr:uid="{9E4FEA0F-ED13-4CD8-B235-BA6EC1742113}"/>
    <cellStyle name="Note 2 2 7 6 3 2" xfId="23645" xr:uid="{BE3BC6FF-6919-4392-90A8-FFADF58CFC90}"/>
    <cellStyle name="Note 2 2 7 6 4" xfId="17942" xr:uid="{37CE6337-DB1A-4E9A-B500-E91C956095D2}"/>
    <cellStyle name="Note 2 2 7 7" xfId="9123" xr:uid="{2F617340-3F3F-48D5-8F42-8A55D0B58E79}"/>
    <cellStyle name="Note 2 2 7 7 2" xfId="12531" xr:uid="{79453F3E-FF7C-457B-89ED-719A89FFF347}"/>
    <cellStyle name="Note 2 2 7 7 2 2" xfId="21979" xr:uid="{23B2D8F3-36A2-4F4D-A52C-E206747C4420}"/>
    <cellStyle name="Note 2 2 7 7 2 3" xfId="26369" xr:uid="{7DB6F9B1-7E54-415D-913C-5BEA848303DF}"/>
    <cellStyle name="Note 2 2 7 7 3" xfId="14824" xr:uid="{D044D0AD-ABC9-4AFF-92E1-644F68E7D7EF}"/>
    <cellStyle name="Note 2 2 7 7 3 2" xfId="24272" xr:uid="{234C5B3F-4BF2-4304-BF48-C3418BE377BA}"/>
    <cellStyle name="Note 2 2 7 7 4" xfId="18571" xr:uid="{35F771C3-5956-420A-9973-15BA4CE42FE1}"/>
    <cellStyle name="Note 2 2 7 8" xfId="9151" xr:uid="{AA0377A4-3858-470E-B5AA-6FF1C4829D7E}"/>
    <cellStyle name="Note 2 2 7 8 2" xfId="14851" xr:uid="{06577C9D-575E-438C-9348-29BB9D0B3196}"/>
    <cellStyle name="Note 2 2 7 8 2 2" xfId="24299" xr:uid="{FD573D0A-C4FE-46BF-9A7D-2608FE013EF0}"/>
    <cellStyle name="Note 2 2 7 8 3" xfId="18599" xr:uid="{7CDDC17C-5122-482A-83BA-9B230702B68C}"/>
    <cellStyle name="Note 2 2 7 9" xfId="27328" xr:uid="{0D806A5E-A5A8-47D1-9419-6C496674E151}"/>
    <cellStyle name="Note 2 2 8" xfId="4169" xr:uid="{8C524547-50B6-421D-B1E4-5F4AD9AFB147}"/>
    <cellStyle name="Note 2 2 8 2" xfId="4279" xr:uid="{2CED1047-424E-46C7-964E-8983196BE21A}"/>
    <cellStyle name="Note 2 2 8 2 2" xfId="29691" xr:uid="{F55A8360-680D-465C-94BA-F5C7B5DDEB0E}"/>
    <cellStyle name="Note 2 2 8 3" xfId="29591" xr:uid="{B96F4289-37E0-4069-BB8C-8B494CAEDD4B}"/>
    <cellStyle name="Note 2 2 9" xfId="5243" xr:uid="{76A607C6-B0C1-4102-873A-3D6BBABD9CFC}"/>
    <cellStyle name="Note 2 2 9 10" xfId="26499" xr:uid="{23FA2FB1-D120-427A-AF10-4D34D60D26CC}"/>
    <cellStyle name="Note 2 2 9 2" xfId="6116" xr:uid="{B4090C4D-1D0A-47BC-8EFE-7EEA9898C032}"/>
    <cellStyle name="Note 2 2 9 2 2" xfId="6786" xr:uid="{1D9F9D70-CD18-446F-92D6-64B9705DA3AC}"/>
    <cellStyle name="Note 2 2 9 2 2 2" xfId="10518" xr:uid="{3ECC54D4-611E-47EE-943B-0444AEF3D0F3}"/>
    <cellStyle name="Note 2 2 9 2 2 2 2" xfId="19966" xr:uid="{DD57A7D3-084E-497F-8F3B-82102A93D2D1}"/>
    <cellStyle name="Note 2 2 9 2 2 3" xfId="16237" xr:uid="{FAE09F05-6857-409F-9E18-196CCE39A2CE}"/>
    <cellStyle name="Note 2 2 9 2 3" xfId="9848" xr:uid="{AF254683-27EF-482A-9216-AB81937F0399}"/>
    <cellStyle name="Note 2 2 9 2 3 2" xfId="19296" xr:uid="{A477B2CE-17A8-41DE-ACDE-E635097EA279}"/>
    <cellStyle name="Note 2 2 9 2 4" xfId="15567" xr:uid="{F701782C-827D-4690-A88D-3F79366AFE98}"/>
    <cellStyle name="Note 2 2 9 2 5" xfId="28087" xr:uid="{7CD24AAE-B17E-44E6-96C0-9CA269BBAC8C}"/>
    <cellStyle name="Note 2 2 9 2 6" xfId="27139" xr:uid="{65713B25-D776-423B-AC14-C3114F2FB436}"/>
    <cellStyle name="Note 2 2 9 2 7" xfId="28593" xr:uid="{F8221A5B-EBFB-4337-95D3-8C99A8EBEEDB}"/>
    <cellStyle name="Note 2 2 9 3" xfId="6863" xr:uid="{B9FEEEF1-8700-4269-A6B5-492B07490BFA}"/>
    <cellStyle name="Note 2 2 9 3 2" xfId="10594" xr:uid="{13A9D4AD-D766-43F5-A7BF-2733FC0A8625}"/>
    <cellStyle name="Note 2 2 9 3 2 2" xfId="20042" xr:uid="{4AEA9B28-7A12-4717-8112-0E037637D87E}"/>
    <cellStyle name="Note 2 2 9 3 2 3" xfId="24466" xr:uid="{7C90C16C-AD5C-4F43-81F4-C1B663663755}"/>
    <cellStyle name="Note 2 2 9 3 3" xfId="12600" xr:uid="{47193134-32E7-4FF9-A548-A9108BD75BA4}"/>
    <cellStyle name="Note 2 2 9 3 3 2" xfId="22048" xr:uid="{4B93C628-26BB-4A5B-B4EA-B46828FA9E5E}"/>
    <cellStyle name="Note 2 2 9 3 4" xfId="16313" xr:uid="{3E353D09-6D7E-40F5-85D2-43C1099CB2C8}"/>
    <cellStyle name="Note 2 2 9 4" xfId="7264" xr:uid="{179488C8-733D-4A3B-9C00-90677B3B0EC6}"/>
    <cellStyle name="Note 2 2 9 4 2" xfId="10988" xr:uid="{AB9DF603-AC9A-4F48-AA36-B21F102635B3}"/>
    <cellStyle name="Note 2 2 9 4 2 2" xfId="20436" xr:uid="{E99C4FF9-CDD5-4DEA-A7A3-74D118F99F67}"/>
    <cellStyle name="Note 2 2 9 4 2 3" xfId="24856" xr:uid="{54C66409-D8E0-47D6-881C-534EAE9911D3}"/>
    <cellStyle name="Note 2 2 9 4 3" xfId="12995" xr:uid="{25C63194-2217-4453-97D1-CBC26AF85E59}"/>
    <cellStyle name="Note 2 2 9 4 3 2" xfId="22443" xr:uid="{91D7522D-2A85-4AF6-8F9B-2F5E86EDFF2C}"/>
    <cellStyle name="Note 2 2 9 4 4" xfId="16712" xr:uid="{A79F08A5-960A-48DF-9453-4E3E11248F36}"/>
    <cellStyle name="Note 2 2 9 5" xfId="8935" xr:uid="{BD7BAC93-016D-461F-B341-ADB4D6F3F16B}"/>
    <cellStyle name="Note 2 2 9 5 2" xfId="12389" xr:uid="{5935F782-7938-4DB3-97E8-29A0DE65C075}"/>
    <cellStyle name="Note 2 2 9 5 2 2" xfId="21837" xr:uid="{35BC4422-2A4C-4534-81BE-ADF53B72032D}"/>
    <cellStyle name="Note 2 2 9 5 2 3" xfId="26227" xr:uid="{078F2F60-CCC6-40B5-A37D-3C20534DC895}"/>
    <cellStyle name="Note 2 2 9 5 3" xfId="14636" xr:uid="{E6BF766E-D25C-4E07-B8A5-B673C7E5321B}"/>
    <cellStyle name="Note 2 2 9 5 3 2" xfId="24084" xr:uid="{60AC82FB-26EB-4090-A99B-73E737190459}"/>
    <cellStyle name="Note 2 2 9 5 4" xfId="18383" xr:uid="{6F11F990-2B38-460E-AE18-7A1A8B541F7B}"/>
    <cellStyle name="Note 2 2 9 6" xfId="9028" xr:uid="{9812418F-A0DC-42CB-AD51-E076C6B3AD1B}"/>
    <cellStyle name="Note 2 2 9 6 2" xfId="12466" xr:uid="{28D6B496-EE71-4433-B9E5-70ACE52B1CBB}"/>
    <cellStyle name="Note 2 2 9 6 2 2" xfId="21914" xr:uid="{852C2A2F-79D9-4B41-A5AE-A343FB19134B}"/>
    <cellStyle name="Note 2 2 9 6 2 3" xfId="26304" xr:uid="{B4CAE88C-5032-48C9-8A82-ACA6F544BDD7}"/>
    <cellStyle name="Note 2 2 9 6 3" xfId="14729" xr:uid="{520E4D08-C286-4C51-8A56-10C5DD4F3B07}"/>
    <cellStyle name="Note 2 2 9 6 3 2" xfId="24177" xr:uid="{E9EB7CB5-01C6-49D5-89CC-6C1128BA7906}"/>
    <cellStyle name="Note 2 2 9 6 4" xfId="18476" xr:uid="{62EFC81E-DE57-4B02-AC52-7E52A0A64C54}"/>
    <cellStyle name="Note 2 2 9 7" xfId="8523" xr:uid="{E50CAA05-B3D6-4204-9D86-C6FCA330FEBD}"/>
    <cellStyle name="Note 2 2 9 7 2" xfId="12035" xr:uid="{B0981978-C3F0-4C9E-AA46-B97F5626D4FD}"/>
    <cellStyle name="Note 2 2 9 7 2 2" xfId="21483" xr:uid="{4C816CB0-32C8-4ABC-AAD2-7EB86503F0CC}"/>
    <cellStyle name="Note 2 2 9 7 2 3" xfId="25875" xr:uid="{FB28F88A-CCE2-422C-936B-978482E4B4E6}"/>
    <cellStyle name="Note 2 2 9 7 3" xfId="14226" xr:uid="{B4F8B14C-CC02-4C37-9E7E-ACD0A1BCC733}"/>
    <cellStyle name="Note 2 2 9 7 3 2" xfId="23674" xr:uid="{7F5B3BC9-ED72-4962-A391-8C5C676B0C15}"/>
    <cellStyle name="Note 2 2 9 7 4" xfId="17971" xr:uid="{1D6F52EC-09EA-45A9-866F-0F5068C58138}"/>
    <cellStyle name="Note 2 2 9 8" xfId="9156" xr:uid="{D4A16F4D-59A7-4575-A8D2-B5C5E5E7CCF0}"/>
    <cellStyle name="Note 2 2 9 8 2" xfId="14856" xr:uid="{3FC9A334-584C-4962-8B01-FB4B62DBADD7}"/>
    <cellStyle name="Note 2 2 9 8 2 2" xfId="24304" xr:uid="{B1E2509F-4A8C-4A0C-A354-E23386D5797E}"/>
    <cellStyle name="Note 2 2 9 8 3" xfId="18604" xr:uid="{07EE0C18-D8F7-4C97-90A9-C7E7A3D5AA16}"/>
    <cellStyle name="Note 2 2 9 9" xfId="27638" xr:uid="{475B932E-C62C-43D4-BA9D-036B25D3956B}"/>
    <cellStyle name="Note 2 20" xfId="8151" xr:uid="{B41AE819-964C-4CB1-95AC-9A2EC8254D66}"/>
    <cellStyle name="Note 2 20 2" xfId="11721" xr:uid="{6F35F880-D017-42A9-A783-0FC34FEE0340}"/>
    <cellStyle name="Note 2 20 2 2" xfId="21169" xr:uid="{3504E2BC-0F19-4D0B-ABFF-560FC182CF1F}"/>
    <cellStyle name="Note 2 20 2 3" xfId="25564" xr:uid="{1FB5530C-DEF3-4AAA-936B-CC0BE4010C3D}"/>
    <cellStyle name="Note 2 20 3" xfId="13857" xr:uid="{76541F92-B467-4CEB-8000-3B5337524CD4}"/>
    <cellStyle name="Note 2 20 3 2" xfId="23305" xr:uid="{4FF44E8C-E7F0-45FD-82B7-93911FCEA6B5}"/>
    <cellStyle name="Note 2 20 4" xfId="17599" xr:uid="{3F6FC8A8-B376-4898-8B60-A7FAA79302FF}"/>
    <cellStyle name="Note 2 21" xfId="8097" xr:uid="{7E45BCBE-E2DF-41AD-B586-62B552CA5FEC}"/>
    <cellStyle name="Note 2 21 2" xfId="13818" xr:uid="{B459EA5C-5344-444A-861B-92CB3FC01DFD}"/>
    <cellStyle name="Note 2 21 2 2" xfId="23266" xr:uid="{54A9089A-F4C6-4655-84B0-3741DD1E0978}"/>
    <cellStyle name="Note 2 21 3" xfId="17545" xr:uid="{9835A77D-D358-48FD-BE38-ED8023F992D4}"/>
    <cellStyle name="Note 2 22" xfId="26810" xr:uid="{E43C6333-99B7-470B-B47E-CE6EECF8E8D0}"/>
    <cellStyle name="Note 2 23" xfId="27226" xr:uid="{F3AD7986-4123-4526-B92A-AE462BF663F8}"/>
    <cellStyle name="Note 2 24" xfId="29370" xr:uid="{619BF2AB-50AC-4972-99A3-0B273F108382}"/>
    <cellStyle name="Note 2 3" xfId="1481" xr:uid="{EA2FEB2B-3595-4D6C-A3FE-8380F5E84D7D}"/>
    <cellStyle name="Note 2 3 10" xfId="7432" xr:uid="{03E96ADC-390F-4CDC-8C5A-E7E3F0C97483}"/>
    <cellStyle name="Note 2 3 10 2" xfId="13162" xr:uid="{ABD971AA-2CC2-427B-A4E3-21F8FC49CA96}"/>
    <cellStyle name="Note 2 3 10 2 2" xfId="22610" xr:uid="{32F15600-7B5C-422E-AEB0-DB7EAFF8C649}"/>
    <cellStyle name="Note 2 3 10 3" xfId="16880" xr:uid="{F2127ED0-59D1-4383-B32F-FA6E8434F13F}"/>
    <cellStyle name="Note 2 3 11" xfId="26814" xr:uid="{41C0DAE4-11C5-44EB-9D44-DEBB3099C623}"/>
    <cellStyle name="Note 2 3 12" xfId="26731" xr:uid="{9AB797E2-7BB6-4468-933A-0E2D73C85F70}"/>
    <cellStyle name="Note 2 3 2" xfId="3787" xr:uid="{133DDEBE-A252-48D7-87BF-90DCA37686DC}"/>
    <cellStyle name="Note 2 3 2 10" xfId="27052" xr:uid="{118102F5-938E-4C5E-98E0-DFBB2F5FC40B}"/>
    <cellStyle name="Note 2 3 2 2" xfId="5982" xr:uid="{68379C2F-4FCE-46D0-8913-FFED5681B7C9}"/>
    <cellStyle name="Note 2 3 2 2 2" xfId="6652" xr:uid="{2E3B36C9-2580-4057-92E4-47589373B2A7}"/>
    <cellStyle name="Note 2 3 2 2 2 2" xfId="10384" xr:uid="{2E51D415-1BF1-4AEC-965A-5B2C69CFB6C4}"/>
    <cellStyle name="Note 2 3 2 2 2 2 2" xfId="19832" xr:uid="{65D674A6-9CD5-4E46-84D9-3942EFF7FC74}"/>
    <cellStyle name="Note 2 3 2 2 2 3" xfId="16103" xr:uid="{FED47CF6-276D-4FB7-AC73-511EB73F4E05}"/>
    <cellStyle name="Note 2 3 2 2 3" xfId="9714" xr:uid="{A271F823-D6BF-4795-8331-A1DFBCF6180C}"/>
    <cellStyle name="Note 2 3 2 2 3 2" xfId="19162" xr:uid="{D0F56EBC-DC18-4F77-A04D-F3B54BADD153}"/>
    <cellStyle name="Note 2 3 2 2 4" xfId="15433" xr:uid="{E2327615-C6A8-4CD9-838A-D7442AE5A0E7}"/>
    <cellStyle name="Note 2 3 2 2 5" xfId="27992" xr:uid="{5AB7A875-521A-4CFB-A127-532108651AAE}"/>
    <cellStyle name="Note 2 3 2 2 6" xfId="26593" xr:uid="{4A698D2F-122C-4281-B04A-CFEDBC0EC194}"/>
    <cellStyle name="Note 2 3 2 2 7" xfId="28500" xr:uid="{A51146E8-3E99-47A3-A404-81C409603BB6}"/>
    <cellStyle name="Note 2 3 2 3" xfId="6901" xr:uid="{BF448AA6-F2CB-4B5F-8B75-D5A4093729CA}"/>
    <cellStyle name="Note 2 3 2 3 2" xfId="10632" xr:uid="{476C24C0-0328-4FF0-84BE-01C5EC335785}"/>
    <cellStyle name="Note 2 3 2 3 2 2" xfId="20080" xr:uid="{D9CA7903-8408-44A3-8847-A85A62EB883E}"/>
    <cellStyle name="Note 2 3 2 3 2 3" xfId="24504" xr:uid="{F202A12A-0F2B-4B39-A840-2AE861A5E1E8}"/>
    <cellStyle name="Note 2 3 2 3 3" xfId="12638" xr:uid="{A76B2C0C-A523-4F97-9D9C-FAF2E24394A6}"/>
    <cellStyle name="Note 2 3 2 3 3 2" xfId="22086" xr:uid="{3D27BA80-6F6E-42AE-9ADA-54D70523BBF3}"/>
    <cellStyle name="Note 2 3 2 3 4" xfId="16351" xr:uid="{6A463819-1DC3-4E39-AD83-4339B6D0141A}"/>
    <cellStyle name="Note 2 3 2 4" xfId="7412" xr:uid="{F8F822ED-7DA0-4558-AC8C-5AEA0B169D2E}"/>
    <cellStyle name="Note 2 3 2 4 2" xfId="11103" xr:uid="{30E593F2-A5D2-4C05-B5DA-446AF468D322}"/>
    <cellStyle name="Note 2 3 2 4 2 2" xfId="20551" xr:uid="{10FE2AE5-E7E0-40A9-BA3C-338F994A21D0}"/>
    <cellStyle name="Note 2 3 2 4 2 3" xfId="24970" xr:uid="{E7DC9A54-8DE3-4908-B5D9-B191BD8D9F4B}"/>
    <cellStyle name="Note 2 3 2 4 3" xfId="13142" xr:uid="{08094FED-588C-4B40-BFD0-D38C499FFDEE}"/>
    <cellStyle name="Note 2 3 2 4 3 2" xfId="22590" xr:uid="{FBDDC8A0-F172-4251-B0E5-AFEE092B14BD}"/>
    <cellStyle name="Note 2 3 2 4 4" xfId="16860" xr:uid="{5F0DB92F-3080-4BAF-B88A-7E5DDAF84DC9}"/>
    <cellStyle name="Note 2 3 2 5" xfId="8177" xr:uid="{F0D498CD-4EBF-4AD5-9637-B8C8F66584BC}"/>
    <cellStyle name="Note 2 3 2 5 2" xfId="11745" xr:uid="{68F2B992-DFD6-4222-862B-95EC71398D6D}"/>
    <cellStyle name="Note 2 3 2 5 2 2" xfId="21193" xr:uid="{0A0391A6-8DFE-413C-9224-9ABCE73603FA}"/>
    <cellStyle name="Note 2 3 2 5 2 3" xfId="25588" xr:uid="{1AC9133A-8510-44E9-9D2D-DDC8F770F9EE}"/>
    <cellStyle name="Note 2 3 2 5 3" xfId="13883" xr:uid="{6B1FE0F1-8246-4242-9E5F-3FC12B2B2639}"/>
    <cellStyle name="Note 2 3 2 5 3 2" xfId="23331" xr:uid="{5BF62CF7-E55C-405F-8C75-C7C78688712F}"/>
    <cellStyle name="Note 2 3 2 5 4" xfId="17625" xr:uid="{F7F3E7F4-D439-4368-ADC3-62D66E808BA9}"/>
    <cellStyle name="Note 2 3 2 6" xfId="8567" xr:uid="{42DCFBFD-F2D4-4354-8077-81167281C3C3}"/>
    <cellStyle name="Note 2 3 2 6 2" xfId="12069" xr:uid="{EAB53C2D-3471-498F-B851-0330FF86E88F}"/>
    <cellStyle name="Note 2 3 2 6 2 2" xfId="21517" xr:uid="{BBB75584-DCAB-446B-B5AA-47072E3704CA}"/>
    <cellStyle name="Note 2 3 2 6 2 3" xfId="25909" xr:uid="{FBAAD67B-3EA5-4E12-B05D-E473E66A62B4}"/>
    <cellStyle name="Note 2 3 2 6 3" xfId="14270" xr:uid="{48D289B9-8142-41E8-8063-4B085686B8AA}"/>
    <cellStyle name="Note 2 3 2 6 3 2" xfId="23718" xr:uid="{C92FAE50-9B36-4BFF-A9F3-329240581AB3}"/>
    <cellStyle name="Note 2 3 2 6 4" xfId="18015" xr:uid="{F710B008-BA7D-464F-9B50-4206EDA5BA76}"/>
    <cellStyle name="Note 2 3 2 7" xfId="8126" xr:uid="{92568078-3F63-4C51-84BD-7481A2EF97E3}"/>
    <cellStyle name="Note 2 3 2 7 2" xfId="11703" xr:uid="{F5C24B71-3DC3-4CE5-8C32-BB10BEEB8A3E}"/>
    <cellStyle name="Note 2 3 2 7 2 2" xfId="21151" xr:uid="{89F20EAE-5A52-488E-9535-813C714A424D}"/>
    <cellStyle name="Note 2 3 2 7 2 3" xfId="25555" xr:uid="{2310B530-0AEF-4D4F-8AF4-85D2312EF01A}"/>
    <cellStyle name="Note 2 3 2 7 3" xfId="13841" xr:uid="{55AE2D63-6F68-4D5E-B4A0-172BBF82B064}"/>
    <cellStyle name="Note 2 3 2 7 3 2" xfId="23289" xr:uid="{FE0655C6-6B6A-4AEF-9F55-095AE8673442}"/>
    <cellStyle name="Note 2 3 2 7 4" xfId="17574" xr:uid="{16690709-CA91-4999-9CE1-3D19FDB76494}"/>
    <cellStyle name="Note 2 3 2 8" xfId="8825" xr:uid="{E44DC574-CA48-4891-9073-DA4834170DBE}"/>
    <cellStyle name="Note 2 3 2 8 2" xfId="14528" xr:uid="{F0ADC0C8-4FA2-4063-953C-3A443E88405B}"/>
    <cellStyle name="Note 2 3 2 8 2 2" xfId="23976" xr:uid="{2050CC94-49C1-49C7-A5B7-A2D31D6B802D}"/>
    <cellStyle name="Note 2 3 2 8 3" xfId="18273" xr:uid="{87416D57-D342-4B39-967E-9CBA79F929DC}"/>
    <cellStyle name="Note 2 3 2 9" xfId="27334" xr:uid="{4C57D04C-BE07-480B-9F15-251ACE1320E3}"/>
    <cellStyle name="Note 2 3 3" xfId="5249" xr:uid="{4FBE83A4-885E-4864-A5D2-626644B35B5D}"/>
    <cellStyle name="Note 2 3 3 10" xfId="26955" xr:uid="{D2D9AAA9-4C93-4B63-933B-71108A80B20B}"/>
    <cellStyle name="Note 2 3 3 2" xfId="6122" xr:uid="{8B12A760-A370-43E3-A079-D3556536E3A2}"/>
    <cellStyle name="Note 2 3 3 2 2" xfId="6792" xr:uid="{802DBF22-D4FB-472A-869B-889A11748386}"/>
    <cellStyle name="Note 2 3 3 2 2 2" xfId="10524" xr:uid="{E111B1D3-17E3-4380-9946-838A324622ED}"/>
    <cellStyle name="Note 2 3 3 2 2 2 2" xfId="19972" xr:uid="{57FA4BC7-A856-4340-B19F-E42FD51CF769}"/>
    <cellStyle name="Note 2 3 3 2 2 3" xfId="16243" xr:uid="{10FBEF5F-4BF7-4853-AA44-1C12B2D64735}"/>
    <cellStyle name="Note 2 3 3 2 3" xfId="9854" xr:uid="{006D8C63-1C1A-4AC1-A5C0-C4BF165B7C3A}"/>
    <cellStyle name="Note 2 3 3 2 3 2" xfId="19302" xr:uid="{0F9DD0FD-B7FE-45A1-BDDA-D8352121A717}"/>
    <cellStyle name="Note 2 3 3 2 4" xfId="15573" xr:uid="{4E7CC871-24B0-42C6-BB81-4B7656EDEE6E}"/>
    <cellStyle name="Note 2 3 3 2 5" xfId="28093" xr:uid="{442D527C-A818-40C9-A3D3-8711223ED0B3}"/>
    <cellStyle name="Note 2 3 3 2 6" xfId="27483" xr:uid="{3453196E-524F-4D8C-8AC0-FF614192847F}"/>
    <cellStyle name="Note 2 3 3 2 7" xfId="28599" xr:uid="{1CA2FD9E-6191-400D-9954-C8EA52443F74}"/>
    <cellStyle name="Note 2 3 3 3" xfId="6857" xr:uid="{95A73546-FD65-42A9-A3CF-E967818F1365}"/>
    <cellStyle name="Note 2 3 3 3 2" xfId="10588" xr:uid="{AA777BC1-429C-4926-BE0A-ED9EC2E1326C}"/>
    <cellStyle name="Note 2 3 3 3 2 2" xfId="20036" xr:uid="{6DBCB4FF-8083-492C-8139-2782FCD95861}"/>
    <cellStyle name="Note 2 3 3 3 2 3" xfId="24460" xr:uid="{B8703C5C-A2CA-4ADD-8303-F6D1BC8C5555}"/>
    <cellStyle name="Note 2 3 3 3 3" xfId="12594" xr:uid="{E1CCB878-BF8A-4E08-B367-A134CA30FE0F}"/>
    <cellStyle name="Note 2 3 3 3 3 2" xfId="22042" xr:uid="{EC5C5F09-0535-4138-8115-8F505C973475}"/>
    <cellStyle name="Note 2 3 3 3 4" xfId="16307" xr:uid="{CE1095C0-5E00-4005-BC3D-B5FE7C8D6E27}"/>
    <cellStyle name="Note 2 3 3 4" xfId="7261" xr:uid="{66A72F71-FCD9-4DB5-9F60-E49C200D04F0}"/>
    <cellStyle name="Note 2 3 3 4 2" xfId="10985" xr:uid="{A438F005-CCB5-4374-9EA7-62324E376051}"/>
    <cellStyle name="Note 2 3 3 4 2 2" xfId="20433" xr:uid="{7B351730-F495-4946-8025-02657F563AC6}"/>
    <cellStyle name="Note 2 3 3 4 2 3" xfId="24853" xr:uid="{219CF798-D6B9-44F9-A0F2-5307F4EBD1BC}"/>
    <cellStyle name="Note 2 3 3 4 3" xfId="12992" xr:uid="{940904C9-B965-438E-984D-07D181E8BB4B}"/>
    <cellStyle name="Note 2 3 3 4 3 2" xfId="22440" xr:uid="{1F7D8C4A-0CE6-4D20-9DDE-961858D215A5}"/>
    <cellStyle name="Note 2 3 3 4 4" xfId="16709" xr:uid="{AEA8D261-6A35-4DA5-9FD8-353E31BC0174}"/>
    <cellStyle name="Note 2 3 3 5" xfId="8941" xr:uid="{3ED1166E-20E6-4938-9EF1-2F312ABE930F}"/>
    <cellStyle name="Note 2 3 3 5 2" xfId="12395" xr:uid="{B204FB45-B490-4FC7-8638-D2C923D32D49}"/>
    <cellStyle name="Note 2 3 3 5 2 2" xfId="21843" xr:uid="{662ADA78-4927-46B7-AD2A-C1E1C73597BE}"/>
    <cellStyle name="Note 2 3 3 5 2 3" xfId="26233" xr:uid="{B33B14E1-D715-42A8-BD72-01BB55DCD406}"/>
    <cellStyle name="Note 2 3 3 5 3" xfId="14642" xr:uid="{0B18623D-3927-42F4-AD13-F4E95E1126B3}"/>
    <cellStyle name="Note 2 3 3 5 3 2" xfId="24090" xr:uid="{D8808E1E-9BB2-41C8-A042-726FAD6FCE02}"/>
    <cellStyle name="Note 2 3 3 5 4" xfId="18389" xr:uid="{C46CAA41-8216-43BD-8102-D65D1D75CC69}"/>
    <cellStyle name="Note 2 3 3 6" xfId="9034" xr:uid="{D64BFE89-C5CA-45C2-A5BD-D742BE8604DE}"/>
    <cellStyle name="Note 2 3 3 6 2" xfId="12472" xr:uid="{66A90CA2-8A46-42EA-8C7D-1C6F2A06F7B1}"/>
    <cellStyle name="Note 2 3 3 6 2 2" xfId="21920" xr:uid="{EE905459-F7BE-48E0-A41B-AAD430BB17D4}"/>
    <cellStyle name="Note 2 3 3 6 2 3" xfId="26310" xr:uid="{C3118F5D-F9AF-40DA-9E3D-EA60AF42A83B}"/>
    <cellStyle name="Note 2 3 3 6 3" xfId="14735" xr:uid="{713693EB-D4ED-493D-8360-A397E91346E9}"/>
    <cellStyle name="Note 2 3 3 6 3 2" xfId="24183" xr:uid="{7A61A1EE-46AF-4CCD-B1A9-9F4634C2CB3A}"/>
    <cellStyle name="Note 2 3 3 6 4" xfId="18482" xr:uid="{E948ADDC-84AB-49B9-8061-0A728F22049B}"/>
    <cellStyle name="Note 2 3 3 7" xfId="7839" xr:uid="{90607EB5-ED55-4465-AC76-5C44FE5DE601}"/>
    <cellStyle name="Note 2 3 3 7 2" xfId="11471" xr:uid="{333DA8D3-A45D-4103-8288-5E44E8472DC8}"/>
    <cellStyle name="Note 2 3 3 7 2 2" xfId="20919" xr:uid="{14E61EF2-5774-43FF-B179-3973A3AB53FB}"/>
    <cellStyle name="Note 2 3 3 7 2 3" xfId="25335" xr:uid="{2C7B93FE-302C-4A2E-86E1-F98A8D67FE51}"/>
    <cellStyle name="Note 2 3 3 7 3" xfId="13566" xr:uid="{65E9BD60-72CC-488E-B89C-915039FCF519}"/>
    <cellStyle name="Note 2 3 3 7 3 2" xfId="23014" xr:uid="{E78ECEBD-A3CB-4F27-B8D3-256CF314C8B9}"/>
    <cellStyle name="Note 2 3 3 7 4" xfId="17287" xr:uid="{4394BBE7-2845-4440-B31A-3E7930E36DE8}"/>
    <cellStyle name="Note 2 3 3 8" xfId="9162" xr:uid="{2163507A-3FC4-45FA-9330-8849C0D593A4}"/>
    <cellStyle name="Note 2 3 3 8 2" xfId="14862" xr:uid="{14CF854C-8FF0-4E80-95D4-2B9761075F0F}"/>
    <cellStyle name="Note 2 3 3 8 2 2" xfId="24310" xr:uid="{818A857B-7956-4F7C-81BB-17E4961F569A}"/>
    <cellStyle name="Note 2 3 3 8 3" xfId="18610" xr:uid="{AB0EA5BB-5682-4D70-9472-9BB0839E329D}"/>
    <cellStyle name="Note 2 3 3 9" xfId="27644" xr:uid="{94007BD8-A4F8-44C6-91BD-27417BFB909B}"/>
    <cellStyle name="Note 2 3 4" xfId="5634" xr:uid="{8F22FC26-DD3A-4552-8E8E-18610E4FCE5D}"/>
    <cellStyle name="Note 2 3 4 2" xfId="6304" xr:uid="{F97C33F2-2B41-4F9F-A068-8A697B0EFC58}"/>
    <cellStyle name="Note 2 3 4 2 2" xfId="10036" xr:uid="{CA082F46-41D8-4358-8D9D-B6A02A240960}"/>
    <cellStyle name="Note 2 3 4 2 2 2" xfId="19484" xr:uid="{E22C7BD4-FDEA-4B74-AF4A-C156C395CB4C}"/>
    <cellStyle name="Note 2 3 4 2 3" xfId="15755" xr:uid="{23D13139-6E68-4C01-97DD-60109F14EDBE}"/>
    <cellStyle name="Note 2 3 4 3" xfId="9366" xr:uid="{8CB0D85A-96B5-4CB5-8F25-66FB10026001}"/>
    <cellStyle name="Note 2 3 4 3 2" xfId="18814" xr:uid="{AFC06AD3-ACCE-49AF-B41E-907FC18D568E}"/>
    <cellStyle name="Note 2 3 4 4" xfId="15085" xr:uid="{78D82F68-31E4-4570-8497-6BF5B34AD6DA}"/>
    <cellStyle name="Note 2 3 4 5" xfId="27815" xr:uid="{2B5C45E4-DDB9-4693-A046-51BF911A61E8}"/>
    <cellStyle name="Note 2 3 4 6" xfId="26984" xr:uid="{FC7EF944-35D2-47A8-A389-6FC48B0D60FA}"/>
    <cellStyle name="Note 2 3 4 7" xfId="28349" xr:uid="{7F2F4965-B5D4-46F4-9E24-023053E73A45}"/>
    <cellStyle name="Note 2 3 5" xfId="6959" xr:uid="{6FF4ECCC-F93C-4346-AEA6-185C7BD45E61}"/>
    <cellStyle name="Note 2 3 5 2" xfId="10690" xr:uid="{9CA2BA9C-0136-493B-B3E7-738821369465}"/>
    <cellStyle name="Note 2 3 5 2 2" xfId="20138" xr:uid="{55D343CB-4618-420B-AEFD-FB54A27F0630}"/>
    <cellStyle name="Note 2 3 5 2 3" xfId="24562" xr:uid="{1E0575C4-89BD-4DC4-8215-1A6C01D03502}"/>
    <cellStyle name="Note 2 3 5 3" xfId="12696" xr:uid="{8F3317FE-E92B-4FE6-B94D-53ED66BC127A}"/>
    <cellStyle name="Note 2 3 5 3 2" xfId="22144" xr:uid="{727B6431-1BDD-4E64-AA14-F5CA265B2F95}"/>
    <cellStyle name="Note 2 3 5 4" xfId="16409" xr:uid="{B753B77C-36FB-4420-A8B4-468B9A88C3FF}"/>
    <cellStyle name="Note 2 3 6" xfId="8284" xr:uid="{DF86F263-4BF1-4F32-90B8-C25B12243D37}"/>
    <cellStyle name="Note 2 3 6 2" xfId="11836" xr:uid="{8F90D768-D0F6-46B7-9952-194A61F64E57}"/>
    <cellStyle name="Note 2 3 6 2 2" xfId="21284" xr:uid="{FE2E0829-66C4-4AA2-8127-56B03E68C227}"/>
    <cellStyle name="Note 2 3 6 2 3" xfId="25678" xr:uid="{438DCEAA-4F84-4735-B5E5-6AD807AA6A53}"/>
    <cellStyle name="Note 2 3 6 3" xfId="13989" xr:uid="{172C6218-745B-4F83-8732-3550A5245D8A}"/>
    <cellStyle name="Note 2 3 6 3 2" xfId="23437" xr:uid="{6655121D-1881-42D3-972F-4800DDA5DEB3}"/>
    <cellStyle name="Note 2 3 6 4" xfId="17732" xr:uid="{ABFFFCE3-4ABF-4AAA-8EF2-494947BDD01D}"/>
    <cellStyle name="Note 2 3 7" xfId="8757" xr:uid="{23D4F336-EAA4-4DCC-9664-FFAE15FD1686}"/>
    <cellStyle name="Note 2 3 7 2" xfId="12241" xr:uid="{5BB3375B-7CB6-4772-B7FA-91BD57469DF9}"/>
    <cellStyle name="Note 2 3 7 2 2" xfId="21689" xr:uid="{B035D312-CEC6-4BF9-BFB2-2DDDBFAA29B7}"/>
    <cellStyle name="Note 2 3 7 2 3" xfId="26081" xr:uid="{35E7D47E-F2FF-49A7-A9A4-29934D950EA3}"/>
    <cellStyle name="Note 2 3 7 3" xfId="14460" xr:uid="{D1424DBC-E6CB-463C-9D9A-DB67E18E026C}"/>
    <cellStyle name="Note 2 3 7 3 2" xfId="23908" xr:uid="{823DC142-2DC5-4B5B-ACE8-B010EE14B340}"/>
    <cellStyle name="Note 2 3 7 4" xfId="18205" xr:uid="{2D1453DA-6E26-400C-976E-CF676DC49BE6}"/>
    <cellStyle name="Note 2 3 8" xfId="8300" xr:uid="{475D3BF7-131B-453B-AC11-33AA5F51D220}"/>
    <cellStyle name="Note 2 3 8 2" xfId="11851" xr:uid="{B4D2EC87-5CD4-4CB6-88F3-F0D6A27CB03B}"/>
    <cellStyle name="Note 2 3 8 2 2" xfId="21299" xr:uid="{6FB5DD73-DE43-4453-9EFA-2FAC9DB3485A}"/>
    <cellStyle name="Note 2 3 8 2 3" xfId="25693" xr:uid="{20E99D8E-A346-479E-9BE4-D0F65AF1DE08}"/>
    <cellStyle name="Note 2 3 8 3" xfId="14005" xr:uid="{4B0054D3-E5EE-4219-9A28-CF41762099E8}"/>
    <cellStyle name="Note 2 3 8 3 2" xfId="23453" xr:uid="{343AFB81-0A9D-49BC-97BE-EED4A5414E6D}"/>
    <cellStyle name="Note 2 3 8 4" xfId="17748" xr:uid="{FA3AEAF7-6B70-4C10-B61C-E214E6252ACD}"/>
    <cellStyle name="Note 2 3 9" xfId="8134" xr:uid="{2BC496D7-C391-4FDB-A5ED-9911D4AF76E7}"/>
    <cellStyle name="Note 2 3 9 2" xfId="11710" xr:uid="{2C8B76AF-4739-4672-A29B-C1F0854AF62D}"/>
    <cellStyle name="Note 2 3 9 2 2" xfId="21158" xr:uid="{7E744456-CE58-4EBA-93CD-D65EE6779CE2}"/>
    <cellStyle name="Note 2 3 9 2 3" xfId="25559" xr:uid="{E689EF07-4E32-4FEC-9EBB-814D588C25A3}"/>
    <cellStyle name="Note 2 3 9 3" xfId="13846" xr:uid="{617B98BF-B507-471D-8858-3D825D5B71B9}"/>
    <cellStyle name="Note 2 3 9 3 2" xfId="23294" xr:uid="{00A72D09-DBB0-408B-8289-8F6341576B76}"/>
    <cellStyle name="Note 2 3 9 4" xfId="17582" xr:uid="{8AA15E56-98A5-48C9-9655-DDAB9B9C6F88}"/>
    <cellStyle name="Note 2 4" xfId="1482" xr:uid="{B78028F0-F75D-461D-AA20-497F18A62393}"/>
    <cellStyle name="Note 2 4 10" xfId="7904" xr:uid="{7D91AC31-1B2D-4988-87BF-5FDE77D1CB6B}"/>
    <cellStyle name="Note 2 4 10 2" xfId="13629" xr:uid="{FEE50C9C-8D07-409C-B049-C1A1EE2D2B56}"/>
    <cellStyle name="Note 2 4 10 2 2" xfId="23077" xr:uid="{5193C9F5-5211-4612-9353-6802ED354874}"/>
    <cellStyle name="Note 2 4 10 3" xfId="17352" xr:uid="{A2563AC5-0AAA-45F4-A7F2-774D418CECEA}"/>
    <cellStyle name="Note 2 4 11" xfId="26815" xr:uid="{1D2777AF-4EA2-4BB6-9ABD-9692B8F00DA1}"/>
    <cellStyle name="Note 2 4 12" xfId="26730" xr:uid="{CFECD7DD-05A6-4B42-AB26-026FC642C25C}"/>
    <cellStyle name="Note 2 4 2" xfId="3788" xr:uid="{C312B362-9B4A-4803-A889-82D414C45F31}"/>
    <cellStyle name="Note 2 4 2 10" xfId="26584" xr:uid="{EDEB1206-9525-46B7-93A9-7ED4A6CC709B}"/>
    <cellStyle name="Note 2 4 2 2" xfId="5983" xr:uid="{DD14D8B2-2D3F-44A7-821F-4B0C42F9629C}"/>
    <cellStyle name="Note 2 4 2 2 2" xfId="6653" xr:uid="{B5E99B96-DE83-4DDF-9E3D-F5228ED0E009}"/>
    <cellStyle name="Note 2 4 2 2 2 2" xfId="10385" xr:uid="{7534904E-F127-4918-871D-927CDCDCCC24}"/>
    <cellStyle name="Note 2 4 2 2 2 2 2" xfId="19833" xr:uid="{F5AE0F72-59A2-42CE-9A78-D3DAF9E2C125}"/>
    <cellStyle name="Note 2 4 2 2 2 3" xfId="16104" xr:uid="{C40502CE-D161-4245-989B-882D8C1E452D}"/>
    <cellStyle name="Note 2 4 2 2 3" xfId="9715" xr:uid="{6C611F07-F727-4B29-B908-3AEDCCE9E651}"/>
    <cellStyle name="Note 2 4 2 2 3 2" xfId="19163" xr:uid="{4C024E78-6BF1-480D-977C-EB29258608C2}"/>
    <cellStyle name="Note 2 4 2 2 4" xfId="15434" xr:uid="{80489960-1014-4C48-84B7-903E6D9DE7A4}"/>
    <cellStyle name="Note 2 4 2 2 5" xfId="27993" xr:uid="{227B8776-7541-49D7-9079-553B415A7618}"/>
    <cellStyle name="Note 2 4 2 2 6" xfId="27633" xr:uid="{98063ECA-C785-4572-801B-E179C1B5BA15}"/>
    <cellStyle name="Note 2 4 2 2 7" xfId="28501" xr:uid="{6431DB61-832E-4A23-B3CB-6787BB31E2A5}"/>
    <cellStyle name="Note 2 4 2 3" xfId="7148" xr:uid="{71BC928B-09BC-42B8-ABC2-0ABEFFB8C4C9}"/>
    <cellStyle name="Note 2 4 2 3 2" xfId="10879" xr:uid="{F5565419-22C8-420C-B227-9B3CB09DA790}"/>
    <cellStyle name="Note 2 4 2 3 2 2" xfId="20327" xr:uid="{818EC573-0DF6-4B7B-9167-D58160F80044}"/>
    <cellStyle name="Note 2 4 2 3 2 3" xfId="24751" xr:uid="{6E1040AE-0E51-47FB-B601-5B8FBD48AF2D}"/>
    <cellStyle name="Note 2 4 2 3 3" xfId="12885" xr:uid="{3195FE25-4EC5-4F7D-BAB2-3B581687C6B3}"/>
    <cellStyle name="Note 2 4 2 3 3 2" xfId="22333" xr:uid="{C528699B-26CA-4DED-B291-9A27AFFC3B40}"/>
    <cellStyle name="Note 2 4 2 3 4" xfId="16598" xr:uid="{6853C1A6-1CC7-482A-B446-AFB8E91FA239}"/>
    <cellStyle name="Note 2 4 2 4" xfId="7411" xr:uid="{5E626ECA-A133-4605-A05F-7F8200ADA036}"/>
    <cellStyle name="Note 2 4 2 4 2" xfId="11102" xr:uid="{B47449D7-AB48-4898-8927-0C3C379F20AE}"/>
    <cellStyle name="Note 2 4 2 4 2 2" xfId="20550" xr:uid="{7B7E4FAC-C205-4031-A6CB-3CCED47729FA}"/>
    <cellStyle name="Note 2 4 2 4 2 3" xfId="24969" xr:uid="{D0AABC94-9529-4A51-90FF-E770825F7713}"/>
    <cellStyle name="Note 2 4 2 4 3" xfId="13141" xr:uid="{9695F50E-EF9F-430C-AFAE-88A7C49C98F6}"/>
    <cellStyle name="Note 2 4 2 4 3 2" xfId="22589" xr:uid="{4F37AA9A-1835-4FC7-A56A-D75DE8F810C3}"/>
    <cellStyle name="Note 2 4 2 4 4" xfId="16859" xr:uid="{D8458B5B-6EDB-4FE8-8CC9-F80A23738343}"/>
    <cellStyle name="Note 2 4 2 5" xfId="8395" xr:uid="{C3875BF3-D51D-4C06-8964-193553CDE660}"/>
    <cellStyle name="Note 2 4 2 5 2" xfId="11926" xr:uid="{28837DC7-CC6D-4AA7-8F1A-21A0E7A4C726}"/>
    <cellStyle name="Note 2 4 2 5 2 2" xfId="21374" xr:uid="{8C6855A7-2F5E-4D68-A3F7-7EE81D48A81B}"/>
    <cellStyle name="Note 2 4 2 5 2 3" xfId="25768" xr:uid="{8561E648-DD5F-4885-9898-57A974F1A976}"/>
    <cellStyle name="Note 2 4 2 5 3" xfId="14100" xr:uid="{3AD97D53-7EBF-4775-A9EF-2740F0478624}"/>
    <cellStyle name="Note 2 4 2 5 3 2" xfId="23548" xr:uid="{22E19492-AF9C-47F7-87FB-1736E0A00323}"/>
    <cellStyle name="Note 2 4 2 5 4" xfId="17843" xr:uid="{9B0F99F9-AF4B-407C-956A-27C42A71E95D}"/>
    <cellStyle name="Note 2 4 2 6" xfId="8456" xr:uid="{5F33FA03-AFC7-4707-8680-42B48FB9ADF9}"/>
    <cellStyle name="Note 2 4 2 6 2" xfId="11976" xr:uid="{33920519-FB93-4BC7-A5D5-96C0E6DAF02D}"/>
    <cellStyle name="Note 2 4 2 6 2 2" xfId="21424" xr:uid="{D8B2586E-02C7-45AD-9FFE-A7F27F62E872}"/>
    <cellStyle name="Note 2 4 2 6 2 3" xfId="25818" xr:uid="{4E498678-2DAB-45E9-945C-B23782F56E2D}"/>
    <cellStyle name="Note 2 4 2 6 3" xfId="14161" xr:uid="{0A46623E-50A1-4C16-A0DB-3B52AA256734}"/>
    <cellStyle name="Note 2 4 2 6 3 2" xfId="23609" xr:uid="{6B87F038-900E-4340-9887-2782A38FAF75}"/>
    <cellStyle name="Note 2 4 2 6 4" xfId="17904" xr:uid="{81A154B8-1462-452A-84CB-06CABD66BA1D}"/>
    <cellStyle name="Note 2 4 2 7" xfId="7838" xr:uid="{3A4F90A5-184B-4E86-B917-32E526014C73}"/>
    <cellStyle name="Note 2 4 2 7 2" xfId="11470" xr:uid="{51FC1248-8280-4B13-8B91-7867B1760E3F}"/>
    <cellStyle name="Note 2 4 2 7 2 2" xfId="20918" xr:uid="{1A58E992-357A-4EF3-B03E-15F2F9D0D185}"/>
    <cellStyle name="Note 2 4 2 7 2 3" xfId="25334" xr:uid="{60543599-9CD2-4F88-962E-21B13CB87E77}"/>
    <cellStyle name="Note 2 4 2 7 3" xfId="13565" xr:uid="{6237D9D7-CF42-42AD-A74D-7CA73C5B0DD8}"/>
    <cellStyle name="Note 2 4 2 7 3 2" xfId="23013" xr:uid="{139B3D2A-CD92-4995-8693-CFF3E765DBF0}"/>
    <cellStyle name="Note 2 4 2 7 4" xfId="17286" xr:uid="{557C242F-00A4-4E2A-BA2A-19F956061E11}"/>
    <cellStyle name="Note 2 4 2 8" xfId="8336" xr:uid="{EFA653AE-A853-468D-85AC-D9E9343EBD02}"/>
    <cellStyle name="Note 2 4 2 8 2" xfId="14041" xr:uid="{B688C25A-4641-4440-974D-2D8B4CFC33AB}"/>
    <cellStyle name="Note 2 4 2 8 2 2" xfId="23489" xr:uid="{B3324C42-5680-4E65-9933-DC6EFBDB46E1}"/>
    <cellStyle name="Note 2 4 2 8 3" xfId="17784" xr:uid="{372EEA58-A727-432C-834A-00CA91F7A685}"/>
    <cellStyle name="Note 2 4 2 9" xfId="27335" xr:uid="{66E5966E-4E9E-43AA-8340-5D4F045399D2}"/>
    <cellStyle name="Note 2 4 3" xfId="5250" xr:uid="{AE85A4E8-31D6-45CB-8950-EBEE3E2A4547}"/>
    <cellStyle name="Note 2 4 3 10" xfId="26495" xr:uid="{AF5CEEFC-5612-4969-942B-9F2A175DAE16}"/>
    <cellStyle name="Note 2 4 3 2" xfId="6123" xr:uid="{D4FEFB48-D5CB-4D73-8DF4-58A98CA56A85}"/>
    <cellStyle name="Note 2 4 3 2 2" xfId="6793" xr:uid="{4BB18BD2-D799-411A-AA01-358CD505996E}"/>
    <cellStyle name="Note 2 4 3 2 2 2" xfId="10525" xr:uid="{21F60B3C-8E93-42EC-99C7-EAAA0CCD318A}"/>
    <cellStyle name="Note 2 4 3 2 2 2 2" xfId="19973" xr:uid="{1BBFC28F-DA61-4DCE-BE34-9BA6670CBD34}"/>
    <cellStyle name="Note 2 4 3 2 2 3" xfId="16244" xr:uid="{C2FA3275-B089-4FE1-8185-3C531BB1BC52}"/>
    <cellStyle name="Note 2 4 3 2 3" xfId="9855" xr:uid="{475D7B81-3AE1-4EFB-9CE3-F4217C2E1EF1}"/>
    <cellStyle name="Note 2 4 3 2 3 2" xfId="19303" xr:uid="{91D292BE-7E3D-4C7A-950B-E49F915E03B9}"/>
    <cellStyle name="Note 2 4 3 2 4" xfId="15574" xr:uid="{0E8FC2A3-E085-4614-92B5-388B8BDE3C22}"/>
    <cellStyle name="Note 2 4 3 2 5" xfId="28094" xr:uid="{49FAF912-B9ED-4221-AD21-91E550A33D8A}"/>
    <cellStyle name="Note 2 4 3 2 6" xfId="27948" xr:uid="{A55732EB-FC37-4338-A9C6-AA1BE65DCBF5}"/>
    <cellStyle name="Note 2 4 3 2 7" xfId="28600" xr:uid="{37C0E07D-CB5E-467B-8485-D1A181E545D0}"/>
    <cellStyle name="Note 2 4 3 3" xfId="6982" xr:uid="{7E0ED2BF-F754-4A33-A04B-B7957955828E}"/>
    <cellStyle name="Note 2 4 3 3 2" xfId="10713" xr:uid="{0D3EB022-EF75-4843-81A2-CE15EEF19BE0}"/>
    <cellStyle name="Note 2 4 3 3 2 2" xfId="20161" xr:uid="{7ACA9FB4-BD46-43EB-A9D7-7AFE6FC71152}"/>
    <cellStyle name="Note 2 4 3 3 2 3" xfId="24585" xr:uid="{81AB07B7-0EB6-4695-8F79-F08CEE6B6CE3}"/>
    <cellStyle name="Note 2 4 3 3 3" xfId="12719" xr:uid="{03C820F8-3E2E-45CA-8C59-2E5A987BB7F2}"/>
    <cellStyle name="Note 2 4 3 3 3 2" xfId="22167" xr:uid="{C15A207F-3A4F-4892-865C-EC3F7E0C2C07}"/>
    <cellStyle name="Note 2 4 3 3 4" xfId="16432" xr:uid="{69FE253A-2FD6-42FB-A9B3-CF4A609D815E}"/>
    <cellStyle name="Note 2 4 3 4" xfId="8531" xr:uid="{5E8C3546-8FEB-45BA-AED1-8E15CA8F2339}"/>
    <cellStyle name="Note 2 4 3 4 2" xfId="12043" xr:uid="{D19E395A-BA2A-4737-9944-E9C4E55F9CA5}"/>
    <cellStyle name="Note 2 4 3 4 2 2" xfId="21491" xr:uid="{6EC67E50-C3A2-48E1-8488-6519B0E7B64D}"/>
    <cellStyle name="Note 2 4 3 4 2 3" xfId="25883" xr:uid="{FD4A5EBB-E6AB-4CA1-8EC7-55EFDE313AF8}"/>
    <cellStyle name="Note 2 4 3 4 3" xfId="14234" xr:uid="{0C2C7D9D-CE9E-4690-B615-EEAD76C27B09}"/>
    <cellStyle name="Note 2 4 3 4 3 2" xfId="23682" xr:uid="{2958C162-9D6F-4BEB-8A72-F918A1657AF2}"/>
    <cellStyle name="Note 2 4 3 4 4" xfId="17979" xr:uid="{E42A9BC2-68F1-4BE4-899D-92EFE2538201}"/>
    <cellStyle name="Note 2 4 3 5" xfId="8942" xr:uid="{47B57CBF-A021-47C1-9833-53545D7DA887}"/>
    <cellStyle name="Note 2 4 3 5 2" xfId="12396" xr:uid="{E2403701-BD30-4A07-9176-6C1E181C0A8D}"/>
    <cellStyle name="Note 2 4 3 5 2 2" xfId="21844" xr:uid="{3469AD40-F442-4850-B43B-FF14D68DA841}"/>
    <cellStyle name="Note 2 4 3 5 2 3" xfId="26234" xr:uid="{787977B8-FD73-4D7C-AD0B-2FA6FE9A61DB}"/>
    <cellStyle name="Note 2 4 3 5 3" xfId="14643" xr:uid="{568BD3DA-BAF9-45D1-83B1-9E9E7FE48116}"/>
    <cellStyle name="Note 2 4 3 5 3 2" xfId="24091" xr:uid="{E611168E-28F8-4B91-8EA0-613891DF5A60}"/>
    <cellStyle name="Note 2 4 3 5 4" xfId="18390" xr:uid="{DF557440-2242-4303-A595-9042AD47CE6D}"/>
    <cellStyle name="Note 2 4 3 6" xfId="9035" xr:uid="{1C460ECC-B25D-400C-9349-CA9862FB9790}"/>
    <cellStyle name="Note 2 4 3 6 2" xfId="12473" xr:uid="{EA9EB5F6-A429-4C1D-A574-3257EB63E750}"/>
    <cellStyle name="Note 2 4 3 6 2 2" xfId="21921" xr:uid="{3ED878BF-802A-4C9C-89A8-7761454E1DEA}"/>
    <cellStyle name="Note 2 4 3 6 2 3" xfId="26311" xr:uid="{15C7EFF6-A474-4435-8C8F-FDDDF2A62126}"/>
    <cellStyle name="Note 2 4 3 6 3" xfId="14736" xr:uid="{C7A67E17-D85A-4F16-9E0E-B6C390B25528}"/>
    <cellStyle name="Note 2 4 3 6 3 2" xfId="24184" xr:uid="{08C38701-6BCA-432A-87B5-81BFF6BF0981}"/>
    <cellStyle name="Note 2 4 3 6 4" xfId="18483" xr:uid="{80700912-2316-452B-95B1-4C4CD721AB33}"/>
    <cellStyle name="Note 2 4 3 7" xfId="8546" xr:uid="{2503F3CD-E070-4C6F-AB11-33F4807CEAD8}"/>
    <cellStyle name="Note 2 4 3 7 2" xfId="12054" xr:uid="{CC0097E2-1045-4292-BD75-CE9E7B3EF840}"/>
    <cellStyle name="Note 2 4 3 7 2 2" xfId="21502" xr:uid="{5A405165-ED58-46FB-A9DC-3F0635A83AAB}"/>
    <cellStyle name="Note 2 4 3 7 2 3" xfId="25894" xr:uid="{D48680E9-EDB0-4278-BCB5-3F8CADDB4BDF}"/>
    <cellStyle name="Note 2 4 3 7 3" xfId="14249" xr:uid="{1B9D93D0-1AE8-4CF4-875B-839840BE3433}"/>
    <cellStyle name="Note 2 4 3 7 3 2" xfId="23697" xr:uid="{8AE55A70-8CC7-4EB5-BC17-472FE302FB5A}"/>
    <cellStyle name="Note 2 4 3 7 4" xfId="17994" xr:uid="{35E34EDC-9E5D-43B9-916A-C3E55AA9A4F5}"/>
    <cellStyle name="Note 2 4 3 8" xfId="9163" xr:uid="{8407EEDD-7850-4D4D-923A-4F835B149CEB}"/>
    <cellStyle name="Note 2 4 3 8 2" xfId="14863" xr:uid="{B40704DD-69F1-43D3-9570-BCDE78399B55}"/>
    <cellStyle name="Note 2 4 3 8 2 2" xfId="24311" xr:uid="{B7A7C54E-A25A-4AA9-8444-CF2D65E37E03}"/>
    <cellStyle name="Note 2 4 3 8 3" xfId="18611" xr:uid="{F856225C-2C3F-4D81-B12A-DD22E681D164}"/>
    <cellStyle name="Note 2 4 3 9" xfId="27645" xr:uid="{169D750E-3FD5-4D6E-A570-75A2D66B15F6}"/>
    <cellStyle name="Note 2 4 4" xfId="5635" xr:uid="{ED62EEAB-5F61-4F40-8B3E-7B5507EB1F83}"/>
    <cellStyle name="Note 2 4 4 2" xfId="6305" xr:uid="{A2C99844-4522-4129-AAEC-EB9FB22963A0}"/>
    <cellStyle name="Note 2 4 4 2 2" xfId="10037" xr:uid="{05C3653A-8EE7-49D6-A79D-55A17F03CDC0}"/>
    <cellStyle name="Note 2 4 4 2 2 2" xfId="19485" xr:uid="{E509B44F-F85A-469A-BBE1-66E5A4E6E4F9}"/>
    <cellStyle name="Note 2 4 4 2 3" xfId="15756" xr:uid="{3AA2C40B-717F-427F-B347-5D52D3EC288B}"/>
    <cellStyle name="Note 2 4 4 3" xfId="9367" xr:uid="{64068998-7684-448A-9DD8-489CAC760E43}"/>
    <cellStyle name="Note 2 4 4 3 2" xfId="18815" xr:uid="{001364A5-A682-4975-978D-D277EC7E9244}"/>
    <cellStyle name="Note 2 4 4 4" xfId="15086" xr:uid="{1BF6F8AE-EC8E-487D-8217-643DED822B93}"/>
    <cellStyle name="Note 2 4 4 5" xfId="27816" xr:uid="{120D586C-9855-41B9-A14A-9197348F6DA0}"/>
    <cellStyle name="Note 2 4 4 6" xfId="27937" xr:uid="{4CECB9FE-4B40-41EA-BD69-AE7F259BE42A}"/>
    <cellStyle name="Note 2 4 4 7" xfId="28350" xr:uid="{1F976F24-CAC1-4F08-8534-A478144DC9DF}"/>
    <cellStyle name="Note 2 4 5" xfId="6958" xr:uid="{0D970202-62AE-481C-945C-9D0F2CD5B70B}"/>
    <cellStyle name="Note 2 4 5 2" xfId="10689" xr:uid="{CEEC6FC9-58E2-47AF-9EB5-DEEEFB811B01}"/>
    <cellStyle name="Note 2 4 5 2 2" xfId="20137" xr:uid="{CA617E02-221B-4CD7-88CD-EFE0B86F9B40}"/>
    <cellStyle name="Note 2 4 5 2 3" xfId="24561" xr:uid="{3A598310-CAEC-44BA-9190-DE77E7133913}"/>
    <cellStyle name="Note 2 4 5 3" xfId="12695" xr:uid="{F28637B7-CA12-47D4-BA56-50666F94B10E}"/>
    <cellStyle name="Note 2 4 5 3 2" xfId="22143" xr:uid="{41C14410-C719-480F-A259-4DA4D12F0363}"/>
    <cellStyle name="Note 2 4 5 4" xfId="16408" xr:uid="{8AE39468-0A6C-405B-A031-8F7239C471AE}"/>
    <cellStyle name="Note 2 4 6" xfId="7686" xr:uid="{780FE531-A311-4C82-8840-816D2EFBEE83}"/>
    <cellStyle name="Note 2 4 6 2" xfId="11339" xr:uid="{7BE543F6-6F39-4887-85F2-2EC2DC6DEB0F}"/>
    <cellStyle name="Note 2 4 6 2 2" xfId="20787" xr:uid="{5A60B0D1-8054-4AB7-8017-17041E55BECE}"/>
    <cellStyle name="Note 2 4 6 2 3" xfId="25205" xr:uid="{C0E2EBA5-8B5B-43C9-8E8C-8F69FC951D79}"/>
    <cellStyle name="Note 2 4 6 3" xfId="13415" xr:uid="{9094A8AA-D96F-47C4-987D-F908E856C2E1}"/>
    <cellStyle name="Note 2 4 6 3 2" xfId="22863" xr:uid="{1FE02F81-89A7-4019-845F-CD49476388EC}"/>
    <cellStyle name="Note 2 4 6 4" xfId="17134" xr:uid="{5CAC4050-D35E-481E-9307-DFF5E82F48A8}"/>
    <cellStyle name="Note 2 4 7" xfId="8758" xr:uid="{AE7CBEAE-153B-4112-8B10-DA5C602B9C4E}"/>
    <cellStyle name="Note 2 4 7 2" xfId="12242" xr:uid="{52E319EA-6C8D-469F-97D4-AFCC20319340}"/>
    <cellStyle name="Note 2 4 7 2 2" xfId="21690" xr:uid="{5F1E915B-1423-47AC-B313-7EBA294353CA}"/>
    <cellStyle name="Note 2 4 7 2 3" xfId="26082" xr:uid="{72EA7E03-212A-48B7-B068-3B7382EE9921}"/>
    <cellStyle name="Note 2 4 7 3" xfId="14461" xr:uid="{751B57C9-B6FE-41F0-BEFF-5DD055C9C23C}"/>
    <cellStyle name="Note 2 4 7 3 2" xfId="23909" xr:uid="{75C242CF-E2FF-4639-99C4-FFA167CAD185}"/>
    <cellStyle name="Note 2 4 7 4" xfId="18206" xr:uid="{A57368B6-6165-4870-B7B5-44281D36664D}"/>
    <cellStyle name="Note 2 4 8" xfId="7996" xr:uid="{01611170-6A52-4700-95FD-0F16052ECBE4}"/>
    <cellStyle name="Note 2 4 8 2" xfId="11595" xr:uid="{476D8B21-D4A9-43CB-9AE2-529E582C5200}"/>
    <cellStyle name="Note 2 4 8 2 2" xfId="21043" xr:uid="{3FF89721-42AF-442F-A99E-FF15FE3B2F72}"/>
    <cellStyle name="Note 2 4 8 2 3" xfId="25457" xr:uid="{D8B01C37-AA86-4750-AA89-DF9752BE1C90}"/>
    <cellStyle name="Note 2 4 8 3" xfId="13721" xr:uid="{D9880EAA-A9CB-4470-8EF5-4658EE62905F}"/>
    <cellStyle name="Note 2 4 8 3 2" xfId="23169" xr:uid="{8745128F-05BC-4D0C-A074-F19129EB457D}"/>
    <cellStyle name="Note 2 4 8 4" xfId="17444" xr:uid="{FF8ABD7C-FC7A-4BDF-BF57-8BD846ACE38D}"/>
    <cellStyle name="Note 2 4 9" xfId="8985" xr:uid="{3960DF9B-5F43-4422-9C66-5DFCA04D7285}"/>
    <cellStyle name="Note 2 4 9 2" xfId="12434" xr:uid="{2E798369-95BB-4E52-B294-E538111E3D06}"/>
    <cellStyle name="Note 2 4 9 2 2" xfId="21882" xr:uid="{A46278F5-EB88-4BA6-A16E-987D3638F8C1}"/>
    <cellStyle name="Note 2 4 9 2 3" xfId="26272" xr:uid="{8DC6193A-6903-4CF0-89CB-16E0327DEC66}"/>
    <cellStyle name="Note 2 4 9 3" xfId="14686" xr:uid="{87B21A9B-2E77-42DF-A82C-D3B837F48543}"/>
    <cellStyle name="Note 2 4 9 3 2" xfId="24134" xr:uid="{314BE8D4-91B3-4F2B-B3C4-DAADA72B1887}"/>
    <cellStyle name="Note 2 4 9 4" xfId="18433" xr:uid="{49E1BB9B-0411-42B6-B277-8591AB01F077}"/>
    <cellStyle name="Note 2 5" xfId="1483" xr:uid="{B5CB0432-2C39-4B3C-9859-80BBBEDAA3ED}"/>
    <cellStyle name="Note 2 5 10" xfId="7694" xr:uid="{20BE80F2-8B77-4724-BA98-01F9A82436BD}"/>
    <cellStyle name="Note 2 5 10 2" xfId="13423" xr:uid="{E4512A86-47CE-4B32-876B-8443C572B6B2}"/>
    <cellStyle name="Note 2 5 10 2 2" xfId="22871" xr:uid="{F53699B3-E6A5-4334-B162-1F1F6CED3139}"/>
    <cellStyle name="Note 2 5 10 3" xfId="17142" xr:uid="{63C1D358-34AF-409F-8AB1-99959603CD32}"/>
    <cellStyle name="Note 2 5 11" xfId="26816" xr:uid="{09090037-B893-413C-8CFB-D3F628C649E2}"/>
    <cellStyle name="Note 2 5 12" xfId="26729" xr:uid="{82FA0281-9845-49E7-980E-87E360C9F06C}"/>
    <cellStyle name="Note 2 5 2" xfId="3789" xr:uid="{ED6D8E02-326C-47FA-A66C-207457A64161}"/>
    <cellStyle name="Note 2 5 2 10" xfId="27499" xr:uid="{9033ECC6-B782-44A1-A7AC-7B9A7AEE886A}"/>
    <cellStyle name="Note 2 5 2 2" xfId="5984" xr:uid="{2467D457-D93B-48CA-B2B0-B3CB2336A765}"/>
    <cellStyle name="Note 2 5 2 2 2" xfId="6654" xr:uid="{E09EDB56-B694-4DE0-AAAB-383F2EF750C3}"/>
    <cellStyle name="Note 2 5 2 2 2 2" xfId="10386" xr:uid="{7225E44A-C4AC-48C4-82F4-5AB4C3E51D4B}"/>
    <cellStyle name="Note 2 5 2 2 2 2 2" xfId="19834" xr:uid="{EF927977-D3EE-45B2-ADA3-86C2F9486FC2}"/>
    <cellStyle name="Note 2 5 2 2 2 3" xfId="16105" xr:uid="{12610AA4-211D-4931-8144-014D5C77AE44}"/>
    <cellStyle name="Note 2 5 2 2 3" xfId="9716" xr:uid="{45CCBF71-6707-44AA-8126-AF631BFFC8B8}"/>
    <cellStyle name="Note 2 5 2 2 3 2" xfId="19164" xr:uid="{3159C282-9A2E-408B-BD6A-953563FDBF74}"/>
    <cellStyle name="Note 2 5 2 2 4" xfId="15435" xr:uid="{9C913BEE-9126-47ED-BB8C-D6BE0AC2411E}"/>
    <cellStyle name="Note 2 5 2 2 5" xfId="27994" xr:uid="{07F9F619-3E34-4E87-9BBB-A3BC136BB20C}"/>
    <cellStyle name="Note 2 5 2 2 6" xfId="27600" xr:uid="{22BC6663-7F59-472F-BE38-7BEE93108A36}"/>
    <cellStyle name="Note 2 5 2 2 7" xfId="28502" xr:uid="{A58B42C1-0AD7-4E5E-9946-CD870439B9EA}"/>
    <cellStyle name="Note 2 5 2 3" xfId="7021" xr:uid="{77F164E7-69D6-4764-9F95-35B62351C015}"/>
    <cellStyle name="Note 2 5 2 3 2" xfId="10752" xr:uid="{8A5433F9-2EB4-4995-9459-BE18CCA28AE9}"/>
    <cellStyle name="Note 2 5 2 3 2 2" xfId="20200" xr:uid="{0877D2CB-56B9-40D8-8C3A-42CE9A44CC6C}"/>
    <cellStyle name="Note 2 5 2 3 2 3" xfId="24624" xr:uid="{DAFBEA63-B9C8-474C-8927-54C4758A855B}"/>
    <cellStyle name="Note 2 5 2 3 3" xfId="12758" xr:uid="{4129A590-2339-4947-BC6A-6CD963040F73}"/>
    <cellStyle name="Note 2 5 2 3 3 2" xfId="22206" xr:uid="{85EFCCC5-37B5-4BCA-9455-590B2AD9E02D}"/>
    <cellStyle name="Note 2 5 2 3 4" xfId="16471" xr:uid="{FC25EFD2-3AEF-4B5B-A875-D7B915E10402}"/>
    <cellStyle name="Note 2 5 2 4" xfId="7410" xr:uid="{59AF5E30-AE3E-4C05-94B5-DDD8E0B2F37C}"/>
    <cellStyle name="Note 2 5 2 4 2" xfId="11101" xr:uid="{E1A81433-7013-4B7B-886B-6C8B181DDD60}"/>
    <cellStyle name="Note 2 5 2 4 2 2" xfId="20549" xr:uid="{80163D8E-80A2-4935-9141-F10948B244E6}"/>
    <cellStyle name="Note 2 5 2 4 2 3" xfId="24968" xr:uid="{BBA28A61-CE48-4D9E-B609-60AB966612F5}"/>
    <cellStyle name="Note 2 5 2 4 3" xfId="13140" xr:uid="{8924398C-5629-4ECE-9266-A3B73DB53096}"/>
    <cellStyle name="Note 2 5 2 4 3 2" xfId="22588" xr:uid="{0ABA74AF-8229-411A-9212-F82BEA724BC5}"/>
    <cellStyle name="Note 2 5 2 4 4" xfId="16858" xr:uid="{172D1559-A374-456A-B293-E620C234A7D3}"/>
    <cellStyle name="Note 2 5 2 5" xfId="7329" xr:uid="{CEF0EA09-0783-4C8A-A9C4-E33CFE3BD364}"/>
    <cellStyle name="Note 2 5 2 5 2" xfId="11041" xr:uid="{A327FD51-5720-4607-BFC2-E61FC6492D48}"/>
    <cellStyle name="Note 2 5 2 5 2 2" xfId="20489" xr:uid="{3A795519-78A9-4549-8021-9CA5F9CF0137}"/>
    <cellStyle name="Note 2 5 2 5 2 3" xfId="24908" xr:uid="{A466D140-ACB2-49C2-8A27-F8FEECCB9B4A}"/>
    <cellStyle name="Note 2 5 2 5 3" xfId="13059" xr:uid="{D8E0F2A2-39F3-403C-8EA8-3B7A2164DC06}"/>
    <cellStyle name="Note 2 5 2 5 3 2" xfId="22507" xr:uid="{6023B615-878A-44E6-A966-6C235F9D1D7A}"/>
    <cellStyle name="Note 2 5 2 5 4" xfId="16777" xr:uid="{0BDB2639-A411-4914-8995-132220B721CC}"/>
    <cellStyle name="Note 2 5 2 6" xfId="8210" xr:uid="{6047CCAD-FCD0-4CDB-8FD6-942AC4DD933E}"/>
    <cellStyle name="Note 2 5 2 6 2" xfId="11770" xr:uid="{D77E10DF-5776-498C-9053-40892989FFEC}"/>
    <cellStyle name="Note 2 5 2 6 2 2" xfId="21218" xr:uid="{85887EBD-360E-4117-9DE7-DFCFCC196C58}"/>
    <cellStyle name="Note 2 5 2 6 2 3" xfId="25613" xr:uid="{137CF615-76A6-498B-BC82-75EE858438F3}"/>
    <cellStyle name="Note 2 5 2 6 3" xfId="13916" xr:uid="{D746603B-53E4-4A17-8B86-935CDECA014E}"/>
    <cellStyle name="Note 2 5 2 6 3 2" xfId="23364" xr:uid="{D447D85A-A68B-4FC9-AD0A-96EA137AABCC}"/>
    <cellStyle name="Note 2 5 2 6 4" xfId="17658" xr:uid="{62C55C42-66C4-4BD1-9869-97930AD515F4}"/>
    <cellStyle name="Note 2 5 2 7" xfId="9092" xr:uid="{028B64A3-0F90-4E04-B19C-8E88A4EB4518}"/>
    <cellStyle name="Note 2 5 2 7 2" xfId="12517" xr:uid="{1CF918F6-192E-4A2C-A179-4F8650AE3C8A}"/>
    <cellStyle name="Note 2 5 2 7 2 2" xfId="21965" xr:uid="{C6563421-0CF5-4676-A4C6-DE75B2CD1B7F}"/>
    <cellStyle name="Note 2 5 2 7 2 3" xfId="26355" xr:uid="{43BCC3F0-E28E-48FC-8E09-439DC0A6EAB5}"/>
    <cellStyle name="Note 2 5 2 7 3" xfId="14793" xr:uid="{F5280505-0DC5-4D8F-AE66-3C71BD54B052}"/>
    <cellStyle name="Note 2 5 2 7 3 2" xfId="24241" xr:uid="{50EEBA12-512A-407E-8598-50854A0A071B}"/>
    <cellStyle name="Note 2 5 2 7 4" xfId="18540" xr:uid="{23726D9B-8EA4-4EF5-8881-D1C2BD5715D0}"/>
    <cellStyle name="Note 2 5 2 8" xfId="7781" xr:uid="{F77AF8B1-ADC7-44E4-BC90-8222E7B83656}"/>
    <cellStyle name="Note 2 5 2 8 2" xfId="13508" xr:uid="{63E980B4-A412-4E29-B313-8BD4055A2B82}"/>
    <cellStyle name="Note 2 5 2 8 2 2" xfId="22956" xr:uid="{9685A9D6-0557-4ECA-A007-24C3362782FD}"/>
    <cellStyle name="Note 2 5 2 8 3" xfId="17229" xr:uid="{D0AA0588-83BD-4F09-BAE4-09AAEF3B9949}"/>
    <cellStyle name="Note 2 5 2 9" xfId="27336" xr:uid="{70E7D6E0-D0D7-4AC7-AFE6-701E20FE0902}"/>
    <cellStyle name="Note 2 5 3" xfId="5251" xr:uid="{478CCE6E-513F-4FE9-AC70-B7A8A9E025E9}"/>
    <cellStyle name="Note 2 5 3 10" xfId="26494" xr:uid="{61674A99-B2DF-4DC8-914C-AD5FC58BA7E9}"/>
    <cellStyle name="Note 2 5 3 2" xfId="6124" xr:uid="{CC362EFC-29E5-4F52-BE0E-E482D1448785}"/>
    <cellStyle name="Note 2 5 3 2 2" xfId="6794" xr:uid="{258E860A-4421-4CCB-A849-0E116D9F56C8}"/>
    <cellStyle name="Note 2 5 3 2 2 2" xfId="10526" xr:uid="{BFEBCBC8-E007-40B5-9AE3-BAE9E473FFCA}"/>
    <cellStyle name="Note 2 5 3 2 2 2 2" xfId="19974" xr:uid="{2D21D131-9DF4-4818-AFD3-B0B2BA64FDF3}"/>
    <cellStyle name="Note 2 5 3 2 2 3" xfId="16245" xr:uid="{149FA2DA-703A-4B6D-A969-906CA989976F}"/>
    <cellStyle name="Note 2 5 3 2 3" xfId="9856" xr:uid="{AA02C0CA-C84F-4224-A87E-A870D939677B}"/>
    <cellStyle name="Note 2 5 3 2 3 2" xfId="19304" xr:uid="{55CD43F9-C936-4FC4-88E8-072CD5FF57F4}"/>
    <cellStyle name="Note 2 5 3 2 4" xfId="15575" xr:uid="{1F3CFB0A-3553-432C-A04C-621B6848B8C8}"/>
    <cellStyle name="Note 2 5 3 2 5" xfId="28095" xr:uid="{53DF26AF-ED36-43DB-9AE3-6A5627ABB447}"/>
    <cellStyle name="Note 2 5 3 2 6" xfId="28151" xr:uid="{B754950E-9FB3-42C7-9C4D-79A0EF0A83F2}"/>
    <cellStyle name="Note 2 5 3 2 7" xfId="28601" xr:uid="{BA2628AB-ECA2-406E-B155-D6F1FF4CA473}"/>
    <cellStyle name="Note 2 5 3 3" xfId="6856" xr:uid="{11C87A3D-B338-4975-9C43-DA7305AE5E33}"/>
    <cellStyle name="Note 2 5 3 3 2" xfId="10587" xr:uid="{7206CBFA-005F-4EF7-BBA4-CD5D5457C954}"/>
    <cellStyle name="Note 2 5 3 3 2 2" xfId="20035" xr:uid="{4AB72B42-3F8A-4E8A-BF7F-FE46367182A8}"/>
    <cellStyle name="Note 2 5 3 3 2 3" xfId="24459" xr:uid="{D0B24A8E-2491-41D8-A90A-15384B3AD417}"/>
    <cellStyle name="Note 2 5 3 3 3" xfId="12593" xr:uid="{F6D2B5C9-4669-4406-99B5-4D701BBDD604}"/>
    <cellStyle name="Note 2 5 3 3 3 2" xfId="22041" xr:uid="{9D17FA69-4213-4D3D-9D5E-277D3F661BBF}"/>
    <cellStyle name="Note 2 5 3 3 4" xfId="16306" xr:uid="{E925D5AA-B900-40DF-A3AF-88D574A0D237}"/>
    <cellStyle name="Note 2 5 3 4" xfId="7772" xr:uid="{28306577-64F5-4524-B92B-6D4D4265C864}"/>
    <cellStyle name="Note 2 5 3 4 2" xfId="11413" xr:uid="{468E0A6B-249D-45B9-AAAC-84A30E220636}"/>
    <cellStyle name="Note 2 5 3 4 2 2" xfId="20861" xr:uid="{736BDAAF-B2DC-492E-A622-B46CDB444162}"/>
    <cellStyle name="Note 2 5 3 4 2 3" xfId="25277" xr:uid="{6997B5DB-72EE-43B1-A225-93418C1E81FE}"/>
    <cellStyle name="Note 2 5 3 4 3" xfId="13499" xr:uid="{215BA6EE-FD8E-4999-B3B4-62701BB1BBB7}"/>
    <cellStyle name="Note 2 5 3 4 3 2" xfId="22947" xr:uid="{3F58CB8F-5B49-4E21-985A-286FA6E2117F}"/>
    <cellStyle name="Note 2 5 3 4 4" xfId="17220" xr:uid="{16454445-9D5F-4478-BE89-1714EF63DD3E}"/>
    <cellStyle name="Note 2 5 3 5" xfId="8943" xr:uid="{B10FCC8E-005F-42CA-981A-C98CBD2F2759}"/>
    <cellStyle name="Note 2 5 3 5 2" xfId="12397" xr:uid="{6425E34F-2749-4966-8F97-F5200D969BE5}"/>
    <cellStyle name="Note 2 5 3 5 2 2" xfId="21845" xr:uid="{4A489474-28B7-4666-931A-9AA15BF83AAB}"/>
    <cellStyle name="Note 2 5 3 5 2 3" xfId="26235" xr:uid="{206FEF3B-B244-4E70-9D05-0C98CD440F8C}"/>
    <cellStyle name="Note 2 5 3 5 3" xfId="14644" xr:uid="{3F4A2AE8-89DA-4D95-9F69-08EBC52F44A8}"/>
    <cellStyle name="Note 2 5 3 5 3 2" xfId="24092" xr:uid="{595B2539-188D-4C80-B9E7-305110F90B0C}"/>
    <cellStyle name="Note 2 5 3 5 4" xfId="18391" xr:uid="{6A72052C-755E-4B32-906C-DAD413508CD0}"/>
    <cellStyle name="Note 2 5 3 6" xfId="9036" xr:uid="{AE636480-741C-48C9-9977-62273AF113AB}"/>
    <cellStyle name="Note 2 5 3 6 2" xfId="12474" xr:uid="{F3DBFF4F-3646-4A00-954D-97A607BD63D6}"/>
    <cellStyle name="Note 2 5 3 6 2 2" xfId="21922" xr:uid="{D95CDBB8-2279-4AE4-9B8C-1F29073170F0}"/>
    <cellStyle name="Note 2 5 3 6 2 3" xfId="26312" xr:uid="{7279429E-0CF1-4322-8FE9-B8FB2758BB2D}"/>
    <cellStyle name="Note 2 5 3 6 3" xfId="14737" xr:uid="{427DB361-0896-40BC-B867-75F48B0A3FE3}"/>
    <cellStyle name="Note 2 5 3 6 3 2" xfId="24185" xr:uid="{7B9F0374-10A3-4B9D-9AD2-404CDA6844C6}"/>
    <cellStyle name="Note 2 5 3 6 4" xfId="18484" xr:uid="{0FC96A4B-6D98-44D9-AA40-0B900CFDCB7C}"/>
    <cellStyle name="Note 2 5 3 7" xfId="7296" xr:uid="{3886C6BD-D14F-4272-95C9-A4DA3C5384A0}"/>
    <cellStyle name="Note 2 5 3 7 2" xfId="11011" xr:uid="{2BFBC1A4-57B4-411C-8933-496CB8CE8578}"/>
    <cellStyle name="Note 2 5 3 7 2 2" xfId="20459" xr:uid="{29EF55BB-51B5-46E3-8645-534979E8D81F}"/>
    <cellStyle name="Note 2 5 3 7 2 3" xfId="24878" xr:uid="{8DEA5814-7421-4A11-BF7F-D59FC035DD93}"/>
    <cellStyle name="Note 2 5 3 7 3" xfId="13026" xr:uid="{E80EB304-4355-4958-9530-8F7786239E4C}"/>
    <cellStyle name="Note 2 5 3 7 3 2" xfId="22474" xr:uid="{705B583D-5A0F-429F-AC41-9BD3435481A8}"/>
    <cellStyle name="Note 2 5 3 7 4" xfId="16744" xr:uid="{09136747-2B36-4D6B-8016-F13A84E3C040}"/>
    <cellStyle name="Note 2 5 3 8" xfId="9164" xr:uid="{9ADF24BA-79A5-4D2A-BE30-C10225B3C8FB}"/>
    <cellStyle name="Note 2 5 3 8 2" xfId="14864" xr:uid="{94BA87CB-621A-4A72-AE55-560B8F0057CD}"/>
    <cellStyle name="Note 2 5 3 8 2 2" xfId="24312" xr:uid="{D8387CDC-8D1E-4FC1-950F-11EB17DA71F6}"/>
    <cellStyle name="Note 2 5 3 8 3" xfId="18612" xr:uid="{AEE051FB-0841-4CA3-890F-26B90DB42AF8}"/>
    <cellStyle name="Note 2 5 3 9" xfId="27646" xr:uid="{25936002-7533-4286-8DD6-F05A73031C0A}"/>
    <cellStyle name="Note 2 5 4" xfId="5636" xr:uid="{4130FF03-210D-4640-931E-5A4CA4106366}"/>
    <cellStyle name="Note 2 5 4 2" xfId="6306" xr:uid="{499F9AB7-E130-407F-81CB-DDF5ADED71E6}"/>
    <cellStyle name="Note 2 5 4 2 2" xfId="10038" xr:uid="{57A4BC88-5CEA-490D-BDC7-1183BC79DB70}"/>
    <cellStyle name="Note 2 5 4 2 2 2" xfId="19486" xr:uid="{04B0C942-7CAC-4DD8-B22E-40BFA2122748}"/>
    <cellStyle name="Note 2 5 4 2 3" xfId="15757" xr:uid="{055511AA-0A45-49AE-BBA5-A6DC4616FD42}"/>
    <cellStyle name="Note 2 5 4 3" xfId="9368" xr:uid="{E7208C02-DB57-4B1C-89A1-1F1B1B365BFA}"/>
    <cellStyle name="Note 2 5 4 3 2" xfId="18816" xr:uid="{19440568-D308-46C1-BA99-AEFFFEE81D16}"/>
    <cellStyle name="Note 2 5 4 4" xfId="15087" xr:uid="{3BBF2110-D05E-495C-8D2B-68F1A1AD8B9F}"/>
    <cellStyle name="Note 2 5 4 5" xfId="27817" xr:uid="{F1AC46CD-887C-448F-8523-FF2FFD7162A1}"/>
    <cellStyle name="Note 2 5 4 6" xfId="27095" xr:uid="{37BCC57D-0211-4EBD-A4F3-BA18DD8030F8}"/>
    <cellStyle name="Note 2 5 4 7" xfId="28351" xr:uid="{A3523407-549A-4675-82BA-93C8C8AA9E71}"/>
    <cellStyle name="Note 2 5 5" xfId="6957" xr:uid="{F038F63D-5B49-4880-AF09-DFDBF9FAC18D}"/>
    <cellStyle name="Note 2 5 5 2" xfId="10688" xr:uid="{21D11735-0165-4ADC-B3B3-32396A3FA3BD}"/>
    <cellStyle name="Note 2 5 5 2 2" xfId="20136" xr:uid="{D4D0A811-2A1F-4F43-9D4A-B64D33F00940}"/>
    <cellStyle name="Note 2 5 5 2 3" xfId="24560" xr:uid="{60BB2DCF-4AB0-4778-BC16-9F3C22D194B8}"/>
    <cellStyle name="Note 2 5 5 3" xfId="12694" xr:uid="{5C5B9558-D55C-4E8C-9003-D99D5C7B7828}"/>
    <cellStyle name="Note 2 5 5 3 2" xfId="22142" xr:uid="{ECF6E43A-7B29-4E61-9B07-1FB827D2012D}"/>
    <cellStyle name="Note 2 5 5 4" xfId="16407" xr:uid="{C72F65CF-1E04-47C6-8D5D-C288CF137B98}"/>
    <cellStyle name="Note 2 5 6" xfId="8281" xr:uid="{11F02C58-2E44-4CC7-8EF2-615F90ED86BA}"/>
    <cellStyle name="Note 2 5 6 2" xfId="11833" xr:uid="{EE8CBC51-CE93-46B3-99DC-EE67F36CF477}"/>
    <cellStyle name="Note 2 5 6 2 2" xfId="21281" xr:uid="{BE296F4C-3EAE-4E77-9B61-8922D3EB3568}"/>
    <cellStyle name="Note 2 5 6 2 3" xfId="25675" xr:uid="{F07F07EF-97C5-4ADA-AE35-7DEB580E9B61}"/>
    <cellStyle name="Note 2 5 6 3" xfId="13986" xr:uid="{0EC84FA2-51E9-44DF-8568-F62E640A31A1}"/>
    <cellStyle name="Note 2 5 6 3 2" xfId="23434" xr:uid="{CC96E08D-0ACF-48F0-AB3E-57822488428D}"/>
    <cellStyle name="Note 2 5 6 4" xfId="17729" xr:uid="{1BE6A9B4-53E1-48E5-9FA7-F82E549F9060}"/>
    <cellStyle name="Note 2 5 7" xfId="8759" xr:uid="{D9418DA7-7346-4643-9B7C-6E41967B1409}"/>
    <cellStyle name="Note 2 5 7 2" xfId="12243" xr:uid="{8182095C-7270-45F6-9F0E-A3EC62665C76}"/>
    <cellStyle name="Note 2 5 7 2 2" xfId="21691" xr:uid="{05F045D9-9593-4B1C-B9F8-56A0DDFDC72B}"/>
    <cellStyle name="Note 2 5 7 2 3" xfId="26083" xr:uid="{27FEF6B4-FAE7-4E79-BF1A-2E3F948229CB}"/>
    <cellStyle name="Note 2 5 7 3" xfId="14462" xr:uid="{ED7092C0-CC4A-43E3-B014-9A9B6766AA2E}"/>
    <cellStyle name="Note 2 5 7 3 2" xfId="23910" xr:uid="{70E04239-ACC9-419F-8D53-B7B70CC7A3F6}"/>
    <cellStyle name="Note 2 5 7 4" xfId="18207" xr:uid="{E99F7919-0491-4A26-B85A-C6D3BE46A6F9}"/>
    <cellStyle name="Note 2 5 8" xfId="7997" xr:uid="{B109FF21-6051-452B-B581-9BF826905B10}"/>
    <cellStyle name="Note 2 5 8 2" xfId="11596" xr:uid="{C695CDDE-1432-43D6-A6A6-D9301F130822}"/>
    <cellStyle name="Note 2 5 8 2 2" xfId="21044" xr:uid="{590018D4-1640-4947-937D-6894ACE5E94F}"/>
    <cellStyle name="Note 2 5 8 2 3" xfId="25458" xr:uid="{0C878E10-D428-4825-AAB4-DB04B23E7D6B}"/>
    <cellStyle name="Note 2 5 8 3" xfId="13722" xr:uid="{CD4148BB-FC97-4BB6-8754-4588AB7F9228}"/>
    <cellStyle name="Note 2 5 8 3 2" xfId="23170" xr:uid="{BFB88AB9-B3CC-45B7-9B4A-9E3C1D2AF9FF}"/>
    <cellStyle name="Note 2 5 8 4" xfId="17445" xr:uid="{D102702E-B8B4-43BE-A5B8-279049CE4DAB}"/>
    <cellStyle name="Note 2 5 9" xfId="7875" xr:uid="{48068A58-24C5-4F58-BB10-CC583A461F04}"/>
    <cellStyle name="Note 2 5 9 2" xfId="11496" xr:uid="{61EADF1F-AB6A-492A-92AB-5598F2F2F462}"/>
    <cellStyle name="Note 2 5 9 2 2" xfId="20944" xr:uid="{089B2713-F3FD-4955-97C9-B65310FE9459}"/>
    <cellStyle name="Note 2 5 9 2 3" xfId="25358" xr:uid="{0B812934-7A46-44B6-90F9-CABC269C8866}"/>
    <cellStyle name="Note 2 5 9 3" xfId="13600" xr:uid="{7877F5E1-9C09-44E9-B25D-AD315C4BAC75}"/>
    <cellStyle name="Note 2 5 9 3 2" xfId="23048" xr:uid="{5A7338B0-80B9-45E6-84CA-47D41623DB07}"/>
    <cellStyle name="Note 2 5 9 4" xfId="17323" xr:uid="{7FBB847E-D11E-4013-BE89-DEFE14148088}"/>
    <cellStyle name="Note 2 6" xfId="1484" xr:uid="{93D3A125-A31A-40A5-8B33-DFA02C8D00A1}"/>
    <cellStyle name="Note 2 6 10" xfId="8684" xr:uid="{ACB4EB30-1F46-4876-82BD-B0F71747A080}"/>
    <cellStyle name="Note 2 6 10 2" xfId="12170" xr:uid="{90D14022-AD37-4C0F-AB1A-065A53123AF4}"/>
    <cellStyle name="Note 2 6 10 2 2" xfId="21618" xr:uid="{FD1E28D4-311C-41D7-A8A0-691C2EE7C6A5}"/>
    <cellStyle name="Note 2 6 10 2 3" xfId="26010" xr:uid="{6E6F737B-077C-40A0-93D0-4EE6A1364EBF}"/>
    <cellStyle name="Note 2 6 10 3" xfId="14387" xr:uid="{7C76F6F9-8BF9-401F-9A74-70CFC399D745}"/>
    <cellStyle name="Note 2 6 10 3 2" xfId="23835" xr:uid="{96B9D8DC-2B9F-407F-80CA-310CD6F32F00}"/>
    <cellStyle name="Note 2 6 10 4" xfId="18132" xr:uid="{699F19C5-5D22-47CD-B3D5-5AEDC5689C5D}"/>
    <cellStyle name="Note 2 6 11" xfId="7625" xr:uid="{C231A8F6-E6C4-4E07-B61D-1BBE3E1BA273}"/>
    <cellStyle name="Note 2 6 11 2" xfId="13354" xr:uid="{8BCAD1C7-7E9E-4FD7-BADD-E653E6F92259}"/>
    <cellStyle name="Note 2 6 11 2 2" xfId="22802" xr:uid="{D0368A59-14D5-41B6-8833-7636C45A076A}"/>
    <cellStyle name="Note 2 6 11 3" xfId="17073" xr:uid="{D61AEA3E-CCAD-463F-94A6-779B0AA680C8}"/>
    <cellStyle name="Note 2 6 12" xfId="26817" xr:uid="{9ABDDB67-5E7A-40AD-8AC5-81801E98C333}"/>
    <cellStyle name="Note 2 6 13" xfId="27560" xr:uid="{C1A45FC2-8A26-4671-9F1D-29C5958DAF34}"/>
    <cellStyle name="Note 2 6 2" xfId="3791" xr:uid="{10D56EEE-400A-4A20-BC40-53255EDAA29B}"/>
    <cellStyle name="Note 2 6 2 10" xfId="27051" xr:uid="{AADFAB89-EA26-4FD2-819B-DCAB20F70B6B}"/>
    <cellStyle name="Note 2 6 2 2" xfId="5985" xr:uid="{4DDAE539-6DB4-43FF-9534-33ED08F1311D}"/>
    <cellStyle name="Note 2 6 2 2 2" xfId="6655" xr:uid="{2DDF5446-C410-49EF-938A-DF33A584B0B2}"/>
    <cellStyle name="Note 2 6 2 2 2 2" xfId="10387" xr:uid="{15A653AD-F96B-40BC-BA44-DF8460A5142C}"/>
    <cellStyle name="Note 2 6 2 2 2 2 2" xfId="19835" xr:uid="{89CE2B3A-DE5C-4115-BB8D-DF48B6FAE566}"/>
    <cellStyle name="Note 2 6 2 2 2 3" xfId="16106" xr:uid="{FD6D3DAF-C8AD-45AC-B627-D4C184F568F0}"/>
    <cellStyle name="Note 2 6 2 2 3" xfId="9717" xr:uid="{503A745E-3641-4584-B534-0C96EC7C208C}"/>
    <cellStyle name="Note 2 6 2 2 3 2" xfId="19165" xr:uid="{2AEF4C01-125B-4F2E-88DB-678EB1FB33AD}"/>
    <cellStyle name="Note 2 6 2 2 4" xfId="15436" xr:uid="{EC75D6D4-85A8-49BE-ACC6-891EC4E168B7}"/>
    <cellStyle name="Note 2 6 2 2 5" xfId="27995" xr:uid="{2C19A324-BD8D-4751-A373-7CFA3AE09EBA}"/>
    <cellStyle name="Note 2 6 2 2 6" xfId="27147" xr:uid="{264AA3AE-C7BC-4C23-AAC3-6463FFDA1D79}"/>
    <cellStyle name="Note 2 6 2 2 7" xfId="28503" xr:uid="{D3887877-6EC9-40C7-888A-42062612CA1D}"/>
    <cellStyle name="Note 2 6 2 3" xfId="7147" xr:uid="{564DA831-59D6-40A6-8BE9-4CEFC72D448E}"/>
    <cellStyle name="Note 2 6 2 3 2" xfId="10878" xr:uid="{59E4755F-F994-4CEB-A8D6-D9E52986275E}"/>
    <cellStyle name="Note 2 6 2 3 2 2" xfId="20326" xr:uid="{080D6A6D-3CAA-4344-A0B1-304F3F7841DB}"/>
    <cellStyle name="Note 2 6 2 3 2 3" xfId="24750" xr:uid="{3648695C-98D8-427C-A24A-2AAC273278A7}"/>
    <cellStyle name="Note 2 6 2 3 3" xfId="12884" xr:uid="{0CFEC774-46EB-4400-A6FE-38FDB3B3DD5B}"/>
    <cellStyle name="Note 2 6 2 3 3 2" xfId="22332" xr:uid="{5E40A1D2-BA7D-4513-B57F-A5DE0971555F}"/>
    <cellStyle name="Note 2 6 2 3 4" xfId="16597" xr:uid="{C0BFA6D1-F866-43D5-8A9E-FE0F46F58645}"/>
    <cellStyle name="Note 2 6 2 4" xfId="7959" xr:uid="{07C74861-1B2E-496E-AE38-BA6E2F13B58D}"/>
    <cellStyle name="Note 2 6 2 4 2" xfId="11565" xr:uid="{5AAE8582-28E4-44EE-9AD3-2B883E1FF4E6}"/>
    <cellStyle name="Note 2 6 2 4 2 2" xfId="21013" xr:uid="{A9889E79-09D1-4645-BA60-74EC555B5758}"/>
    <cellStyle name="Note 2 6 2 4 2 3" xfId="25427" xr:uid="{90C816E4-9B50-4B95-86D7-F928F68EEDA0}"/>
    <cellStyle name="Note 2 6 2 4 3" xfId="13684" xr:uid="{95770C94-7352-4BFE-9D54-78D6E19F98F1}"/>
    <cellStyle name="Note 2 6 2 4 3 2" xfId="23132" xr:uid="{664359C6-6A44-4BBA-B3C8-CB749E075DC0}"/>
    <cellStyle name="Note 2 6 2 4 4" xfId="17407" xr:uid="{D88E474D-72C9-4EDA-A236-81E5A6F8FE02}"/>
    <cellStyle name="Note 2 6 2 5" xfId="8468" xr:uid="{BC3CE58D-6DE5-4D09-9721-24C954B78D1B}"/>
    <cellStyle name="Note 2 6 2 5 2" xfId="11987" xr:uid="{EE7DF29E-DBF0-4B94-9E79-7488C876FFDE}"/>
    <cellStyle name="Note 2 6 2 5 2 2" xfId="21435" xr:uid="{5E5092D3-6111-4893-B4E9-115B26686D7A}"/>
    <cellStyle name="Note 2 6 2 5 2 3" xfId="25828" xr:uid="{8122530A-2E64-43B4-A47B-E8AA267FCD23}"/>
    <cellStyle name="Note 2 6 2 5 3" xfId="14172" xr:uid="{74A41515-273D-4D14-92EE-A47D2CE9D306}"/>
    <cellStyle name="Note 2 6 2 5 3 2" xfId="23620" xr:uid="{98F0E8D3-E557-41C7-9CC5-6B7A83C30647}"/>
    <cellStyle name="Note 2 6 2 5 4" xfId="17916" xr:uid="{46E600ED-0257-45F4-84C3-B5DF3617A0F3}"/>
    <cellStyle name="Note 2 6 2 6" xfId="7916" xr:uid="{D08B12CC-DC09-4F86-B6A2-7955E111485C}"/>
    <cellStyle name="Note 2 6 2 6 2" xfId="11526" xr:uid="{38A966A0-C5F7-42DC-B829-61EB55AE9EEE}"/>
    <cellStyle name="Note 2 6 2 6 2 2" xfId="20974" xr:uid="{855AD6FA-5BE8-436D-82E5-A5962A01B354}"/>
    <cellStyle name="Note 2 6 2 6 2 3" xfId="25388" xr:uid="{4B3B8F4F-AF9A-4C62-B0D8-450AE41F06D9}"/>
    <cellStyle name="Note 2 6 2 6 3" xfId="13641" xr:uid="{B8F74CF7-2230-4F4E-9439-147C30E5787F}"/>
    <cellStyle name="Note 2 6 2 6 3 2" xfId="23089" xr:uid="{29C4A8A7-EE8D-4CF3-A63E-1CCB315091EF}"/>
    <cellStyle name="Note 2 6 2 6 4" xfId="17364" xr:uid="{FE649D61-6C39-4682-8A30-0EC93C7F9586}"/>
    <cellStyle name="Note 2 6 2 7" xfId="9124" xr:uid="{0640D5F5-6221-4475-AC29-45133B42602A}"/>
    <cellStyle name="Note 2 6 2 7 2" xfId="12532" xr:uid="{4337A4D7-3C18-401A-ACFD-1DB0BAE4B232}"/>
    <cellStyle name="Note 2 6 2 7 2 2" xfId="21980" xr:uid="{DD4675A3-0B0D-4507-B84F-D8B8A37ECFA0}"/>
    <cellStyle name="Note 2 6 2 7 2 3" xfId="26370" xr:uid="{F190AB42-0D0C-4B45-9725-03E48EB15154}"/>
    <cellStyle name="Note 2 6 2 7 3" xfId="14825" xr:uid="{17A808E0-0459-4793-BA5B-B1A04D4E7489}"/>
    <cellStyle name="Note 2 6 2 7 3 2" xfId="24273" xr:uid="{19A7D3AA-57D1-4B3C-983B-196E21752942}"/>
    <cellStyle name="Note 2 6 2 7 4" xfId="18572" xr:uid="{9B2A5455-0C76-4F60-B830-25C4F27D4CBC}"/>
    <cellStyle name="Note 2 6 2 8" xfId="8323" xr:uid="{58424A74-711B-4A0B-B871-094618D8E5F9}"/>
    <cellStyle name="Note 2 6 2 8 2" xfId="14028" xr:uid="{69CBFC0A-5283-4922-B7B0-C480E908293F}"/>
    <cellStyle name="Note 2 6 2 8 2 2" xfId="23476" xr:uid="{130736CC-901E-4992-9665-0FEC428B844F}"/>
    <cellStyle name="Note 2 6 2 8 3" xfId="17771" xr:uid="{91BAAE5E-42FA-436F-9D8F-555786D76FCD}"/>
    <cellStyle name="Note 2 6 2 9" xfId="27337" xr:uid="{A8E2A453-7792-49FC-BC3A-3A180F1B490F}"/>
    <cellStyle name="Note 2 6 3" xfId="3790" xr:uid="{F5398A3F-A60E-425D-9E06-C950977C445A}"/>
    <cellStyle name="Note 2 6 4" xfId="5252" xr:uid="{0EFE934B-68DD-4B5F-9BB7-57A47D7D6545}"/>
    <cellStyle name="Note 2 6 5" xfId="5637" xr:uid="{F9AB92A0-D2AA-43CB-ADB4-4B859784FCED}"/>
    <cellStyle name="Note 2 6 5 2" xfId="6307" xr:uid="{33E4F4D5-D33C-49C5-9437-DBB4B5BE4B39}"/>
    <cellStyle name="Note 2 6 5 2 2" xfId="10039" xr:uid="{FEFBFE2F-F1B1-4C29-AA6F-C0B5250CED5F}"/>
    <cellStyle name="Note 2 6 5 2 2 2" xfId="19487" xr:uid="{B9B80E17-39F3-4410-AA80-60C71E336B50}"/>
    <cellStyle name="Note 2 6 5 2 3" xfId="15758" xr:uid="{8D1C650A-8AD5-4F08-B6E8-7558EB5BE97D}"/>
    <cellStyle name="Note 2 6 5 3" xfId="9369" xr:uid="{B3469B29-A987-4E48-9CE4-0E46D8F318B9}"/>
    <cellStyle name="Note 2 6 5 3 2" xfId="18817" xr:uid="{EAD3950B-FD6E-4C8C-AD3B-0DF5EF83A4E8}"/>
    <cellStyle name="Note 2 6 5 4" xfId="15088" xr:uid="{1C1133E1-1C7D-4E78-99CB-22D9439E0DDE}"/>
    <cellStyle name="Note 2 6 5 5" xfId="27818" xr:uid="{866E0F5B-6079-4455-AC5B-BCBC653BACFB}"/>
    <cellStyle name="Note 2 6 5 6" xfId="27062" xr:uid="{5114C09D-7908-47E2-A739-C7FF785E3097}"/>
    <cellStyle name="Note 2 6 5 7" xfId="28352" xr:uid="{523FA02F-B4E4-491C-AEF3-792145C1754D}"/>
    <cellStyle name="Note 2 6 6" xfId="6956" xr:uid="{8C55D251-AF93-4E4B-89AB-58CCC9B05132}"/>
    <cellStyle name="Note 2 6 6 2" xfId="10687" xr:uid="{DB4A985C-2B40-4720-8470-5F92F8512F1F}"/>
    <cellStyle name="Note 2 6 6 2 2" xfId="20135" xr:uid="{5568A80B-3E9E-4B24-8538-A7C486712DBF}"/>
    <cellStyle name="Note 2 6 6 2 3" xfId="24559" xr:uid="{9361E3CA-BAB5-49AC-B69F-2E0AE5784ABC}"/>
    <cellStyle name="Note 2 6 6 3" xfId="12693" xr:uid="{FC5A4537-20E4-41CF-9E9A-4BD5CC1A95D7}"/>
    <cellStyle name="Note 2 6 6 3 2" xfId="22141" xr:uid="{23AF2FCF-A1AC-4FEB-8CAD-0BC5B89652F8}"/>
    <cellStyle name="Note 2 6 6 4" xfId="16406" xr:uid="{048759BF-96CF-4873-9585-28014F00D049}"/>
    <cellStyle name="Note 2 6 7" xfId="8282" xr:uid="{6E238F40-994C-4D71-A0EF-AE4B6AB47700}"/>
    <cellStyle name="Note 2 6 7 2" xfId="11834" xr:uid="{3D2B5D6A-DB87-4FEB-B8DA-5099D977ABD9}"/>
    <cellStyle name="Note 2 6 7 2 2" xfId="21282" xr:uid="{5BD1AF7A-5310-4548-A4BC-744DCA0495D9}"/>
    <cellStyle name="Note 2 6 7 2 3" xfId="25676" xr:uid="{A52A43A3-5526-48E9-A83F-255DC766EFD5}"/>
    <cellStyle name="Note 2 6 7 3" xfId="13987" xr:uid="{9A134D83-85A8-4F08-9DC6-B894D5C4154B}"/>
    <cellStyle name="Note 2 6 7 3 2" xfId="23435" xr:uid="{47B24AD0-4049-4384-A45C-5655B282E0AA}"/>
    <cellStyle name="Note 2 6 7 4" xfId="17730" xr:uid="{048B0E38-A91B-42C3-BD7F-EBF5488F082D}"/>
    <cellStyle name="Note 2 6 8" xfId="7307" xr:uid="{2350DC78-E81C-436E-B2A2-8CC8788BA48D}"/>
    <cellStyle name="Note 2 6 8 2" xfId="11022" xr:uid="{5543429B-EC1D-4E7C-AE05-0409A12F8933}"/>
    <cellStyle name="Note 2 6 8 2 2" xfId="20470" xr:uid="{F53636B0-3CFF-49D7-8307-1D4D95748ECB}"/>
    <cellStyle name="Note 2 6 8 2 3" xfId="24889" xr:uid="{CBF25FA4-76D5-4EDA-9E57-69C516D9A928}"/>
    <cellStyle name="Note 2 6 8 3" xfId="13037" xr:uid="{501FFE43-425C-4519-9F7D-6DB4226C026B}"/>
    <cellStyle name="Note 2 6 8 3 2" xfId="22485" xr:uid="{E901EBC4-97D5-4629-959F-449908854412}"/>
    <cellStyle name="Note 2 6 8 4" xfId="16755" xr:uid="{866BF6A0-CB3D-4665-95E6-1CD6C2344D62}"/>
    <cellStyle name="Note 2 6 9" xfId="8437" xr:uid="{7F6F40D8-A6B4-4DBF-84D7-08595E825903}"/>
    <cellStyle name="Note 2 6 9 2" xfId="11959" xr:uid="{984C8544-5DFA-4E18-9E03-1F52C11AAAB9}"/>
    <cellStyle name="Note 2 6 9 2 2" xfId="21407" xr:uid="{C886988C-93D2-4DB4-B3BF-C5EEE47736BE}"/>
    <cellStyle name="Note 2 6 9 2 3" xfId="25801" xr:uid="{B1775191-1FC2-42BF-B8D3-8555B0A4B3DD}"/>
    <cellStyle name="Note 2 6 9 3" xfId="14142" xr:uid="{2D154FA8-DBA8-489F-B742-08A98504ED7C}"/>
    <cellStyle name="Note 2 6 9 3 2" xfId="23590" xr:uid="{EFC218FF-576F-4076-8291-65D99A2C04DC}"/>
    <cellStyle name="Note 2 6 9 4" xfId="17885" xr:uid="{5062123D-C206-4361-B68A-37E0442FF4DB}"/>
    <cellStyle name="Note 2 7" xfId="1485" xr:uid="{3A3E0386-69B2-426A-A7C0-0205946C84D9}"/>
    <cellStyle name="Note 2 7 10" xfId="9113" xr:uid="{013EE942-8FF6-41EE-8314-0866B612B26E}"/>
    <cellStyle name="Note 2 7 10 2" xfId="14814" xr:uid="{F36AB6F0-D370-4DF6-9E28-FD6C2CB4B58C}"/>
    <cellStyle name="Note 2 7 10 2 2" xfId="24262" xr:uid="{03FEED4C-33AD-4819-84CB-7B2100DB0396}"/>
    <cellStyle name="Note 2 7 10 3" xfId="18561" xr:uid="{B5F3914D-B22C-48C3-8686-FC66A9910973}"/>
    <cellStyle name="Note 2 7 11" xfId="26818" xr:uid="{E2D13B75-70E7-4DE1-A33E-D3890717E883}"/>
    <cellStyle name="Note 2 7 12" xfId="27224" xr:uid="{9511C7DC-75C8-4982-892D-069F6420FE03}"/>
    <cellStyle name="Note 2 7 2" xfId="3792" xr:uid="{A1FE1363-2192-42FC-9FDA-0533FDC107CA}"/>
    <cellStyle name="Note 2 7 2 10" xfId="26583" xr:uid="{F3A83BC1-46F1-41B1-AFF2-DF11A0F61D90}"/>
    <cellStyle name="Note 2 7 2 2" xfId="5986" xr:uid="{4D4D1AC8-EE2F-48C3-A01B-B3EE09D847EC}"/>
    <cellStyle name="Note 2 7 2 2 2" xfId="6656" xr:uid="{5E08B5AA-EB23-4F0D-B4EE-046FB9C1EBE6}"/>
    <cellStyle name="Note 2 7 2 2 2 2" xfId="10388" xr:uid="{4E7D8AB8-0F7F-4583-84D3-17C628BDE9E8}"/>
    <cellStyle name="Note 2 7 2 2 2 2 2" xfId="19836" xr:uid="{E205C0FF-5DF1-4781-AEF9-AC38151F0408}"/>
    <cellStyle name="Note 2 7 2 2 2 3" xfId="16107" xr:uid="{9A3B930B-5D0A-4A1C-A51F-E23970E1083F}"/>
    <cellStyle name="Note 2 7 2 2 3" xfId="9718" xr:uid="{689D5845-D73A-455C-A742-52129DCC5BC2}"/>
    <cellStyle name="Note 2 7 2 2 3 2" xfId="19166" xr:uid="{82B60B80-63DF-481D-A25B-1F784F4AE512}"/>
    <cellStyle name="Note 2 7 2 2 4" xfId="15437" xr:uid="{D6D82363-5550-45C7-ADF2-6A31AA78A6E7}"/>
    <cellStyle name="Note 2 7 2 2 5" xfId="27996" xr:uid="{17429D9D-BE97-4E03-85AD-6FD5A8236F10}"/>
    <cellStyle name="Note 2 7 2 2 6" xfId="26991" xr:uid="{2DDA4E68-1882-4EF1-B748-042F243A3290}"/>
    <cellStyle name="Note 2 7 2 2 7" xfId="28504" xr:uid="{9690205B-C18B-448C-90FB-7DCA9FC069E6}"/>
    <cellStyle name="Note 2 7 2 3" xfId="7020" xr:uid="{18B3B9EF-83BF-413E-83D1-C5F03B7C3762}"/>
    <cellStyle name="Note 2 7 2 3 2" xfId="10751" xr:uid="{9044DD4B-E157-44FB-94C4-C4A4156A2AF6}"/>
    <cellStyle name="Note 2 7 2 3 2 2" xfId="20199" xr:uid="{DBCC23BB-5E5A-40F3-B77E-4B46E0B626B7}"/>
    <cellStyle name="Note 2 7 2 3 2 3" xfId="24623" xr:uid="{C5892FAF-173E-4FE6-9579-B6567B176871}"/>
    <cellStyle name="Note 2 7 2 3 3" xfId="12757" xr:uid="{CDCF49BE-85DB-4711-95FF-53959EF9B4F5}"/>
    <cellStyle name="Note 2 7 2 3 3 2" xfId="22205" xr:uid="{BDBF3049-B6E0-41A5-8371-C6E6700CF43F}"/>
    <cellStyle name="Note 2 7 2 3 4" xfId="16470" xr:uid="{0AC15FE8-69EE-41A8-96DB-79D3F4D7AE0D}"/>
    <cellStyle name="Note 2 7 2 4" xfId="7409" xr:uid="{C0D12E89-9A15-45F5-85F7-A961AB9385DA}"/>
    <cellStyle name="Note 2 7 2 4 2" xfId="11100" xr:uid="{0A700E23-32AB-4724-B8AB-4A96A6F24295}"/>
    <cellStyle name="Note 2 7 2 4 2 2" xfId="20548" xr:uid="{89695390-F954-43AE-AB1F-EF280A33820A}"/>
    <cellStyle name="Note 2 7 2 4 2 3" xfId="24967" xr:uid="{1011228B-DFD5-41A6-B4CC-71AB87129849}"/>
    <cellStyle name="Note 2 7 2 4 3" xfId="13139" xr:uid="{73495449-8012-4661-84AA-5DC9F6932B8A}"/>
    <cellStyle name="Note 2 7 2 4 3 2" xfId="22587" xr:uid="{F3F59215-8255-4CC8-9CC3-9528594FA467}"/>
    <cellStyle name="Note 2 7 2 4 4" xfId="16857" xr:uid="{608DC4CC-C017-4331-81B9-0F63EC3D0C8F}"/>
    <cellStyle name="Note 2 7 2 5" xfId="7330" xr:uid="{279C5C8F-0E38-4ADD-8E32-6219D51E165C}"/>
    <cellStyle name="Note 2 7 2 5 2" xfId="11042" xr:uid="{F752B77D-C7FA-4DEC-9B6F-2A00882C5062}"/>
    <cellStyle name="Note 2 7 2 5 2 2" xfId="20490" xr:uid="{21A1104D-9DD5-4A8B-AA50-267EDAD4DC03}"/>
    <cellStyle name="Note 2 7 2 5 2 3" xfId="24909" xr:uid="{96DF2410-3A7D-4C8A-90F6-2DEE76F053EC}"/>
    <cellStyle name="Note 2 7 2 5 3" xfId="13060" xr:uid="{D374D482-784C-406D-8B65-A752935C746F}"/>
    <cellStyle name="Note 2 7 2 5 3 2" xfId="22508" xr:uid="{ADFA1016-8E9A-47AA-B1AE-B88E6272AA37}"/>
    <cellStyle name="Note 2 7 2 5 4" xfId="16778" xr:uid="{D48A90FB-47FE-4AF3-B937-E2764C910DB9}"/>
    <cellStyle name="Note 2 7 2 6" xfId="7342" xr:uid="{A6277B8D-6491-4BE6-BE7B-A4B16EDF2AE6}"/>
    <cellStyle name="Note 2 7 2 6 2" xfId="11052" xr:uid="{3E2177A6-9E56-4CBE-AFC5-0D6D73BEDD96}"/>
    <cellStyle name="Note 2 7 2 6 2 2" xfId="20500" xr:uid="{B03ED1B4-4F1D-4279-B288-6E15C47481A0}"/>
    <cellStyle name="Note 2 7 2 6 2 3" xfId="24919" xr:uid="{4E1F05C6-ECB1-4BCE-BA98-1BC8C64CC210}"/>
    <cellStyle name="Note 2 7 2 6 3" xfId="13072" xr:uid="{0A02D934-CDE8-4568-8BB2-D69305280BD1}"/>
    <cellStyle name="Note 2 7 2 6 3 2" xfId="22520" xr:uid="{13A61497-A5D0-4161-8F5B-63F745077CCD}"/>
    <cellStyle name="Note 2 7 2 6 4" xfId="16790" xr:uid="{30EFE062-EABE-47EB-8C0C-C9FD77B11BDD}"/>
    <cellStyle name="Note 2 7 2 7" xfId="7518" xr:uid="{7494DDF7-8056-48E2-9446-40BF3B0DE204}"/>
    <cellStyle name="Note 2 7 2 7 2" xfId="11186" xr:uid="{5417ADA9-4111-47AA-A6C0-4870DB90199E}"/>
    <cellStyle name="Note 2 7 2 7 2 2" xfId="20634" xr:uid="{4CB2A304-3DDD-417D-90B9-57D0A3D5002A}"/>
    <cellStyle name="Note 2 7 2 7 2 3" xfId="25053" xr:uid="{36623728-EDA1-4FA2-95F3-6040290E4E2E}"/>
    <cellStyle name="Note 2 7 2 7 3" xfId="13248" xr:uid="{EE41C2C2-F887-4F76-9AC4-C83EB06903E1}"/>
    <cellStyle name="Note 2 7 2 7 3 2" xfId="22696" xr:uid="{DDD005EF-FA2A-454B-A360-F5FDC6F64BC4}"/>
    <cellStyle name="Note 2 7 2 7 4" xfId="16966" xr:uid="{9B40F043-9B08-4548-B795-53F1BD278001}"/>
    <cellStyle name="Note 2 7 2 8" xfId="7320" xr:uid="{6B5E4316-40D8-4D15-A1AF-713057D94DD6}"/>
    <cellStyle name="Note 2 7 2 8 2" xfId="13050" xr:uid="{68365D3A-11C7-4D38-B6EA-BB7A79D19B95}"/>
    <cellStyle name="Note 2 7 2 8 2 2" xfId="22498" xr:uid="{F4EB5D07-7CF6-4AA0-B1B9-C3BEB28E67DC}"/>
    <cellStyle name="Note 2 7 2 8 3" xfId="16768" xr:uid="{8D0B4FD3-AA1C-423F-AB94-2A8A5BE0B09E}"/>
    <cellStyle name="Note 2 7 2 9" xfId="27338" xr:uid="{0829B5A1-210D-4F36-A276-3D0F3651FC1D}"/>
    <cellStyle name="Note 2 7 3" xfId="5253" xr:uid="{4B8CC7D3-7904-49ED-BBC8-FB3462F94894}"/>
    <cellStyle name="Note 2 7 3 10" xfId="27703" xr:uid="{34999051-66FB-478F-B1E6-881E4353D12A}"/>
    <cellStyle name="Note 2 7 3 2" xfId="6125" xr:uid="{9AF0E9F4-63CD-4282-8D09-13CE703EECD4}"/>
    <cellStyle name="Note 2 7 3 2 2" xfId="6795" xr:uid="{538FDDD7-73BE-45C5-B833-B3A5B8992BDE}"/>
    <cellStyle name="Note 2 7 3 2 2 2" xfId="10527" xr:uid="{60DC110C-5FFE-493A-A9C4-91CE405FCCA0}"/>
    <cellStyle name="Note 2 7 3 2 2 2 2" xfId="19975" xr:uid="{1D78658D-58B1-4F18-A1C2-F4866B57FFBA}"/>
    <cellStyle name="Note 2 7 3 2 2 3" xfId="16246" xr:uid="{ACEA2082-81F7-4B24-AA1E-77086D70E884}"/>
    <cellStyle name="Note 2 7 3 2 3" xfId="9857" xr:uid="{B6DEC32A-45FF-4127-B22B-CEA7A52A0396}"/>
    <cellStyle name="Note 2 7 3 2 3 2" xfId="19305" xr:uid="{CD125526-2EA9-4C7F-BD66-CE84462866C3}"/>
    <cellStyle name="Note 2 7 3 2 4" xfId="15576" xr:uid="{C16D49D3-05C6-49E8-B69E-D5C47EB643E4}"/>
    <cellStyle name="Note 2 7 3 2 5" xfId="28096" xr:uid="{DE3F6253-9E25-4F7C-82DD-EE8396DB1C5E}"/>
    <cellStyle name="Note 2 7 3 2 6" xfId="26512" xr:uid="{CF42C719-EE95-481A-9AC2-1BC89E7F7A1D}"/>
    <cellStyle name="Note 2 7 3 2 7" xfId="28602" xr:uid="{47040D2F-03CC-4B98-9273-74B17EE324F0}"/>
    <cellStyle name="Note 2 7 3 3" xfId="6981" xr:uid="{4F09B61C-8DEA-4261-850C-8F8E2C5B2420}"/>
    <cellStyle name="Note 2 7 3 3 2" xfId="10712" xr:uid="{6627F95B-4DAE-4277-B316-03E60B3BF0A9}"/>
    <cellStyle name="Note 2 7 3 3 2 2" xfId="20160" xr:uid="{6B03787B-CB1E-4AA7-BFFD-2053C9938079}"/>
    <cellStyle name="Note 2 7 3 3 2 3" xfId="24584" xr:uid="{FBB2C3D1-DFFC-46EA-B20C-9C20EC556777}"/>
    <cellStyle name="Note 2 7 3 3 3" xfId="12718" xr:uid="{A2DB7616-7027-4DC6-B064-B55E46202C7F}"/>
    <cellStyle name="Note 2 7 3 3 3 2" xfId="22166" xr:uid="{AB8D9955-BE96-4269-A7A1-9BE7D294A3DC}"/>
    <cellStyle name="Note 2 7 3 3 4" xfId="16431" xr:uid="{418D7707-2D7B-4916-941A-A0D56A7FDA30}"/>
    <cellStyle name="Note 2 7 3 4" xfId="8893" xr:uid="{4AC68696-E7E7-402C-B155-0BCB1FCB1872}"/>
    <cellStyle name="Note 2 7 3 4 2" xfId="12354" xr:uid="{5233A0DF-F878-4FF3-8B39-2B8AED0C10A3}"/>
    <cellStyle name="Note 2 7 3 4 2 2" xfId="21802" xr:uid="{024ADF74-619C-4531-9416-867AAAC5730E}"/>
    <cellStyle name="Note 2 7 3 4 2 3" xfId="26193" xr:uid="{B748749C-70D8-4A14-ADD3-00B3348C1C03}"/>
    <cellStyle name="Note 2 7 3 4 3" xfId="14595" xr:uid="{73972560-F7E7-4CFC-AC5F-BE5768251254}"/>
    <cellStyle name="Note 2 7 3 4 3 2" xfId="24043" xr:uid="{15E87BD0-B2C0-4F79-B9F2-86E043B2A1EC}"/>
    <cellStyle name="Note 2 7 3 4 4" xfId="18341" xr:uid="{7E79C5DC-0B7D-4C77-9B38-3DA1F64FED65}"/>
    <cellStyle name="Note 2 7 3 5" xfId="8944" xr:uid="{188C7444-4268-4030-8105-C7686C280B48}"/>
    <cellStyle name="Note 2 7 3 5 2" xfId="12398" xr:uid="{F5C2B3D5-463F-4B77-B92A-5BDFC1DFA3D8}"/>
    <cellStyle name="Note 2 7 3 5 2 2" xfId="21846" xr:uid="{4D23CB2F-1925-4B8F-B037-DD8F228A8D07}"/>
    <cellStyle name="Note 2 7 3 5 2 3" xfId="26236" xr:uid="{388A1423-8130-4C8E-9759-D627259BF7BD}"/>
    <cellStyle name="Note 2 7 3 5 3" xfId="14645" xr:uid="{F59FE2DA-055D-42F0-A082-80C2742E3E2A}"/>
    <cellStyle name="Note 2 7 3 5 3 2" xfId="24093" xr:uid="{271D361B-21A6-4A72-BFA4-D7A834DD098E}"/>
    <cellStyle name="Note 2 7 3 5 4" xfId="18392" xr:uid="{1319CDBC-6734-44C8-8C61-1E86037EB948}"/>
    <cellStyle name="Note 2 7 3 6" xfId="9037" xr:uid="{7F6A9574-A548-47A2-A69C-55134DD14B5B}"/>
    <cellStyle name="Note 2 7 3 6 2" xfId="12475" xr:uid="{02593D60-F92F-456E-A517-3C0C13AEFEED}"/>
    <cellStyle name="Note 2 7 3 6 2 2" xfId="21923" xr:uid="{5928112F-B76C-4233-8CBC-EAE72DA870FE}"/>
    <cellStyle name="Note 2 7 3 6 2 3" xfId="26313" xr:uid="{5C0E93EA-F306-4E35-B997-01D07CF19E2C}"/>
    <cellStyle name="Note 2 7 3 6 3" xfId="14738" xr:uid="{A5329E3D-7EF4-420D-8E5C-305D6DD787C6}"/>
    <cellStyle name="Note 2 7 3 6 3 2" xfId="24186" xr:uid="{D4CEED52-AF51-49E8-9358-9EA2EFB9FD84}"/>
    <cellStyle name="Note 2 7 3 6 4" xfId="18485" xr:uid="{9EBB6F82-61AD-4147-AE98-D216E0252FDA}"/>
    <cellStyle name="Note 2 7 3 7" xfId="7785" xr:uid="{D6DEE218-4A3A-46A8-90AA-806635FFEFDA}"/>
    <cellStyle name="Note 2 7 3 7 2" xfId="11425" xr:uid="{8E8060E0-7484-48F2-9D76-DD1391D07C90}"/>
    <cellStyle name="Note 2 7 3 7 2 2" xfId="20873" xr:uid="{EC32E63B-0B20-4989-B61D-85A0F9BB9442}"/>
    <cellStyle name="Note 2 7 3 7 2 3" xfId="25289" xr:uid="{516B4437-70DF-4FC2-A61E-2E08B028BCE6}"/>
    <cellStyle name="Note 2 7 3 7 3" xfId="13512" xr:uid="{BCB5AA71-64DD-42EB-98A6-1DD9521D0554}"/>
    <cellStyle name="Note 2 7 3 7 3 2" xfId="22960" xr:uid="{6E7088A8-61A8-4B5B-8F20-A71DCBD8F93D}"/>
    <cellStyle name="Note 2 7 3 7 4" xfId="17233" xr:uid="{30EA1781-4E08-4B70-AA3C-C9E5C12791EB}"/>
    <cellStyle name="Note 2 7 3 8" xfId="9165" xr:uid="{7BBDFFA6-0B7A-448E-836E-29FE91C98189}"/>
    <cellStyle name="Note 2 7 3 8 2" xfId="14865" xr:uid="{45CE3338-904D-43D5-8395-D66218968DC9}"/>
    <cellStyle name="Note 2 7 3 8 2 2" xfId="24313" xr:uid="{F5AE52BA-A103-47DF-ACF7-D05BEC6541B6}"/>
    <cellStyle name="Note 2 7 3 8 3" xfId="18613" xr:uid="{B2E5F7FB-5FD3-4545-A27C-6721E3F439CE}"/>
    <cellStyle name="Note 2 7 3 9" xfId="27647" xr:uid="{40FD3692-9C1D-46F8-82C2-C38ADA86AE00}"/>
    <cellStyle name="Note 2 7 4" xfId="5638" xr:uid="{E04415D4-E96E-4201-B6C5-89621F77B43E}"/>
    <cellStyle name="Note 2 7 4 2" xfId="6308" xr:uid="{30743D57-FFCB-454F-B964-ED15A50DD274}"/>
    <cellStyle name="Note 2 7 4 2 2" xfId="10040" xr:uid="{5B46EEEC-9127-4EE3-ABEA-BEC86BD4613B}"/>
    <cellStyle name="Note 2 7 4 2 2 2" xfId="19488" xr:uid="{662F4C59-9C6C-4EC7-8D20-E9C897DBFF96}"/>
    <cellStyle name="Note 2 7 4 2 3" xfId="15759" xr:uid="{F0205E2B-B5D9-45B9-A1D5-3E2D1F93164E}"/>
    <cellStyle name="Note 2 7 4 3" xfId="9370" xr:uid="{FA1D8FFE-63BF-4016-806D-F320BCB912B0}"/>
    <cellStyle name="Note 2 7 4 3 2" xfId="18818" xr:uid="{9CCAE450-1F47-4A5C-80B5-209C7A5B8225}"/>
    <cellStyle name="Note 2 7 4 4" xfId="15089" xr:uid="{B623D457-521F-419F-936B-5C1F5E6B9749}"/>
    <cellStyle name="Note 2 7 4 5" xfId="27819" xr:uid="{4C59D0E4-1033-4463-87BF-7EF5F96B3A8B}"/>
    <cellStyle name="Note 2 7 4 6" xfId="26678" xr:uid="{6B134229-96EA-497F-990A-748EE569F6E8}"/>
    <cellStyle name="Note 2 7 4 7" xfId="28353" xr:uid="{9441E4F8-5BA0-478E-80D9-BAF0C8BE025A}"/>
    <cellStyle name="Note 2 7 5" xfId="6955" xr:uid="{757BE596-30EA-4C13-A1C1-3ECC698DF49E}"/>
    <cellStyle name="Note 2 7 5 2" xfId="10686" xr:uid="{56F85EF6-A459-44FD-AC3E-3CB709F24D35}"/>
    <cellStyle name="Note 2 7 5 2 2" xfId="20134" xr:uid="{93193568-0B35-418A-995B-D1B7191819CC}"/>
    <cellStyle name="Note 2 7 5 2 3" xfId="24558" xr:uid="{9F35D5E1-CB9B-4D56-A831-B9C151E4A27E}"/>
    <cellStyle name="Note 2 7 5 3" xfId="12692" xr:uid="{E6EC62D0-7AAC-46AE-B258-098903560952}"/>
    <cellStyle name="Note 2 7 5 3 2" xfId="22140" xr:uid="{01240E9F-2677-4EDD-B6DD-9F0D632A3DD3}"/>
    <cellStyle name="Note 2 7 5 4" xfId="16405" xr:uid="{8E04E0CD-5FB1-4EDD-A35D-A45A7B6C357F}"/>
    <cellStyle name="Note 2 7 6" xfId="7685" xr:uid="{45DC2F4A-1BE7-4932-8580-06294691BB47}"/>
    <cellStyle name="Note 2 7 6 2" xfId="11338" xr:uid="{93669072-6A68-4D97-B3E0-B7200B9A4497}"/>
    <cellStyle name="Note 2 7 6 2 2" xfId="20786" xr:uid="{00A2DEEB-C5A7-435F-9015-D8C43F9179F3}"/>
    <cellStyle name="Note 2 7 6 2 3" xfId="25204" xr:uid="{19354808-4A01-4E4D-8F73-BC7A86E7024B}"/>
    <cellStyle name="Note 2 7 6 3" xfId="13414" xr:uid="{74C0EFCF-3A17-4E62-870E-A6BDDE72A074}"/>
    <cellStyle name="Note 2 7 6 3 2" xfId="22862" xr:uid="{461DF072-BA99-47BE-8F0D-7132ADF33EB0}"/>
    <cellStyle name="Note 2 7 6 4" xfId="17133" xr:uid="{5E34DD0E-3E26-4A41-BEBC-4EB75A579513}"/>
    <cellStyle name="Note 2 7 7" xfId="7480" xr:uid="{EB3BF5C9-ACB2-4083-8432-53EA9097F058}"/>
    <cellStyle name="Note 2 7 7 2" xfId="11156" xr:uid="{192886A5-A5E3-4441-8F63-D78FE18F27F7}"/>
    <cellStyle name="Note 2 7 7 2 2" xfId="20604" xr:uid="{DDE11B7D-C81C-466B-9295-EAC8C637474F}"/>
    <cellStyle name="Note 2 7 7 2 3" xfId="25023" xr:uid="{F854C1EC-5E76-4DE3-BC6A-E6BC65EEBB5E}"/>
    <cellStyle name="Note 2 7 7 3" xfId="13210" xr:uid="{F1044A39-D5DD-4578-BFE8-7BC6E54DB3A9}"/>
    <cellStyle name="Note 2 7 7 3 2" xfId="22658" xr:uid="{BBCA62B9-26DE-4D4A-A546-16D337C91D62}"/>
    <cellStyle name="Note 2 7 7 4" xfId="16928" xr:uid="{82BB9577-4728-453D-921C-045DFBEEDF32}"/>
    <cellStyle name="Note 2 7 8" xfId="8380" xr:uid="{F86E7713-D20C-4B40-ADE5-234C2B7BBE01}"/>
    <cellStyle name="Note 2 7 8 2" xfId="11915" xr:uid="{31B1CFED-A91C-4014-BB6F-36BF278A10C1}"/>
    <cellStyle name="Note 2 7 8 2 2" xfId="21363" xr:uid="{069F09FF-A5DB-4491-B11B-BD3D175BF566}"/>
    <cellStyle name="Note 2 7 8 2 3" xfId="25757" xr:uid="{EE0F0C15-79F1-42E8-9B84-A6749BCBD18D}"/>
    <cellStyle name="Note 2 7 8 3" xfId="14085" xr:uid="{1113A19A-A1EA-4A13-A2BA-CA580DBF341E}"/>
    <cellStyle name="Note 2 7 8 3 2" xfId="23533" xr:uid="{FAB4EC9F-91F2-4B68-8497-46A684745575}"/>
    <cellStyle name="Note 2 7 8 4" xfId="17828" xr:uid="{4CA0C037-7A8A-462E-8C1C-E0C6FD9AE343}"/>
    <cellStyle name="Note 2 7 9" xfId="7746" xr:uid="{CAC00455-324D-4D05-B491-C2CE44856591}"/>
    <cellStyle name="Note 2 7 9 2" xfId="11390" xr:uid="{5C26A952-2218-419B-AB75-E67C8B87B64E}"/>
    <cellStyle name="Note 2 7 9 2 2" xfId="20838" xr:uid="{E5086D5F-FF2B-4A51-B1B3-D88F225BAA8F}"/>
    <cellStyle name="Note 2 7 9 2 3" xfId="25254" xr:uid="{A904A1BE-F9EE-4566-97DD-FE358FEAE317}"/>
    <cellStyle name="Note 2 7 9 3" xfId="13473" xr:uid="{6F1FF1E7-793E-4C58-94F8-ED3F4A2A8A14}"/>
    <cellStyle name="Note 2 7 9 3 2" xfId="22921" xr:uid="{F4A8BE68-F47A-4408-85D0-095AB49D30EF}"/>
    <cellStyle name="Note 2 7 9 4" xfId="17194" xr:uid="{46C2AD2B-EFEE-4A13-9DDB-4B57B0A9E8B6}"/>
    <cellStyle name="Note 2 8" xfId="1486" xr:uid="{6A3F426D-A449-45AB-BCD2-384B07300FB6}"/>
    <cellStyle name="Note 2 8 10" xfId="7854" xr:uid="{5B854193-9A71-4820-892F-1520D3411588}"/>
    <cellStyle name="Note 2 8 10 2" xfId="13581" xr:uid="{C362B60D-2D54-4FCB-A8DC-C606DD93C61A}"/>
    <cellStyle name="Note 2 8 10 2 2" xfId="23029" xr:uid="{EAF5B0D0-3354-4EE8-9F87-A46825EA085B}"/>
    <cellStyle name="Note 2 8 10 3" xfId="17302" xr:uid="{5BC2FF27-7D61-45AD-8549-80FCE66E6FEE}"/>
    <cellStyle name="Note 2 8 11" xfId="26819" xr:uid="{1855A88D-6A57-49BE-BB6B-DAA0233B68B2}"/>
    <cellStyle name="Note 2 8 12" xfId="26728" xr:uid="{553B4D57-766B-4F56-9214-1CA8B92C1E8E}"/>
    <cellStyle name="Note 2 8 2" xfId="3793" xr:uid="{90535E99-6261-4FFB-9BB2-8BCA188CC981}"/>
    <cellStyle name="Note 2 8 2 10" xfId="26582" xr:uid="{E2FBD492-0732-4292-9533-4F9E420DB51F}"/>
    <cellStyle name="Note 2 8 2 2" xfId="5987" xr:uid="{EE567792-C32B-4410-AD00-69799518D509}"/>
    <cellStyle name="Note 2 8 2 2 2" xfId="6657" xr:uid="{D6D7C8B8-B5ED-4612-8675-718A48105B45}"/>
    <cellStyle name="Note 2 8 2 2 2 2" xfId="10389" xr:uid="{F33C2D09-5A01-46A6-A0FB-7EC69055DA4F}"/>
    <cellStyle name="Note 2 8 2 2 2 2 2" xfId="19837" xr:uid="{1C933603-9C28-494D-8589-25E45B448467}"/>
    <cellStyle name="Note 2 8 2 2 2 3" xfId="16108" xr:uid="{61A26F09-4DAD-4E0E-B378-0D74AE5D1441}"/>
    <cellStyle name="Note 2 8 2 2 3" xfId="9719" xr:uid="{ACDE8F3E-217B-4931-861B-A1381A30C22E}"/>
    <cellStyle name="Note 2 8 2 2 3 2" xfId="19167" xr:uid="{CFE1A541-DF5E-4062-89F4-E82FAE38B6F2}"/>
    <cellStyle name="Note 2 8 2 2 4" xfId="15438" xr:uid="{21DEF4B1-6A86-4592-B173-1196254957E5}"/>
    <cellStyle name="Note 2 8 2 2 5" xfId="27997" xr:uid="{3D7BCC4F-910B-45B3-8A84-84931D05A681}"/>
    <cellStyle name="Note 2 8 2 2 6" xfId="27945" xr:uid="{59C517A5-CBB2-4AB6-93FB-6AEB930CA077}"/>
    <cellStyle name="Note 2 8 2 2 7" xfId="28505" xr:uid="{EE6997E6-9B48-4DED-9B85-0A2613DAC343}"/>
    <cellStyle name="Note 2 8 2 3" xfId="6900" xr:uid="{F1848B02-8E4C-4C41-AED1-FD23DB4027BD}"/>
    <cellStyle name="Note 2 8 2 3 2" xfId="10631" xr:uid="{B7C3FEB6-46A1-400F-BE06-09097A975666}"/>
    <cellStyle name="Note 2 8 2 3 2 2" xfId="20079" xr:uid="{13F9BBAF-9143-428E-94B4-D07CBC895437}"/>
    <cellStyle name="Note 2 8 2 3 2 3" xfId="24503" xr:uid="{1636C6F8-001C-43CC-9B0B-9C5476E7531C}"/>
    <cellStyle name="Note 2 8 2 3 3" xfId="12637" xr:uid="{9CC06A75-4052-49A8-A4A6-4BE13BCE6694}"/>
    <cellStyle name="Note 2 8 2 3 3 2" xfId="22085" xr:uid="{8E4FC5E8-5238-4C23-AA14-B3578CCF675D}"/>
    <cellStyle name="Note 2 8 2 3 4" xfId="16350" xr:uid="{7077F5FF-4630-4826-8E5A-124BC4F6AE6F}"/>
    <cellStyle name="Note 2 8 2 4" xfId="8596" xr:uid="{112288D8-21D4-4320-88E7-2D5BE2EAA0FF}"/>
    <cellStyle name="Note 2 8 2 4 2" xfId="12092" xr:uid="{7624FA7B-7624-4E6F-81E6-ABA166C41DA6}"/>
    <cellStyle name="Note 2 8 2 4 2 2" xfId="21540" xr:uid="{670DA534-9E90-4240-9F68-0C238B376809}"/>
    <cellStyle name="Note 2 8 2 4 2 3" xfId="25932" xr:uid="{7327B62D-EF2C-4276-B852-3CF35FF2C768}"/>
    <cellStyle name="Note 2 8 2 4 3" xfId="14299" xr:uid="{E926AA6A-639E-451B-B3E1-630C6F8B3B94}"/>
    <cellStyle name="Note 2 8 2 4 3 2" xfId="23747" xr:uid="{1CAC9B93-C680-46D9-9628-4CB7FCCD8367}"/>
    <cellStyle name="Note 2 8 2 4 4" xfId="18044" xr:uid="{F83BA9CB-0789-4A63-8E42-9EDE1720F619}"/>
    <cellStyle name="Note 2 8 2 5" xfId="8664" xr:uid="{99340003-C05D-453A-8911-7E96E7D9E9D7}"/>
    <cellStyle name="Note 2 8 2 5 2" xfId="12152" xr:uid="{E6155FC7-D776-41A3-B4F1-AA3A166571B6}"/>
    <cellStyle name="Note 2 8 2 5 2 2" xfId="21600" xr:uid="{F82FCEC5-9AF3-46B5-96A5-EDE9EF2755B7}"/>
    <cellStyle name="Note 2 8 2 5 2 3" xfId="25992" xr:uid="{A88A47B3-6EF0-42C4-8B3D-F4A9FD90A1DA}"/>
    <cellStyle name="Note 2 8 2 5 3" xfId="14367" xr:uid="{E9C0057E-8030-40C4-83CA-945B43FB5AA6}"/>
    <cellStyle name="Note 2 8 2 5 3 2" xfId="23815" xr:uid="{D3E251D2-79A0-43C0-9336-FADFE4416D26}"/>
    <cellStyle name="Note 2 8 2 5 4" xfId="18112" xr:uid="{32452DEF-F24D-4DAC-BFB3-FA626A0EA8E3}"/>
    <cellStyle name="Note 2 8 2 6" xfId="8071" xr:uid="{F9B29D65-C2E1-44C5-AFA3-B6E5FE3FDDC9}"/>
    <cellStyle name="Note 2 8 2 6 2" xfId="11658" xr:uid="{3C1D1460-CB4C-477E-8A1A-C5D920BDBABB}"/>
    <cellStyle name="Note 2 8 2 6 2 2" xfId="21106" xr:uid="{51AD7586-AA31-4847-A41E-C8E24E1629AA}"/>
    <cellStyle name="Note 2 8 2 6 2 3" xfId="25519" xr:uid="{F835EA8C-EA39-4837-8418-8D89F186CE75}"/>
    <cellStyle name="Note 2 8 2 6 3" xfId="13795" xr:uid="{872992D1-FB64-42D0-BE7B-709A476CD168}"/>
    <cellStyle name="Note 2 8 2 6 3 2" xfId="23243" xr:uid="{81E1D4B2-0C4E-4431-A0F8-D8611B957B35}"/>
    <cellStyle name="Note 2 8 2 6 4" xfId="17519" xr:uid="{8C329BD7-1F68-4AE6-9C81-5E53025711E7}"/>
    <cellStyle name="Note 2 8 2 7" xfId="9141" xr:uid="{9983F5ED-43F2-4817-A96B-E748D5074B82}"/>
    <cellStyle name="Note 2 8 2 7 2" xfId="12542" xr:uid="{63E118B5-4F90-4654-9762-1673FAF9A003}"/>
    <cellStyle name="Note 2 8 2 7 2 2" xfId="21990" xr:uid="{7318261A-AF29-42A5-B88C-05A334CF0389}"/>
    <cellStyle name="Note 2 8 2 7 2 3" xfId="26380" xr:uid="{59065BBC-EE18-422D-9478-4900125F45FA}"/>
    <cellStyle name="Note 2 8 2 7 3" xfId="14842" xr:uid="{636D6DCF-FD88-49BD-B519-F0166D689CC4}"/>
    <cellStyle name="Note 2 8 2 7 3 2" xfId="24290" xr:uid="{628411DD-EEB4-4E2D-BD8B-DDE0494761F1}"/>
    <cellStyle name="Note 2 8 2 7 4" xfId="18589" xr:uid="{554F5A08-55F3-44DA-84EC-FC5859A61913}"/>
    <cellStyle name="Note 2 8 2 8" xfId="7343" xr:uid="{72D7B020-EC55-459E-9D26-D8FFBF79AF8E}"/>
    <cellStyle name="Note 2 8 2 8 2" xfId="13073" xr:uid="{7BCA6C3B-6C4D-431F-B74C-ABE90D344F19}"/>
    <cellStyle name="Note 2 8 2 8 2 2" xfId="22521" xr:uid="{C764F51C-E3FC-4291-A887-FAFC0EB02944}"/>
    <cellStyle name="Note 2 8 2 8 3" xfId="16791" xr:uid="{36F8F913-4AA0-41F5-BBB6-4C701343E3B0}"/>
    <cellStyle name="Note 2 8 2 9" xfId="27339" xr:uid="{D49C8BE0-62B3-4B9F-A566-302902999FDE}"/>
    <cellStyle name="Note 2 8 3" xfId="5254" xr:uid="{35F2A4A8-C71F-42CB-9591-649FBAF60CEC}"/>
    <cellStyle name="Note 2 8 3 10" xfId="27464" xr:uid="{3CBAB486-FFC2-4F9C-BDEE-55BB71991E82}"/>
    <cellStyle name="Note 2 8 3 2" xfId="6126" xr:uid="{E6CD9724-0E02-4423-B41A-DDE4406B4B62}"/>
    <cellStyle name="Note 2 8 3 2 2" xfId="6796" xr:uid="{42D7816B-DF35-4EE5-A352-9893938C2F88}"/>
    <cellStyle name="Note 2 8 3 2 2 2" xfId="10528" xr:uid="{3C10277B-6BEA-4023-A9AF-2A1C51089EC3}"/>
    <cellStyle name="Note 2 8 3 2 2 2 2" xfId="19976" xr:uid="{694B6417-C4BD-48D4-AC15-642F71B17619}"/>
    <cellStyle name="Note 2 8 3 2 2 3" xfId="16247" xr:uid="{394D8C17-6FA5-41C0-9D2B-C3AED317094E}"/>
    <cellStyle name="Note 2 8 3 2 3" xfId="9858" xr:uid="{D291BBE8-1C19-4483-B4A6-C9951E65CFF9}"/>
    <cellStyle name="Note 2 8 3 2 3 2" xfId="19306" xr:uid="{A2BF4EE1-B9AA-44E0-B2AC-84610422565B}"/>
    <cellStyle name="Note 2 8 3 2 4" xfId="15577" xr:uid="{AAB4C4AA-7C54-49A7-A9FD-DF5776C55562}"/>
    <cellStyle name="Note 2 8 3 2 5" xfId="28097" xr:uid="{8FD3F7BF-601D-4C88-91A5-B6BF333D7FDB}"/>
    <cellStyle name="Note 2 8 3 2 6" xfId="27322" xr:uid="{7D6B5966-DF82-4D66-854F-BC907E4BFF40}"/>
    <cellStyle name="Note 2 8 3 2 7" xfId="28603" xr:uid="{30B0A901-E0F9-4B8F-B0E5-BD9AA213DA90}"/>
    <cellStyle name="Note 2 8 3 3" xfId="6855" xr:uid="{E57742CF-BE10-4358-80F1-9952C282240D}"/>
    <cellStyle name="Note 2 8 3 3 2" xfId="10586" xr:uid="{DE07E938-2FAC-4648-A21C-B01E4B3072E0}"/>
    <cellStyle name="Note 2 8 3 3 2 2" xfId="20034" xr:uid="{67F3FE02-CD38-4313-B974-F9E4A720BA6D}"/>
    <cellStyle name="Note 2 8 3 3 2 3" xfId="24458" xr:uid="{B9BF86DD-FEC3-4C36-A5A3-6966ACE741FD}"/>
    <cellStyle name="Note 2 8 3 3 3" xfId="12592" xr:uid="{769D6F87-935F-4CC6-9DA8-0D4A98696974}"/>
    <cellStyle name="Note 2 8 3 3 3 2" xfId="22040" xr:uid="{91074C1C-3FA6-43E3-9892-518A123B0BAB}"/>
    <cellStyle name="Note 2 8 3 3 4" xfId="16305" xr:uid="{64F0BA26-353E-421E-839C-BA5F63810370}"/>
    <cellStyle name="Note 2 8 3 4" xfId="8530" xr:uid="{B0F00039-EAB7-40B9-9C1A-3B4819C6ABA3}"/>
    <cellStyle name="Note 2 8 3 4 2" xfId="12042" xr:uid="{021DF2FD-772A-418B-AE4D-75149F46A3F5}"/>
    <cellStyle name="Note 2 8 3 4 2 2" xfId="21490" xr:uid="{E5BB24A1-957B-4B44-B7CA-6BDF2994FB31}"/>
    <cellStyle name="Note 2 8 3 4 2 3" xfId="25882" xr:uid="{64AAFB1C-C4EC-48FA-8178-A7385AA38A2F}"/>
    <cellStyle name="Note 2 8 3 4 3" xfId="14233" xr:uid="{257DE13E-B981-4EC6-87B5-05BD8EA124F4}"/>
    <cellStyle name="Note 2 8 3 4 3 2" xfId="23681" xr:uid="{D8A0F4D7-BA30-4B40-B9C4-8BECB1AB9F78}"/>
    <cellStyle name="Note 2 8 3 4 4" xfId="17978" xr:uid="{163333D9-A182-4612-A9A9-C35D35E7BC73}"/>
    <cellStyle name="Note 2 8 3 5" xfId="8945" xr:uid="{4ED76B45-E009-4D91-95AF-7BC03B5A2F96}"/>
    <cellStyle name="Note 2 8 3 5 2" xfId="12399" xr:uid="{32DF5181-21A6-47EC-B14C-2EAE8340D867}"/>
    <cellStyle name="Note 2 8 3 5 2 2" xfId="21847" xr:uid="{D6686FF5-77AF-4FB1-958D-30C6EDEAB4B0}"/>
    <cellStyle name="Note 2 8 3 5 2 3" xfId="26237" xr:uid="{A73B1E41-023F-4114-832A-009764630434}"/>
    <cellStyle name="Note 2 8 3 5 3" xfId="14646" xr:uid="{07D28E8A-8B06-41E8-B2A6-71C9ACE9F752}"/>
    <cellStyle name="Note 2 8 3 5 3 2" xfId="24094" xr:uid="{99174A66-94DE-41B4-B842-972E2424E799}"/>
    <cellStyle name="Note 2 8 3 5 4" xfId="18393" xr:uid="{20F1C7CF-CECD-4068-82CC-5C90E4B5E39F}"/>
    <cellStyle name="Note 2 8 3 6" xfId="9038" xr:uid="{B361B7EB-3954-400F-B256-D925EADC6CA9}"/>
    <cellStyle name="Note 2 8 3 6 2" xfId="12476" xr:uid="{4780148A-9BFD-4F12-8488-B8897A497DD6}"/>
    <cellStyle name="Note 2 8 3 6 2 2" xfId="21924" xr:uid="{C2907CBB-1648-404E-82AA-1F64AF926D3D}"/>
    <cellStyle name="Note 2 8 3 6 2 3" xfId="26314" xr:uid="{B34196BD-2B1B-443E-8730-3B314ACB618A}"/>
    <cellStyle name="Note 2 8 3 6 3" xfId="14739" xr:uid="{2CA61B05-80D8-4E5E-B6CC-9668E066806B}"/>
    <cellStyle name="Note 2 8 3 6 3 2" xfId="24187" xr:uid="{292233DA-7F24-497E-AAD5-E5EED1BE9091}"/>
    <cellStyle name="Note 2 8 3 6 4" xfId="18486" xr:uid="{D52AC76E-1908-45F4-B512-94EF4792A822}"/>
    <cellStyle name="Note 2 8 3 7" xfId="7591" xr:uid="{2DCAA2E7-813E-4A9B-9890-B85C79C44C7D}"/>
    <cellStyle name="Note 2 8 3 7 2" xfId="11254" xr:uid="{25F60DD6-B0CE-424F-A568-90906BCC7B7E}"/>
    <cellStyle name="Note 2 8 3 7 2 2" xfId="20702" xr:uid="{2203E07E-4041-4678-8AD1-9D5E5693A529}"/>
    <cellStyle name="Note 2 8 3 7 2 3" xfId="25120" xr:uid="{D319E63B-9B26-489D-A934-B7CBFFB6D239}"/>
    <cellStyle name="Note 2 8 3 7 3" xfId="13320" xr:uid="{B4144A7F-392D-4B23-BB31-8BA992DD7F1E}"/>
    <cellStyle name="Note 2 8 3 7 3 2" xfId="22768" xr:uid="{D2724938-26A3-4E74-BD5C-1547268015D6}"/>
    <cellStyle name="Note 2 8 3 7 4" xfId="17039" xr:uid="{859B0DA5-6C89-4AFD-8D9C-66ABACA7BAC4}"/>
    <cellStyle name="Note 2 8 3 8" xfId="9166" xr:uid="{A4407EA1-F029-4156-8D15-546B22233CF3}"/>
    <cellStyle name="Note 2 8 3 8 2" xfId="14866" xr:uid="{8E453C13-0FEC-47AD-8507-B638024A7003}"/>
    <cellStyle name="Note 2 8 3 8 2 2" xfId="24314" xr:uid="{EF0FB5B9-95DD-4689-85B1-86DDF6987C6F}"/>
    <cellStyle name="Note 2 8 3 8 3" xfId="18614" xr:uid="{33D5FEDE-35EE-4A3C-91D1-5481170FE8DA}"/>
    <cellStyle name="Note 2 8 3 9" xfId="27648" xr:uid="{F6E35685-2BA5-402D-B976-E8AC8E1F8DFD}"/>
    <cellStyle name="Note 2 8 4" xfId="5639" xr:uid="{6BEA881D-2DD6-4AC7-A864-4D31C9A08707}"/>
    <cellStyle name="Note 2 8 4 2" xfId="6309" xr:uid="{77F65A18-4186-4A1D-B38A-A568A3150C77}"/>
    <cellStyle name="Note 2 8 4 2 2" xfId="10041" xr:uid="{E2837C1D-8AB7-4589-9675-7ABFBAB2DA3B}"/>
    <cellStyle name="Note 2 8 4 2 2 2" xfId="19489" xr:uid="{8DD456B4-E8F9-47C7-8A38-6D9129A77F47}"/>
    <cellStyle name="Note 2 8 4 2 3" xfId="15760" xr:uid="{EE3BE8C6-4422-4FCC-8B86-E5DFA45FC4ED}"/>
    <cellStyle name="Note 2 8 4 3" xfId="9371" xr:uid="{450F137C-3288-4E4C-A1E6-8B4BBE85658F}"/>
    <cellStyle name="Note 2 8 4 3 2" xfId="18819" xr:uid="{89208F23-9960-41A3-BA3B-3648480E8954}"/>
    <cellStyle name="Note 2 8 4 4" xfId="15090" xr:uid="{A38ADF55-19C5-4B85-8D7B-43125AF25A6E}"/>
    <cellStyle name="Note 2 8 4 5" xfId="27820" xr:uid="{554F5E56-CC9A-4499-8A91-CBC5FACA4E9F}"/>
    <cellStyle name="Note 2 8 4 6" xfId="27020" xr:uid="{3372650C-4C6E-4809-A51F-7C5070D8B40C}"/>
    <cellStyle name="Note 2 8 4 7" xfId="28354" xr:uid="{994CB6BA-7E4C-4E14-B431-3D73E89299E2}"/>
    <cellStyle name="Note 2 8 5" xfId="6954" xr:uid="{05872939-1A36-48D8-A7F8-FDE393753E27}"/>
    <cellStyle name="Note 2 8 5 2" xfId="10685" xr:uid="{6D5BD178-7D06-468D-88CF-F0CA2B869BFA}"/>
    <cellStyle name="Note 2 8 5 2 2" xfId="20133" xr:uid="{6866219E-6236-4121-89B9-A7F3F43138A3}"/>
    <cellStyle name="Note 2 8 5 2 3" xfId="24557" xr:uid="{2CCAC696-C57A-4858-A85D-AB1E273B12BA}"/>
    <cellStyle name="Note 2 8 5 3" xfId="12691" xr:uid="{32871B00-36CE-4252-98DF-B007FC69DDC6}"/>
    <cellStyle name="Note 2 8 5 3 2" xfId="22139" xr:uid="{5BCD9B7A-AD6E-46B8-AFE1-854E58C6A8E9}"/>
    <cellStyle name="Note 2 8 5 4" xfId="16404" xr:uid="{7811A089-E3B9-440D-8207-75958F726C11}"/>
    <cellStyle name="Note 2 8 6" xfId="7659" xr:uid="{5EEAA997-BB3B-443C-A98A-457882CF717C}"/>
    <cellStyle name="Note 2 8 6 2" xfId="11313" xr:uid="{EA9DBAF2-4E73-449C-A2CF-FD65EE047CBE}"/>
    <cellStyle name="Note 2 8 6 2 2" xfId="20761" xr:uid="{D83CC836-276C-4D26-9FD6-97FD58048C25}"/>
    <cellStyle name="Note 2 8 6 2 3" xfId="25179" xr:uid="{B611EC93-562C-4A51-9FE5-9EE51D74D8B2}"/>
    <cellStyle name="Note 2 8 6 3" xfId="13388" xr:uid="{59D83329-EF9A-4930-A4AC-B63489047A46}"/>
    <cellStyle name="Note 2 8 6 3 2" xfId="22836" xr:uid="{2F65C3BF-172A-4AD0-9429-98F59081CF98}"/>
    <cellStyle name="Note 2 8 6 4" xfId="17107" xr:uid="{B4A28572-2293-4178-A291-B2EFD5EF158A}"/>
    <cellStyle name="Note 2 8 7" xfId="8760" xr:uid="{16767DFA-4751-4045-9014-043D9763BB8C}"/>
    <cellStyle name="Note 2 8 7 2" xfId="12244" xr:uid="{3DC2C2F0-28E9-4F97-B9ED-5ABE32330A68}"/>
    <cellStyle name="Note 2 8 7 2 2" xfId="21692" xr:uid="{243780A1-C609-40F2-8B44-72CE16605BBF}"/>
    <cellStyle name="Note 2 8 7 2 3" xfId="26084" xr:uid="{22AED890-4426-40E1-B839-A54B63B82846}"/>
    <cellStyle name="Note 2 8 7 3" xfId="14463" xr:uid="{F309540D-C384-46B9-92E6-0A761F90E863}"/>
    <cellStyle name="Note 2 8 7 3 2" xfId="23911" xr:uid="{BE73F30F-7B66-41F7-AF77-8230BCFDDDF1}"/>
    <cellStyle name="Note 2 8 7 4" xfId="18208" xr:uid="{3F4CAEE0-78BE-4479-B708-70D8C93D3AEE}"/>
    <cellStyle name="Note 2 8 8" xfId="8299" xr:uid="{D9ADA2B2-1316-46ED-80DD-96E4126EC529}"/>
    <cellStyle name="Note 2 8 8 2" xfId="11850" xr:uid="{187F07AC-78F4-47F1-8649-0AA9D2B7FBA8}"/>
    <cellStyle name="Note 2 8 8 2 2" xfId="21298" xr:uid="{B437B5AA-A846-4749-8A6D-EC4AD295376D}"/>
    <cellStyle name="Note 2 8 8 2 3" xfId="25692" xr:uid="{A9210DDA-3477-431F-8D4E-11C6933DF523}"/>
    <cellStyle name="Note 2 8 8 3" xfId="14004" xr:uid="{1CC99521-D131-4CC5-9B81-5A05EEE04A31}"/>
    <cellStyle name="Note 2 8 8 3 2" xfId="23452" xr:uid="{81564342-02FB-4349-84CA-926B93D1EAAE}"/>
    <cellStyle name="Note 2 8 8 4" xfId="17747" xr:uid="{51C55D13-D9B6-4AE3-A84C-159F67F0E97C}"/>
    <cellStyle name="Note 2 8 9" xfId="8524" xr:uid="{DD194F9B-D7EB-4BA4-929A-3303AF271CDD}"/>
    <cellStyle name="Note 2 8 9 2" xfId="12036" xr:uid="{AC574466-E43C-484F-B513-DEC2972CEA02}"/>
    <cellStyle name="Note 2 8 9 2 2" xfId="21484" xr:uid="{54B3C3DE-DA2F-4A14-B059-14138A17A1A3}"/>
    <cellStyle name="Note 2 8 9 2 3" xfId="25876" xr:uid="{E3CEED73-167F-48E4-930B-A8454A2724B2}"/>
    <cellStyle name="Note 2 8 9 3" xfId="14227" xr:uid="{284A9B69-DB54-4D2B-A0FF-D05C93CA8FE6}"/>
    <cellStyle name="Note 2 8 9 3 2" xfId="23675" xr:uid="{CFA48B82-C48D-4A98-85E5-D0022C7389FA}"/>
    <cellStyle name="Note 2 8 9 4" xfId="17972" xr:uid="{B8837C93-E636-49E2-BFDD-D89BDE6825FB}"/>
    <cellStyle name="Note 2 9" xfId="1487" xr:uid="{EAD72C6C-30D1-4CC6-9C46-826DC920A9CB}"/>
    <cellStyle name="Note 2 9 10" xfId="8981" xr:uid="{00121E40-EFC9-4D7D-BDD5-09B454F87E9D}"/>
    <cellStyle name="Note 2 9 10 2" xfId="14682" xr:uid="{813E813D-2875-4BE0-A408-898CFD418279}"/>
    <cellStyle name="Note 2 9 10 2 2" xfId="24130" xr:uid="{BC028EAE-DCED-4599-9AB2-C76B3F379102}"/>
    <cellStyle name="Note 2 9 10 3" xfId="18429" xr:uid="{E6FB6A40-F4D6-458C-9E20-153E68688BFB}"/>
    <cellStyle name="Note 2 9 11" xfId="26820" xr:uid="{E44E8B87-37A2-4952-A719-6AEE0BAACB9C}"/>
    <cellStyle name="Note 2 9 12" xfId="27559" xr:uid="{2BA4754D-9478-4257-A77E-3A61BEAC601D}"/>
    <cellStyle name="Note 2 9 2" xfId="3794" xr:uid="{A7779B8C-6DDA-4B9F-B9BC-431088E3A7CA}"/>
    <cellStyle name="Note 2 9 2 10" xfId="26581" xr:uid="{F33B5CB6-0C71-413D-8B1A-081EF4981F7B}"/>
    <cellStyle name="Note 2 9 2 2" xfId="5988" xr:uid="{0079D429-CBB1-4B45-B69A-EFC7F452E41C}"/>
    <cellStyle name="Note 2 9 2 2 2" xfId="6658" xr:uid="{B213CDB7-6322-4308-919A-E1C8099F61C0}"/>
    <cellStyle name="Note 2 9 2 2 2 2" xfId="10390" xr:uid="{75DBA30F-0EC2-453C-A4EB-FF1C0B9E1402}"/>
    <cellStyle name="Note 2 9 2 2 2 2 2" xfId="19838" xr:uid="{6F0E1C1B-BB13-4191-98B7-E433D601A470}"/>
    <cellStyle name="Note 2 9 2 2 2 3" xfId="16109" xr:uid="{A7BBB9CF-CD52-4AF1-A45F-8351FD5B954B}"/>
    <cellStyle name="Note 2 9 2 2 3" xfId="9720" xr:uid="{49F28C6C-780E-4EC3-9606-03B044285299}"/>
    <cellStyle name="Note 2 9 2 2 3 2" xfId="19168" xr:uid="{AFA19C87-4353-4C6A-9D12-06EE5147DD50}"/>
    <cellStyle name="Note 2 9 2 2 4" xfId="15439" xr:uid="{1281A5EA-9D16-47F7-8081-316F35F50F2A}"/>
    <cellStyle name="Note 2 9 2 2 5" xfId="27998" xr:uid="{157186B8-97F9-4184-B723-1F8372603048}"/>
    <cellStyle name="Note 2 9 2 2 6" xfId="27491" xr:uid="{ADDF398F-1682-4315-91EF-A2CEB855C21A}"/>
    <cellStyle name="Note 2 9 2 2 7" xfId="28506" xr:uid="{1B0EF8AB-CEEA-4121-B624-CA0DE24B3538}"/>
    <cellStyle name="Note 2 9 2 3" xfId="7146" xr:uid="{4A099015-ED78-46D0-9175-56651D095B6F}"/>
    <cellStyle name="Note 2 9 2 3 2" xfId="10877" xr:uid="{C5FD98D4-28EF-4A75-BFD2-17475D745B10}"/>
    <cellStyle name="Note 2 9 2 3 2 2" xfId="20325" xr:uid="{05990740-EA83-4AAD-B7D3-2B5CEEFF5E8F}"/>
    <cellStyle name="Note 2 9 2 3 2 3" xfId="24749" xr:uid="{6EA24E7C-C440-4347-BD13-4EE688EC2120}"/>
    <cellStyle name="Note 2 9 2 3 3" xfId="12883" xr:uid="{CEAC7CE8-4F24-4B13-91EE-E9699131059F}"/>
    <cellStyle name="Note 2 9 2 3 3 2" xfId="22331" xr:uid="{1F345559-FD95-493F-9E34-654063E1C74C}"/>
    <cellStyle name="Note 2 9 2 3 4" xfId="16596" xr:uid="{292DF668-2D34-4B66-9814-07885679BDFD}"/>
    <cellStyle name="Note 2 9 2 4" xfId="7958" xr:uid="{8B89D69D-AFEE-453E-BEA7-B6057F2F2968}"/>
    <cellStyle name="Note 2 9 2 4 2" xfId="11564" xr:uid="{2D47111F-80C9-4F7E-B288-0BDB2875FCAC}"/>
    <cellStyle name="Note 2 9 2 4 2 2" xfId="21012" xr:uid="{B00040BA-EFB0-4747-B4C6-37B7342E397B}"/>
    <cellStyle name="Note 2 9 2 4 2 3" xfId="25426" xr:uid="{E4328323-D404-41C8-B8F9-CAF9F44667B1}"/>
    <cellStyle name="Note 2 9 2 4 3" xfId="13683" xr:uid="{C91F88B4-6664-4304-B4E6-F1304A312173}"/>
    <cellStyle name="Note 2 9 2 4 3 2" xfId="23131" xr:uid="{C5A55497-F2B1-4164-82AF-9639CF67C0D0}"/>
    <cellStyle name="Note 2 9 2 4 4" xfId="17406" xr:uid="{CEC9A011-1C76-4249-AAB2-6AB1AEA3FD2B}"/>
    <cellStyle name="Note 2 9 2 5" xfId="8838" xr:uid="{8E503140-AFC4-4412-9837-A87579736095}"/>
    <cellStyle name="Note 2 9 2 5 2" xfId="12310" xr:uid="{D1FC7E2A-1989-4A07-AD27-50192805DE54}"/>
    <cellStyle name="Note 2 9 2 5 2 2" xfId="21758" xr:uid="{107AE867-8F9A-4C63-9935-0C84D3F89D7B}"/>
    <cellStyle name="Note 2 9 2 5 2 3" xfId="26149" xr:uid="{657978EA-3AFE-4078-BD84-4CA6FF6721A4}"/>
    <cellStyle name="Note 2 9 2 5 3" xfId="14540" xr:uid="{A09B6229-8937-4874-87E6-8C8ED0D92CFE}"/>
    <cellStyle name="Note 2 9 2 5 3 2" xfId="23988" xr:uid="{15C4168E-0E0D-4861-846D-4C6DE2CE1794}"/>
    <cellStyle name="Note 2 9 2 5 4" xfId="18286" xr:uid="{D65129DD-6348-4471-86CA-2269315ECEB9}"/>
    <cellStyle name="Note 2 9 2 6" xfId="7903" xr:uid="{B4E1A45B-D654-4AA5-86E2-F2C7A247CDC1}"/>
    <cellStyle name="Note 2 9 2 6 2" xfId="11517" xr:uid="{5DCA507E-AEED-4A0E-9CC3-34D54AC86ADA}"/>
    <cellStyle name="Note 2 9 2 6 2 2" xfId="20965" xr:uid="{18A354FA-E6C0-4A4E-9914-0ECA92ECED52}"/>
    <cellStyle name="Note 2 9 2 6 2 3" xfId="25379" xr:uid="{F4BFD3D0-B49A-49CC-A731-36CB06A4D5B2}"/>
    <cellStyle name="Note 2 9 2 6 3" xfId="13628" xr:uid="{D2E9A0E4-375F-4E5E-9C1A-4824F34B82E5}"/>
    <cellStyle name="Note 2 9 2 6 3 2" xfId="23076" xr:uid="{D31F5DC8-A749-4656-9A26-3A593305B209}"/>
    <cellStyle name="Note 2 9 2 6 4" xfId="17351" xr:uid="{468DF42F-2394-4CEE-AC50-11011BA54F79}"/>
    <cellStyle name="Note 2 9 2 7" xfId="7375" xr:uid="{C50D607F-45CA-4070-8B49-BC359046AC1C}"/>
    <cellStyle name="Note 2 9 2 7 2" xfId="11073" xr:uid="{4ED81A2C-146B-4416-A2FE-9D7D9351F9D2}"/>
    <cellStyle name="Note 2 9 2 7 2 2" xfId="20521" xr:uid="{28E57B30-4D2F-40E4-9B92-7331F8A82C8A}"/>
    <cellStyle name="Note 2 9 2 7 2 3" xfId="24940" xr:uid="{C3981B1B-C94B-4634-A183-EFE71BA9C374}"/>
    <cellStyle name="Note 2 9 2 7 3" xfId="13105" xr:uid="{D8240021-679A-49A4-8E69-12C011D9DDF0}"/>
    <cellStyle name="Note 2 9 2 7 3 2" xfId="22553" xr:uid="{A03F68EF-48F6-4EDC-A013-49F8168A04A1}"/>
    <cellStyle name="Note 2 9 2 7 4" xfId="16823" xr:uid="{C16C6265-86C3-4F7F-AAE8-B99AAD7438E0}"/>
    <cellStyle name="Note 2 9 2 8" xfId="7270" xr:uid="{38E38BFB-107D-4BB4-AFA2-55142D6B54DB}"/>
    <cellStyle name="Note 2 9 2 8 2" xfId="13001" xr:uid="{23C90E9B-51EF-4953-890D-9E882C955EB5}"/>
    <cellStyle name="Note 2 9 2 8 2 2" xfId="22449" xr:uid="{D28E0E05-1C3E-4064-A62B-1F2DF59EE2F3}"/>
    <cellStyle name="Note 2 9 2 8 3" xfId="16718" xr:uid="{616AD923-690A-4758-8B90-5108CAD982A3}"/>
    <cellStyle name="Note 2 9 2 9" xfId="27340" xr:uid="{181B96F4-78AD-468E-B3F3-2944A565B8DF}"/>
    <cellStyle name="Note 2 9 3" xfId="5255" xr:uid="{B3C7B165-C08D-4EAC-A619-6519672FA637}"/>
    <cellStyle name="Note 2 9 3 10" xfId="26941" xr:uid="{3FB46D17-DC8F-4B88-A7B3-947B1E897CFA}"/>
    <cellStyle name="Note 2 9 3 2" xfId="6127" xr:uid="{F30CD4E2-5D9C-421D-B6EE-44B5C6064378}"/>
    <cellStyle name="Note 2 9 3 2 2" xfId="6797" xr:uid="{FE419CB8-E138-4A42-93DE-14EBE34B900A}"/>
    <cellStyle name="Note 2 9 3 2 2 2" xfId="10529" xr:uid="{2F9002BD-B801-48D5-81F2-2F310D18962F}"/>
    <cellStyle name="Note 2 9 3 2 2 2 2" xfId="19977" xr:uid="{7FDEE74A-4BA0-4BB5-BEE2-D38FEE5F0A40}"/>
    <cellStyle name="Note 2 9 3 2 2 3" xfId="16248" xr:uid="{273914F8-FE36-49C2-BF9E-DAEB70A477D3}"/>
    <cellStyle name="Note 2 9 3 2 3" xfId="9859" xr:uid="{42926D06-4A5A-4630-9F85-5D384F8B93E9}"/>
    <cellStyle name="Note 2 9 3 2 3 2" xfId="19307" xr:uid="{F6DDDE06-4458-4DB8-B418-C25E2972F470}"/>
    <cellStyle name="Note 2 9 3 2 4" xfId="15578" xr:uid="{EE9C74AF-A36D-4D82-9475-0C5850E74325}"/>
    <cellStyle name="Note 2 9 3 2 5" xfId="28098" xr:uid="{E9B8489F-89D7-4CA5-AF8E-E1B2EB4EBBC5}"/>
    <cellStyle name="Note 2 9 3 2 6" xfId="27718" xr:uid="{10A15611-1829-4ABA-8B92-0BC4FA3FD595}"/>
    <cellStyle name="Note 2 9 3 2 7" xfId="28604" xr:uid="{55D7D635-8FF4-4590-B5EE-764065D4CA3C}"/>
    <cellStyle name="Note 2 9 3 3" xfId="6854" xr:uid="{5E1CDC04-A625-45FD-964B-86339A2B16EB}"/>
    <cellStyle name="Note 2 9 3 3 2" xfId="10585" xr:uid="{85863A5B-F9C6-4D14-9BFB-E3B9184E3BBD}"/>
    <cellStyle name="Note 2 9 3 3 2 2" xfId="20033" xr:uid="{6ADCEA7B-A76E-49A1-AEEF-38D28D559059}"/>
    <cellStyle name="Note 2 9 3 3 2 3" xfId="24457" xr:uid="{95E8898C-A58A-4EDF-A684-ED7BCBC37A2A}"/>
    <cellStyle name="Note 2 9 3 3 3" xfId="12591" xr:uid="{16E193DD-855F-4A44-AE30-74E7B609932E}"/>
    <cellStyle name="Note 2 9 3 3 3 2" xfId="22039" xr:uid="{7449F026-DBB7-483F-9190-9E0081BFA3DD}"/>
    <cellStyle name="Note 2 9 3 3 4" xfId="16304" xr:uid="{7FF896CE-92B5-4CE5-8DF4-7A586346618B}"/>
    <cellStyle name="Note 2 9 3 4" xfId="7770" xr:uid="{9C30E779-BF00-4453-ADA1-0950013BF8B9}"/>
    <cellStyle name="Note 2 9 3 4 2" xfId="11412" xr:uid="{744F8080-F255-41E4-AD48-00DCF455803E}"/>
    <cellStyle name="Note 2 9 3 4 2 2" xfId="20860" xr:uid="{0C87BCDD-A216-4805-A2B3-E552403264D2}"/>
    <cellStyle name="Note 2 9 3 4 2 3" xfId="25276" xr:uid="{0D46F204-6DB3-44E8-BF13-6B029F75B6D8}"/>
    <cellStyle name="Note 2 9 3 4 3" xfId="13497" xr:uid="{C961670E-1889-4B1C-B605-06AD64C069D1}"/>
    <cellStyle name="Note 2 9 3 4 3 2" xfId="22945" xr:uid="{290820C3-11FD-4F90-8CB8-C396499C0393}"/>
    <cellStyle name="Note 2 9 3 4 4" xfId="17218" xr:uid="{C979C577-58F2-4C43-ADD5-8F81058847AD}"/>
    <cellStyle name="Note 2 9 3 5" xfId="8946" xr:uid="{D316F206-149B-4C36-A551-06304763BD60}"/>
    <cellStyle name="Note 2 9 3 5 2" xfId="12400" xr:uid="{956CCC1B-51CF-4CBF-B0EA-59D0F8502EC3}"/>
    <cellStyle name="Note 2 9 3 5 2 2" xfId="21848" xr:uid="{83E57720-0B7B-4BB5-BC69-AF9AE8440489}"/>
    <cellStyle name="Note 2 9 3 5 2 3" xfId="26238" xr:uid="{D368EF0E-56B5-4544-B37B-4B0526CA2725}"/>
    <cellStyle name="Note 2 9 3 5 3" xfId="14647" xr:uid="{01F1E9ED-16BC-4D30-B26A-DBA05C4D5A2C}"/>
    <cellStyle name="Note 2 9 3 5 3 2" xfId="24095" xr:uid="{39B3166D-5380-4545-A65A-53E16E510310}"/>
    <cellStyle name="Note 2 9 3 5 4" xfId="18394" xr:uid="{26ECE14C-11CA-4F74-AB74-7B95EDCEC494}"/>
    <cellStyle name="Note 2 9 3 6" xfId="9039" xr:uid="{260E66EA-6434-4FF5-817E-852C2E594119}"/>
    <cellStyle name="Note 2 9 3 6 2" xfId="12477" xr:uid="{1377429A-6935-41E5-98F0-75FD2D13FF1D}"/>
    <cellStyle name="Note 2 9 3 6 2 2" xfId="21925" xr:uid="{2AFE97A7-3E9D-4F20-915C-6560CB5FCF65}"/>
    <cellStyle name="Note 2 9 3 6 2 3" xfId="26315" xr:uid="{D59A9D1A-EF2A-4BB6-9B30-9C1CFE4CD63D}"/>
    <cellStyle name="Note 2 9 3 6 3" xfId="14740" xr:uid="{CE79BCE4-9B66-4A6A-A6AD-2077A67AF736}"/>
    <cellStyle name="Note 2 9 3 6 3 2" xfId="24188" xr:uid="{057C8E06-FA2B-48F3-A502-0206F68F0347}"/>
    <cellStyle name="Note 2 9 3 6 4" xfId="18487" xr:uid="{340F07B9-76CE-4D77-8EF1-6AFB235FC8C8}"/>
    <cellStyle name="Note 2 9 3 7" xfId="8133" xr:uid="{92BB2C7F-D11A-4988-98BF-49812EF5A5CE}"/>
    <cellStyle name="Note 2 9 3 7 2" xfId="11709" xr:uid="{EB81EE19-3E0F-40E8-BC8E-44580988F641}"/>
    <cellStyle name="Note 2 9 3 7 2 2" xfId="21157" xr:uid="{B984D047-725E-4701-B20C-2B04FB350D6B}"/>
    <cellStyle name="Note 2 9 3 7 2 3" xfId="25558" xr:uid="{78D39636-5AF5-44A6-BD29-470545D38826}"/>
    <cellStyle name="Note 2 9 3 7 3" xfId="13845" xr:uid="{9CD3A23F-05D8-4EE8-B936-3A7CC01D3772}"/>
    <cellStyle name="Note 2 9 3 7 3 2" xfId="23293" xr:uid="{1B4B141E-9AF2-4F25-9655-C88CCD830920}"/>
    <cellStyle name="Note 2 9 3 7 4" xfId="17581" xr:uid="{9B0A6E13-B6F0-4991-AF47-AEE137A49426}"/>
    <cellStyle name="Note 2 9 3 8" xfId="9167" xr:uid="{1B53A5C4-3C0A-4E56-8F0E-A39BCF487849}"/>
    <cellStyle name="Note 2 9 3 8 2" xfId="14867" xr:uid="{30E8AEE0-9A78-4EF0-95CA-921A42FD2D0D}"/>
    <cellStyle name="Note 2 9 3 8 2 2" xfId="24315" xr:uid="{0FE52A6B-D6F3-4FDE-B946-6D789F378B72}"/>
    <cellStyle name="Note 2 9 3 8 3" xfId="18615" xr:uid="{59056523-65A3-4752-B3C9-306BECE3D85B}"/>
    <cellStyle name="Note 2 9 3 9" xfId="27649" xr:uid="{CF9237F5-3107-44A0-9975-5B618CFF9683}"/>
    <cellStyle name="Note 2 9 4" xfId="5640" xr:uid="{F24E306C-BD7D-4FDC-93CC-B875A49F8216}"/>
    <cellStyle name="Note 2 9 4 2" xfId="6310" xr:uid="{65ADFD45-2C1E-431E-9B82-0E9CAE59B425}"/>
    <cellStyle name="Note 2 9 4 2 2" xfId="10042" xr:uid="{265D4B40-5FCA-4D34-993F-E0B5B4B3C498}"/>
    <cellStyle name="Note 2 9 4 2 2 2" xfId="19490" xr:uid="{33C8870C-3E1C-4A27-B771-F6F86BD798E7}"/>
    <cellStyle name="Note 2 9 4 2 3" xfId="15761" xr:uid="{5AE0B250-4149-4942-836E-55EBFB6304C5}"/>
    <cellStyle name="Note 2 9 4 3" xfId="9372" xr:uid="{8F133A05-8F7F-4632-9E84-F436120B948F}"/>
    <cellStyle name="Note 2 9 4 3 2" xfId="18820" xr:uid="{19CD66D0-4408-4789-B32C-B25783DD30F4}"/>
    <cellStyle name="Note 2 9 4 4" xfId="15091" xr:uid="{8448E10F-0BCB-4A51-A128-5475116D6C48}"/>
    <cellStyle name="Note 2 9 4 5" xfId="27821" xr:uid="{9B70E139-03F7-4012-8DB5-53D3D3045659}"/>
    <cellStyle name="Note 2 9 4 6" xfId="27450" xr:uid="{55596C84-2E21-4E74-A07C-E22BA4C397C7}"/>
    <cellStyle name="Note 2 9 4 7" xfId="28355" xr:uid="{41D1352F-5497-4F2C-A2E4-5075DA6D39CD}"/>
    <cellStyle name="Note 2 9 5" xfId="6953" xr:uid="{762F78B1-542F-42AE-9D2D-C978EEFD8D9C}"/>
    <cellStyle name="Note 2 9 5 2" xfId="10684" xr:uid="{8D1677FE-0C86-48CD-93FE-500F9EF50ECB}"/>
    <cellStyle name="Note 2 9 5 2 2" xfId="20132" xr:uid="{1DA8ED7A-82E3-407D-9240-FE0B0764DF82}"/>
    <cellStyle name="Note 2 9 5 2 3" xfId="24556" xr:uid="{5C552619-C56E-4AEC-8505-F90AB7DD811A}"/>
    <cellStyle name="Note 2 9 5 3" xfId="12690" xr:uid="{144B7A4D-CB2D-4BCB-8A54-8B2AAC332033}"/>
    <cellStyle name="Note 2 9 5 3 2" xfId="22138" xr:uid="{89326183-15A7-4770-AA56-092B96CE8AA5}"/>
    <cellStyle name="Note 2 9 5 4" xfId="16403" xr:uid="{594903F8-D9DC-416A-8D91-D6FAD5F5E920}"/>
    <cellStyle name="Note 2 9 6" xfId="8875" xr:uid="{46C9D492-5CB8-4430-AC2A-BDE734230B99}"/>
    <cellStyle name="Note 2 9 6 2" xfId="12338" xr:uid="{A950BD16-1BA2-42F8-B987-AE5E1AA1F6D9}"/>
    <cellStyle name="Note 2 9 6 2 2" xfId="21786" xr:uid="{DD97020B-002E-4347-A7F9-F1EE6CA53A62}"/>
    <cellStyle name="Note 2 9 6 2 3" xfId="26177" xr:uid="{64BE1D94-151F-42C0-AC20-01F1E8DB0EF5}"/>
    <cellStyle name="Note 2 9 6 3" xfId="14577" xr:uid="{A6904B51-D4BB-427C-981F-136DC7FA5785}"/>
    <cellStyle name="Note 2 9 6 3 2" xfId="24025" xr:uid="{02BD468D-585B-4753-931B-1E51DE5933F4}"/>
    <cellStyle name="Note 2 9 6 4" xfId="18323" xr:uid="{3F7B4F3E-1B89-42DF-96AB-DFA3297E6EB3}"/>
    <cellStyle name="Note 2 9 7" xfId="7308" xr:uid="{12802E49-1088-448B-9258-BF8B4FA5235D}"/>
    <cellStyle name="Note 2 9 7 2" xfId="11023" xr:uid="{5C8A282B-0F84-4709-BB0D-0B876B24F7AB}"/>
    <cellStyle name="Note 2 9 7 2 2" xfId="20471" xr:uid="{1E09B255-F4C1-4232-9B21-FDF358D652AF}"/>
    <cellStyle name="Note 2 9 7 2 3" xfId="24890" xr:uid="{274B0E12-328B-49D8-B042-933F99632209}"/>
    <cellStyle name="Note 2 9 7 3" xfId="13038" xr:uid="{CCD6BD31-B20E-491D-ACA7-8628CF740AEA}"/>
    <cellStyle name="Note 2 9 7 3 2" xfId="22486" xr:uid="{291CAEB7-99DC-4DCA-9611-1F2815C37228}"/>
    <cellStyle name="Note 2 9 7 4" xfId="16756" xr:uid="{3A9B2983-096E-4E0B-A33B-C6ABA555C59B}"/>
    <cellStyle name="Note 2 9 8" xfId="8436" xr:uid="{4FD191CF-0C6F-4C33-8035-5E672AF3E145}"/>
    <cellStyle name="Note 2 9 8 2" xfId="11958" xr:uid="{81084D82-640F-417B-AC05-A53444841434}"/>
    <cellStyle name="Note 2 9 8 2 2" xfId="21406" xr:uid="{8539694C-6FD7-4040-81DF-DEFDC761EFFF}"/>
    <cellStyle name="Note 2 9 8 2 3" xfId="25800" xr:uid="{74061411-F1AA-4A09-9D11-2F542D2AA110}"/>
    <cellStyle name="Note 2 9 8 3" xfId="14141" xr:uid="{6144CD30-0BA4-4650-994A-E85B50A0D2A9}"/>
    <cellStyle name="Note 2 9 8 3 2" xfId="23589" xr:uid="{C44F3845-AC5D-4829-B6BE-6DAEB392C3CE}"/>
    <cellStyle name="Note 2 9 8 4" xfId="17884" xr:uid="{29E74545-3D0F-4683-B114-F6986649867D}"/>
    <cellStyle name="Note 2 9 9" xfId="7722" xr:uid="{AE916DC6-C5EE-4017-AD9C-07099F603074}"/>
    <cellStyle name="Note 2 9 9 2" xfId="11370" xr:uid="{080DF8AD-0D78-4337-8A51-583E35446366}"/>
    <cellStyle name="Note 2 9 9 2 2" xfId="20818" xr:uid="{01965D11-01B4-453A-B3A3-E89F5453FFCC}"/>
    <cellStyle name="Note 2 9 9 2 3" xfId="25236" xr:uid="{DACAF757-1056-4CD2-8673-02B1F525B838}"/>
    <cellStyle name="Note 2 9 9 3" xfId="13451" xr:uid="{FB6EC0C4-EFAA-4956-9F38-907506255292}"/>
    <cellStyle name="Note 2 9 9 3 2" xfId="22899" xr:uid="{E3977B9B-35CB-4D1D-92EA-F24AB51185CE}"/>
    <cellStyle name="Note 2 9 9 4" xfId="17170" xr:uid="{42C2D28A-DEA5-49AC-BDF7-F8E9B665C2FE}"/>
    <cellStyle name="Note 20" xfId="3795" xr:uid="{CD56EC7D-FCDA-4D1F-B1E9-58A98AA64D63}"/>
    <cellStyle name="Note 21" xfId="3796" xr:uid="{ABB82F38-50CF-4825-A33A-85874BFB1FFD}"/>
    <cellStyle name="Note 22" xfId="3797" xr:uid="{8B2238A4-CEFE-4F77-9798-B2255EBC29DF}"/>
    <cellStyle name="Note 23" xfId="3798" xr:uid="{40940E13-33FD-408F-8F67-BE65F848A5C8}"/>
    <cellStyle name="Note 24" xfId="3799" xr:uid="{4681E459-7286-4F63-ABC5-4AF253F63EAA}"/>
    <cellStyle name="Note 25" xfId="3800" xr:uid="{21AE5A39-42B9-441B-A63A-6497499FB511}"/>
    <cellStyle name="Note 26" xfId="3801" xr:uid="{D3CA5AF3-3DE2-4E17-AE9B-E85EA2974F5C}"/>
    <cellStyle name="Note 27" xfId="3802" xr:uid="{8E1A0200-C9E1-424C-8F13-033EF38A3267}"/>
    <cellStyle name="Note 28" xfId="3803" xr:uid="{2F7AF527-80EA-4475-84FA-9800D64EE776}"/>
    <cellStyle name="Note 29" xfId="3804" xr:uid="{72E962D9-12E8-4C7A-84A6-6599266E6E41}"/>
    <cellStyle name="Note 3" xfId="1488" xr:uid="{A49192A9-7A6F-431A-87B0-953B899A8630}"/>
    <cellStyle name="Note 3 10" xfId="1489" xr:uid="{D1508F6B-67B9-4B49-849E-0901A07B9E6F}"/>
    <cellStyle name="Note 3 10 10" xfId="26727" xr:uid="{A33920E5-204C-44B7-802B-9AE1BAD72E44}"/>
    <cellStyle name="Note 3 10 2" xfId="5642" xr:uid="{B176C5A1-7953-471B-A037-AC9AA6E5CFEE}"/>
    <cellStyle name="Note 3 10 2 2" xfId="6312" xr:uid="{87FB98BB-9A3A-4F3E-84D9-7C2D1FE55115}"/>
    <cellStyle name="Note 3 10 2 2 2" xfId="10044" xr:uid="{7527396C-AC51-4FD1-8713-7BA3E31BD403}"/>
    <cellStyle name="Note 3 10 2 2 2 2" xfId="19492" xr:uid="{972BF38B-6923-447C-A93D-E09B868450AF}"/>
    <cellStyle name="Note 3 10 2 2 3" xfId="15763" xr:uid="{940FFE34-2B5F-4702-91A1-6C59F85048FC}"/>
    <cellStyle name="Note 3 10 2 3" xfId="9374" xr:uid="{F45351FB-EAA2-4755-9675-392A11FAF3B0}"/>
    <cellStyle name="Note 3 10 2 3 2" xfId="18822" xr:uid="{97E52AA4-A5EF-4A31-B9A7-E7397AA5D8D4}"/>
    <cellStyle name="Note 3 10 2 4" xfId="15093" xr:uid="{BAFCB16E-A3E2-4514-9424-5E8B8982C2DF}"/>
    <cellStyle name="Note 3 10 2 5" xfId="27823" xr:uid="{B72664A4-0E19-48E5-B2A1-84C39F072862}"/>
    <cellStyle name="Note 3 10 2 6" xfId="26506" xr:uid="{35EB6806-4163-4EBA-9FC5-8ADEF7F04084}"/>
    <cellStyle name="Note 3 10 2 7" xfId="28357" xr:uid="{32874F5F-C947-48CE-97CA-B7EE23410E92}"/>
    <cellStyle name="Note 3 10 3" xfId="6952" xr:uid="{30EC7762-4F61-4118-9F11-FE95EF7E8EC1}"/>
    <cellStyle name="Note 3 10 3 2" xfId="10683" xr:uid="{7FD0D85E-2415-41CC-AF33-615923CD9118}"/>
    <cellStyle name="Note 3 10 3 2 2" xfId="20131" xr:uid="{81A59365-9A48-4866-B962-D97E67C6E3DA}"/>
    <cellStyle name="Note 3 10 3 2 3" xfId="24555" xr:uid="{292B397B-E253-414D-B53F-1148A1A20AA2}"/>
    <cellStyle name="Note 3 10 3 3" xfId="12689" xr:uid="{F421922D-1633-4B4D-B699-B7E497490300}"/>
    <cellStyle name="Note 3 10 3 3 2" xfId="22137" xr:uid="{9287D173-FB31-4284-882F-2CA282FA95EE}"/>
    <cellStyle name="Note 3 10 3 4" xfId="16402" xr:uid="{A889F769-108F-4117-96E3-DE5803EDE59B}"/>
    <cellStyle name="Note 3 10 4" xfId="7683" xr:uid="{B2A288A4-9A8F-4FCD-A6C7-6A9285E36D84}"/>
    <cellStyle name="Note 3 10 4 2" xfId="11336" xr:uid="{85956F16-3E8D-4A72-B3E1-1F7D663C5D78}"/>
    <cellStyle name="Note 3 10 4 2 2" xfId="20784" xr:uid="{6FC40F95-FBE2-4F0C-A9D7-AFD422C9C729}"/>
    <cellStyle name="Note 3 10 4 2 3" xfId="25202" xr:uid="{54C7D80A-9F5C-4FD3-8F14-6D59689AA6E3}"/>
    <cellStyle name="Note 3 10 4 3" xfId="13412" xr:uid="{67B43FA7-56C5-4A6B-A4DE-710DCFA6F18C}"/>
    <cellStyle name="Note 3 10 4 3 2" xfId="22860" xr:uid="{ACEE7EEA-8AA2-4907-B353-00E2E926CE30}"/>
    <cellStyle name="Note 3 10 4 4" xfId="17131" xr:uid="{11E78340-83D9-427F-B77C-B74AF41FF559}"/>
    <cellStyle name="Note 3 10 5" xfId="8761" xr:uid="{145C69F2-B7AC-4C72-8249-8985C2A256CF}"/>
    <cellStyle name="Note 3 10 5 2" xfId="12245" xr:uid="{43177A93-2071-4322-8C9F-2902B6F39111}"/>
    <cellStyle name="Note 3 10 5 2 2" xfId="21693" xr:uid="{F730A3FF-C40E-4EA7-ABAD-E93C1DAF9C3E}"/>
    <cellStyle name="Note 3 10 5 2 3" xfId="26085" xr:uid="{B5DF5171-B379-4C5B-A2E5-F125F23FA861}"/>
    <cellStyle name="Note 3 10 5 3" xfId="14464" xr:uid="{75658AA1-5F99-4D05-BDBE-F80602ED05EA}"/>
    <cellStyle name="Note 3 10 5 3 2" xfId="23912" xr:uid="{35FBA198-95E4-4BC2-AF5A-8B938312BBCB}"/>
    <cellStyle name="Note 3 10 5 4" xfId="18209" xr:uid="{798C3C4E-036F-4ACE-A941-E9B2C0ED09D1}"/>
    <cellStyle name="Note 3 10 6" xfId="7995" xr:uid="{E7B5C664-2592-44EA-A6EA-49D121A5DEC1}"/>
    <cellStyle name="Note 3 10 6 2" xfId="11594" xr:uid="{45990D6A-DC05-476E-A768-1E9B9F507688}"/>
    <cellStyle name="Note 3 10 6 2 2" xfId="21042" xr:uid="{E2C41EDA-D26F-4F6E-9F3A-867D56954827}"/>
    <cellStyle name="Note 3 10 6 2 3" xfId="25456" xr:uid="{D883CD0D-954A-4C60-8700-870C3A84F223}"/>
    <cellStyle name="Note 3 10 6 3" xfId="13720" xr:uid="{B9328544-51C1-4817-ADB6-1BEBF4F8CE16}"/>
    <cellStyle name="Note 3 10 6 3 2" xfId="23168" xr:uid="{5832F14E-9BC6-44B0-9384-95036A3ADC57}"/>
    <cellStyle name="Note 3 10 6 4" xfId="17443" xr:uid="{41C4DA0E-84E3-4FA4-9844-789904DCECF9}"/>
    <cellStyle name="Note 3 10 7" xfId="7285" xr:uid="{8EE32A40-8971-4D99-8963-EBA999A4AA2C}"/>
    <cellStyle name="Note 3 10 7 2" xfId="11002" xr:uid="{4458B257-E3E4-4FBB-A36A-008FC5E62503}"/>
    <cellStyle name="Note 3 10 7 2 2" xfId="20450" xr:uid="{17418A09-7837-4623-A098-28E2237A16F2}"/>
    <cellStyle name="Note 3 10 7 2 3" xfId="24869" xr:uid="{AA40E667-59D9-4943-8CE1-22F12DC05730}"/>
    <cellStyle name="Note 3 10 7 3" xfId="13015" xr:uid="{5CA8AA9F-1AF0-48D6-B8AE-C39ABE1B55EF}"/>
    <cellStyle name="Note 3 10 7 3 2" xfId="22463" xr:uid="{3D88A5A3-09F4-40C4-AAFC-D1967AC1E2EF}"/>
    <cellStyle name="Note 3 10 7 4" xfId="16733" xr:uid="{6B309C9C-5547-492B-ABB4-C0ABEF584728}"/>
    <cellStyle name="Note 3 10 8" xfId="8333" xr:uid="{FA646FC3-2CA1-4225-A38E-549E194BC292}"/>
    <cellStyle name="Note 3 10 8 2" xfId="14038" xr:uid="{9D74FF11-7816-43C3-9FC1-10607F1F9FCE}"/>
    <cellStyle name="Note 3 10 8 2 2" xfId="23486" xr:uid="{1682E12D-E678-4E73-9712-0304459E6961}"/>
    <cellStyle name="Note 3 10 8 3" xfId="17781" xr:uid="{64A9FDE2-4CE0-42AA-B821-38FEDAB24BC7}"/>
    <cellStyle name="Note 3 10 9" xfId="26822" xr:uid="{13250832-003C-4540-B094-0A5E815F2626}"/>
    <cellStyle name="Note 3 11" xfId="1490" xr:uid="{C529C4D5-C247-4BDC-8925-B7A825FD9819}"/>
    <cellStyle name="Note 3 11 10" xfId="27558" xr:uid="{C9B5126F-2605-4374-ADD9-6EA8749C636D}"/>
    <cellStyle name="Note 3 11 2" xfId="5643" xr:uid="{8E33AD8B-B94F-4AC4-A79E-D2AE2BA40896}"/>
    <cellStyle name="Note 3 11 2 2" xfId="6313" xr:uid="{63D49B3A-251E-42EE-8A28-BA5506B40A4D}"/>
    <cellStyle name="Note 3 11 2 2 2" xfId="10045" xr:uid="{451F979C-4485-41F8-BCFD-43395EAFD5F7}"/>
    <cellStyle name="Note 3 11 2 2 2 2" xfId="19493" xr:uid="{FC542E77-5806-4D1D-B4D3-A836291A8EFE}"/>
    <cellStyle name="Note 3 11 2 2 3" xfId="15764" xr:uid="{6271170E-D13A-4AAA-A867-73F61D442ADA}"/>
    <cellStyle name="Note 3 11 2 3" xfId="9375" xr:uid="{E1D7546B-AF0F-430C-BB01-0E066188E71E}"/>
    <cellStyle name="Note 3 11 2 3 2" xfId="18823" xr:uid="{FDF5F7EF-C7F4-4CE9-A341-6479FCC2248B}"/>
    <cellStyle name="Note 3 11 2 4" xfId="15094" xr:uid="{DEA36D50-F6D1-48AD-9E7D-6FD1CAE27347}"/>
    <cellStyle name="Note 3 11 2 5" xfId="27824" xr:uid="{7C7A13F4-0E20-46FF-82EE-CF1DFF561A56}"/>
    <cellStyle name="Note 3 11 2 6" xfId="27067" xr:uid="{77B89D33-DEFD-45E0-8724-8C8C8591F1B6}"/>
    <cellStyle name="Note 3 11 2 7" xfId="28358" xr:uid="{7F00804D-F3AA-47AD-BD01-B30B3BA78BFF}"/>
    <cellStyle name="Note 3 11 3" xfId="7169" xr:uid="{90CD63AD-5CF8-4333-9AF4-51D268910A82}"/>
    <cellStyle name="Note 3 11 3 2" xfId="10900" xr:uid="{7DA78CE6-84E2-43AC-A4FF-06602E67A466}"/>
    <cellStyle name="Note 3 11 3 2 2" xfId="20348" xr:uid="{FB8247CF-6366-47E3-BB8F-F69057BFC52C}"/>
    <cellStyle name="Note 3 11 3 2 3" xfId="24772" xr:uid="{DE20276C-75DE-4845-99B4-3FF03FB9D5B7}"/>
    <cellStyle name="Note 3 11 3 3" xfId="12906" xr:uid="{C67136A0-0017-4E44-8F03-506071625705}"/>
    <cellStyle name="Note 3 11 3 3 2" xfId="22354" xr:uid="{25ABFF6C-6C6E-4629-A53B-467525C6EA5F}"/>
    <cellStyle name="Note 3 11 3 4" xfId="16619" xr:uid="{2798E019-FC89-45F3-B291-5DF8990CCE0B}"/>
    <cellStyle name="Note 3 11 4" xfId="7682" xr:uid="{AFC7F513-B262-4F46-B5DB-2F9704A96558}"/>
    <cellStyle name="Note 3 11 4 2" xfId="11335" xr:uid="{DA069511-12A2-4CA7-89A1-5122AFFB62D4}"/>
    <cellStyle name="Note 3 11 4 2 2" xfId="20783" xr:uid="{513BDC8C-4FB0-4E8B-A6F1-22BFAE5A5363}"/>
    <cellStyle name="Note 3 11 4 2 3" xfId="25201" xr:uid="{E419F0B3-1DB4-485B-B6EA-AF0621C8E6B0}"/>
    <cellStyle name="Note 3 11 4 3" xfId="13411" xr:uid="{1A28D4DB-B33D-46FF-9DD8-83C73DAE06C2}"/>
    <cellStyle name="Note 3 11 4 3 2" xfId="22859" xr:uid="{893A7243-CF5C-441A-BC20-7343B6187E12}"/>
    <cellStyle name="Note 3 11 4 4" xfId="17130" xr:uid="{B0D7DD60-7C8A-4E9E-B5B7-02ED5CC56379}"/>
    <cellStyle name="Note 3 11 5" xfId="7309" xr:uid="{BFC96CE7-5A7E-4461-8C55-AE2A1F44E5AA}"/>
    <cellStyle name="Note 3 11 5 2" xfId="11024" xr:uid="{DC86C8EF-12C5-4026-901B-3AC307FD33C1}"/>
    <cellStyle name="Note 3 11 5 2 2" xfId="20472" xr:uid="{2662D864-D1FD-4003-B6E1-E2755AFBB098}"/>
    <cellStyle name="Note 3 11 5 2 3" xfId="24891" xr:uid="{458719C8-7125-4AE4-BFFB-99E7EA2E2EA9}"/>
    <cellStyle name="Note 3 11 5 3" xfId="13039" xr:uid="{13B529D4-B1EB-42B1-9820-DC58460CAC2C}"/>
    <cellStyle name="Note 3 11 5 3 2" xfId="22487" xr:uid="{A0474BA9-D18A-497C-9CA5-7604B93E258B}"/>
    <cellStyle name="Note 3 11 5 4" xfId="16757" xr:uid="{AC6DFC5C-E787-4374-A136-8E05EF2A9419}"/>
    <cellStyle name="Note 3 11 6" xfId="7730" xr:uid="{1E75B808-6FFE-4722-814D-4F96E5395094}"/>
    <cellStyle name="Note 3 11 6 2" xfId="11377" xr:uid="{2A997049-B478-4947-9293-FFE09169DED3}"/>
    <cellStyle name="Note 3 11 6 2 2" xfId="20825" xr:uid="{700DC7A2-0C0A-408A-905A-D88536F3C07D}"/>
    <cellStyle name="Note 3 11 6 2 3" xfId="25243" xr:uid="{21E22AB0-5AC1-4531-A290-2775EF9CA811}"/>
    <cellStyle name="Note 3 11 6 3" xfId="13459" xr:uid="{032B3D26-3BCF-4F3B-A2F0-4B5E298CF5BC}"/>
    <cellStyle name="Note 3 11 6 3 2" xfId="22907" xr:uid="{9C91F603-6D12-439E-93C7-74177A355B9A}"/>
    <cellStyle name="Note 3 11 6 4" xfId="17178" xr:uid="{A4F339E1-9006-4038-9B7E-226BBBB5CA18}"/>
    <cellStyle name="Note 3 11 7" xfId="7783" xr:uid="{4BD303DF-E10F-4D3F-8C05-C343F61E39EB}"/>
    <cellStyle name="Note 3 11 7 2" xfId="11423" xr:uid="{398A0658-5B47-4EBE-BC3B-E6B371A02022}"/>
    <cellStyle name="Note 3 11 7 2 2" xfId="20871" xr:uid="{D90ADAE9-71C7-46EF-9722-4D9758A2B683}"/>
    <cellStyle name="Note 3 11 7 2 3" xfId="25287" xr:uid="{21C06109-E5DB-4D87-B184-FC9F47339A8A}"/>
    <cellStyle name="Note 3 11 7 3" xfId="13510" xr:uid="{E24B6219-E180-4C65-9E0C-B52FF4B0BA9A}"/>
    <cellStyle name="Note 3 11 7 3 2" xfId="22958" xr:uid="{8D82572A-170B-4352-8492-4C77819DDAD8}"/>
    <cellStyle name="Note 3 11 7 4" xfId="17231" xr:uid="{A768CA99-C134-4C25-8359-C76E999E875F}"/>
    <cellStyle name="Note 3 11 8" xfId="7377" xr:uid="{4BB20151-764C-45A9-8BBB-F86BA1FE4F7C}"/>
    <cellStyle name="Note 3 11 8 2" xfId="13107" xr:uid="{6B619648-5998-4E45-AC47-DF279C951A29}"/>
    <cellStyle name="Note 3 11 8 2 2" xfId="22555" xr:uid="{A7B03A16-5F8E-484D-9FDD-0BEB8D2CDEC9}"/>
    <cellStyle name="Note 3 11 8 3" xfId="16825" xr:uid="{254DAF45-8CA5-4042-9DE3-DCE51370C1E5}"/>
    <cellStyle name="Note 3 11 9" xfId="26823" xr:uid="{827DF69B-BA05-4147-BC36-9959BB0473E9}"/>
    <cellStyle name="Note 3 12" xfId="3805" xr:uid="{A13A902C-1F17-4F15-B726-4007745C6962}"/>
    <cellStyle name="Note 3 12 10" xfId="26579" xr:uid="{318CDFA8-FCD6-42E2-A09E-251FBA4F24BD}"/>
    <cellStyle name="Note 3 12 2" xfId="5989" xr:uid="{54A353EF-7C28-47B9-867F-7D9998FB2B6D}"/>
    <cellStyle name="Note 3 12 2 2" xfId="6659" xr:uid="{8AA5A06C-3B98-49BA-9AF6-169D89C41FC2}"/>
    <cellStyle name="Note 3 12 2 2 2" xfId="10391" xr:uid="{8FAD9B99-7279-4080-8E8D-21CEB3AB26D1}"/>
    <cellStyle name="Note 3 12 2 2 2 2" xfId="19839" xr:uid="{723FAD64-9BD8-4F85-A60E-688FA73618D4}"/>
    <cellStyle name="Note 3 12 2 2 3" xfId="16110" xr:uid="{B560B7F4-7B27-42D7-8F4B-F0B9E86973E8}"/>
    <cellStyle name="Note 3 12 2 3" xfId="9721" xr:uid="{75A8A2C3-4966-4D30-8B84-A2AD32DC350C}"/>
    <cellStyle name="Note 3 12 2 3 2" xfId="19169" xr:uid="{F516CCFE-6976-4A97-9233-9D132729A188}"/>
    <cellStyle name="Note 3 12 2 4" xfId="15440" xr:uid="{F2871C5B-F641-49B7-8FC3-5B22611500EE}"/>
    <cellStyle name="Note 3 12 2 5" xfId="27999" xr:uid="{47AB46E5-DCFF-4423-AAB4-C1AE383CD7BE}"/>
    <cellStyle name="Note 3 12 2 6" xfId="27029" xr:uid="{450AAD52-025C-4F4B-A356-FF5B2581920F}"/>
    <cellStyle name="Note 3 12 2 7" xfId="28507" xr:uid="{34C42C68-C98F-4B19-80B6-09B02C403789}"/>
    <cellStyle name="Note 3 12 3" xfId="7122" xr:uid="{821D686C-3A9D-4F51-80CE-FCF3D37EEB26}"/>
    <cellStyle name="Note 3 12 3 2" xfId="10853" xr:uid="{E9DBB9D3-09F7-4DE1-A327-E3FC4261BF7F}"/>
    <cellStyle name="Note 3 12 3 2 2" xfId="20301" xr:uid="{41A507A6-A817-469B-BCE1-258A7599073C}"/>
    <cellStyle name="Note 3 12 3 2 3" xfId="24725" xr:uid="{465EAAC8-6C79-4FDF-9783-2C69152F0FDE}"/>
    <cellStyle name="Note 3 12 3 3" xfId="12859" xr:uid="{654F593A-ECE4-409C-89BD-66007E9EC68D}"/>
    <cellStyle name="Note 3 12 3 3 2" xfId="22307" xr:uid="{7170D876-4971-4E63-882A-0DF1FC1B6D47}"/>
    <cellStyle name="Note 3 12 3 4" xfId="16572" xr:uid="{93EC500A-0E80-48A7-AF0B-1053447DA6CF}"/>
    <cellStyle name="Note 3 12 4" xfId="7957" xr:uid="{FB074D1D-40FF-4E4F-80B7-6BCDB6AAC5A2}"/>
    <cellStyle name="Note 3 12 4 2" xfId="11563" xr:uid="{5F8A1EA9-CC26-44FC-B80E-26B722D415F6}"/>
    <cellStyle name="Note 3 12 4 2 2" xfId="21011" xr:uid="{9DEBAD3C-6A07-4165-B9E1-6E6FF0717859}"/>
    <cellStyle name="Note 3 12 4 2 3" xfId="25425" xr:uid="{1AE9846B-7111-4679-BA8F-5998ACB41B22}"/>
    <cellStyle name="Note 3 12 4 3" xfId="13682" xr:uid="{ECC6308D-4E8D-485D-A772-9C3CDCC5B5B2}"/>
    <cellStyle name="Note 3 12 4 3 2" xfId="23130" xr:uid="{D1D3D9C7-40B6-42DD-88DA-951F109E0871}"/>
    <cellStyle name="Note 3 12 4 4" xfId="17405" xr:uid="{2AFBE412-7802-4888-ADA5-B4FAE0ADA859}"/>
    <cellStyle name="Note 3 12 5" xfId="8396" xr:uid="{F6660F28-EFFB-4F2C-8B8F-8CAF687A8182}"/>
    <cellStyle name="Note 3 12 5 2" xfId="11927" xr:uid="{0A0BF2D9-8582-4A33-B27F-C1454142CF47}"/>
    <cellStyle name="Note 3 12 5 2 2" xfId="21375" xr:uid="{C99F8CA0-9478-4EDA-BF5B-A89CF0F6A679}"/>
    <cellStyle name="Note 3 12 5 2 3" xfId="25769" xr:uid="{80330DAC-C3A0-42C7-A15C-14777B5E3FD7}"/>
    <cellStyle name="Note 3 12 5 3" xfId="14101" xr:uid="{EC01EA30-B680-4912-A07E-2856FE384706}"/>
    <cellStyle name="Note 3 12 5 3 2" xfId="23549" xr:uid="{FE2BD15E-1889-48E2-8569-668903F91BF2}"/>
    <cellStyle name="Note 3 12 5 4" xfId="17844" xr:uid="{F2549570-CF8A-4E84-ACBD-3788286A0DAB}"/>
    <cellStyle name="Note 3 12 6" xfId="7269" xr:uid="{1FE37061-2F79-4B35-8952-35EA7E261B55}"/>
    <cellStyle name="Note 3 12 6 2" xfId="10993" xr:uid="{84205A6B-6EF5-4D9C-A6E5-19AB446ADDFA}"/>
    <cellStyle name="Note 3 12 6 2 2" xfId="20441" xr:uid="{03225393-E9B0-4B9D-9243-C470F811919D}"/>
    <cellStyle name="Note 3 12 6 2 3" xfId="24861" xr:uid="{06489E9D-9BF9-4144-8583-888FCFED9532}"/>
    <cellStyle name="Note 3 12 6 3" xfId="13000" xr:uid="{CE892BC1-28BA-4643-A52E-ACECE1CDBC6D}"/>
    <cellStyle name="Note 3 12 6 3 2" xfId="22448" xr:uid="{2705CB2A-4736-4568-83D6-53C594095BDC}"/>
    <cellStyle name="Note 3 12 6 4" xfId="16717" xr:uid="{32A56A75-4A1C-45C5-A1D3-3AC96F5E9438}"/>
    <cellStyle name="Note 3 12 7" xfId="8678" xr:uid="{D4738A3E-3C5F-4A31-99C1-76F8F0AC9FF7}"/>
    <cellStyle name="Note 3 12 7 2" xfId="12164" xr:uid="{E9A0CB7C-96DE-4D04-9BC8-0ED8F986DCBE}"/>
    <cellStyle name="Note 3 12 7 2 2" xfId="21612" xr:uid="{DBB7D0F9-75C8-4EF6-9C82-F293AE4B7794}"/>
    <cellStyle name="Note 3 12 7 2 3" xfId="26004" xr:uid="{ED2F4AE2-E849-422D-981A-73A6BD4A0AA9}"/>
    <cellStyle name="Note 3 12 7 3" xfId="14381" xr:uid="{44986270-8179-40E4-9DB4-D0F2D0195BBC}"/>
    <cellStyle name="Note 3 12 7 3 2" xfId="23829" xr:uid="{5FBA8A09-C3FE-4F46-AA75-3CAB4B5A2A94}"/>
    <cellStyle name="Note 3 12 7 4" xfId="18126" xr:uid="{A2BE7BB6-C59F-4543-8717-3952EA7293E6}"/>
    <cellStyle name="Note 3 12 8" xfId="7863" xr:uid="{990F86D2-455B-436B-99DE-EB4373ECAEC2}"/>
    <cellStyle name="Note 3 12 8 2" xfId="13588" xr:uid="{D12C1468-5A16-48C2-8892-47520C65D3CC}"/>
    <cellStyle name="Note 3 12 8 2 2" xfId="23036" xr:uid="{EBC6081E-3E5C-4A02-805E-EBD4288F54FF}"/>
    <cellStyle name="Note 3 12 8 3" xfId="17311" xr:uid="{4C4A998D-176D-4240-ADA9-E71D06B9FB2C}"/>
    <cellStyle name="Note 3 12 9" xfId="27342" xr:uid="{714F34A6-401A-4D02-A8B1-8EACD1D7070F}"/>
    <cellStyle name="Note 3 13" xfId="4135" xr:uid="{60693470-319C-44E5-8820-5692E6A3E706}"/>
    <cellStyle name="Note 3 13 2" xfId="4249" xr:uid="{431E98B9-BE92-44D7-B32E-527DAC77918C}"/>
    <cellStyle name="Note 3 13 2 2" xfId="29662" xr:uid="{009B460D-4703-4414-A4E5-8B5E8AB7EEA0}"/>
    <cellStyle name="Note 3 13 3" xfId="29562" xr:uid="{24DDC15F-1C3B-4EEF-8E24-B3BDEFFD976A}"/>
    <cellStyle name="Note 3 14" xfId="5256" xr:uid="{FAB64FDD-BB85-45F1-8465-4A899F5AE992}"/>
    <cellStyle name="Note 3 14 10" xfId="26954" xr:uid="{363C9EE3-1AD6-4613-902F-AB9915523878}"/>
    <cellStyle name="Note 3 14 2" xfId="6128" xr:uid="{54A2136F-8BF3-4171-8310-A9B23638FF97}"/>
    <cellStyle name="Note 3 14 2 2" xfId="6798" xr:uid="{EB663823-A5B6-4E39-9A16-1A325808AFD1}"/>
    <cellStyle name="Note 3 14 2 2 2" xfId="10530" xr:uid="{D441C1A6-54CA-4703-8AED-DC370B06F834}"/>
    <cellStyle name="Note 3 14 2 2 2 2" xfId="19978" xr:uid="{F8FE09F8-C51B-49E8-AAC5-58EBC7D776F5}"/>
    <cellStyle name="Note 3 14 2 2 3" xfId="16249" xr:uid="{90AE7CEA-D324-4C64-8777-26924B903353}"/>
    <cellStyle name="Note 3 14 2 3" xfId="9860" xr:uid="{D61370F0-EDFE-4AAC-A079-D5B39B67A69A}"/>
    <cellStyle name="Note 3 14 2 3 2" xfId="19308" xr:uid="{72E12123-D200-4F1A-B489-10DF12D7C3A9}"/>
    <cellStyle name="Note 3 14 2 4" xfId="15579" xr:uid="{05F2B312-1E65-41DE-BCA8-25CAAA516FF4}"/>
    <cellStyle name="Note 3 14 2 5" xfId="28099" xr:uid="{E1A8ABC3-3918-4314-95AC-86024A65AD37}"/>
    <cellStyle name="Note 3 14 2 6" xfId="26680" xr:uid="{4B03A772-79B8-4554-B82C-1BE96CAA5679}"/>
    <cellStyle name="Note 3 14 2 7" xfId="28605" xr:uid="{70555484-EFD1-4CF3-A286-9B72010DD587}"/>
    <cellStyle name="Note 3 14 3" xfId="6853" xr:uid="{64D09045-5AE6-43BA-971C-8F6736EAB6A1}"/>
    <cellStyle name="Note 3 14 3 2" xfId="10584" xr:uid="{B1E47AED-1FDA-4793-A919-9E52C38FC0DF}"/>
    <cellStyle name="Note 3 14 3 2 2" xfId="20032" xr:uid="{584713FA-7D57-4168-AC2C-33809864B390}"/>
    <cellStyle name="Note 3 14 3 2 3" xfId="24456" xr:uid="{FA1EFB8C-0589-4D3E-8431-7ACE0E525009}"/>
    <cellStyle name="Note 3 14 3 3" xfId="12590" xr:uid="{72B8C46A-CB45-401A-9DAF-107510212336}"/>
    <cellStyle name="Note 3 14 3 3 2" xfId="22038" xr:uid="{70DF9555-0FF9-40BF-AEF6-515D2FAB09F0}"/>
    <cellStyle name="Note 3 14 3 4" xfId="16303" xr:uid="{6B930A74-B19A-46B8-9BA2-22C7881A4406}"/>
    <cellStyle name="Note 3 14 4" xfId="7260" xr:uid="{AC5A91F0-F96D-48B4-8D81-2454C63451A5}"/>
    <cellStyle name="Note 3 14 4 2" xfId="10984" xr:uid="{EDA22A62-AB16-44ED-9A76-0134DEF484B3}"/>
    <cellStyle name="Note 3 14 4 2 2" xfId="20432" xr:uid="{D2A1943F-CBF6-47BF-B76C-F9D9B0708B7C}"/>
    <cellStyle name="Note 3 14 4 2 3" xfId="24852" xr:uid="{D67A93D5-F333-49D6-BB22-2CFE940505DB}"/>
    <cellStyle name="Note 3 14 4 3" xfId="12991" xr:uid="{7ED40DEF-FDF6-4A6B-BDD1-4020008CBA20}"/>
    <cellStyle name="Note 3 14 4 3 2" xfId="22439" xr:uid="{1661A0BF-1C36-47CF-A858-2DF83D8E842D}"/>
    <cellStyle name="Note 3 14 4 4" xfId="16708" xr:uid="{AB15763A-8D97-4751-AFFF-14298B0D0B3C}"/>
    <cellStyle name="Note 3 14 5" xfId="8947" xr:uid="{5B0AD1FD-61DB-4429-8C3A-EB048DB91582}"/>
    <cellStyle name="Note 3 14 5 2" xfId="12401" xr:uid="{7B60C2BE-78A2-4CBB-A28D-209C8BFC4A7B}"/>
    <cellStyle name="Note 3 14 5 2 2" xfId="21849" xr:uid="{84371B10-B7F1-4E0B-AA58-DDCE02466370}"/>
    <cellStyle name="Note 3 14 5 2 3" xfId="26239" xr:uid="{9A8DB85B-0BE3-4F81-B064-2E680DA3247C}"/>
    <cellStyle name="Note 3 14 5 3" xfId="14648" xr:uid="{9765D565-CA06-4488-B965-8D89A721A12E}"/>
    <cellStyle name="Note 3 14 5 3 2" xfId="24096" xr:uid="{D4427F63-C13B-4D19-A1C7-CF4F50E9BAFD}"/>
    <cellStyle name="Note 3 14 5 4" xfId="18395" xr:uid="{CE9742DF-C2F6-4CE4-8D7C-13CEF5D52F72}"/>
    <cellStyle name="Note 3 14 6" xfId="9040" xr:uid="{15404D96-FBA4-4FBE-8711-C72B25613977}"/>
    <cellStyle name="Note 3 14 6 2" xfId="12478" xr:uid="{64CDD593-7C48-41B6-9E76-E1E3AE46647C}"/>
    <cellStyle name="Note 3 14 6 2 2" xfId="21926" xr:uid="{79B3D5FA-E386-4F60-A187-B9BAE39C5078}"/>
    <cellStyle name="Note 3 14 6 2 3" xfId="26316" xr:uid="{6073B7D2-8C58-4B7B-A4CF-AAC541EB75CD}"/>
    <cellStyle name="Note 3 14 6 3" xfId="14741" xr:uid="{CBBF2DB7-EE39-487F-AE8B-F9DBCD2D4962}"/>
    <cellStyle name="Note 3 14 6 3 2" xfId="24189" xr:uid="{1159083A-A47F-431F-8B5F-955FD7741708}"/>
    <cellStyle name="Note 3 14 6 4" xfId="18488" xr:uid="{7DB5887C-32B8-48EB-AF0A-08DA9B0CECBE}"/>
    <cellStyle name="Note 3 14 7" xfId="7623" xr:uid="{CC1EDE97-4890-49AE-981B-589D8875EBF7}"/>
    <cellStyle name="Note 3 14 7 2" xfId="11283" xr:uid="{9D7E2713-8118-479E-A21D-05BAE773944B}"/>
    <cellStyle name="Note 3 14 7 2 2" xfId="20731" xr:uid="{86AB387C-EE90-4991-9F71-208A2BF07B4B}"/>
    <cellStyle name="Note 3 14 7 2 3" xfId="25149" xr:uid="{EDE2A866-300B-4E84-9DE3-52A2A794147C}"/>
    <cellStyle name="Note 3 14 7 3" xfId="13352" xr:uid="{8A66D8FA-8893-47CD-8717-CEECFF611D36}"/>
    <cellStyle name="Note 3 14 7 3 2" xfId="22800" xr:uid="{69FF087D-FA81-463D-85BB-D6B183918367}"/>
    <cellStyle name="Note 3 14 7 4" xfId="17071" xr:uid="{8A6B6A54-D3B4-4E48-93D3-835FE8ED8D8B}"/>
    <cellStyle name="Note 3 14 8" xfId="9168" xr:uid="{4C4686C9-6D59-4789-8558-679D1650916D}"/>
    <cellStyle name="Note 3 14 8 2" xfId="14868" xr:uid="{AF4A1E68-E015-4844-843B-62681A446646}"/>
    <cellStyle name="Note 3 14 8 2 2" xfId="24316" xr:uid="{D948D389-E1E4-4F1B-A838-B8930F774F5C}"/>
    <cellStyle name="Note 3 14 8 3" xfId="18616" xr:uid="{9E94845E-F460-4E57-AC90-32BF2476A9C0}"/>
    <cellStyle name="Note 3 14 9" xfId="27650" xr:uid="{6ED6B2F8-7E26-4506-9074-A3C1A9023CC6}"/>
    <cellStyle name="Note 3 15" xfId="5641" xr:uid="{82FE5993-6AA2-43D2-91B6-038F286C6144}"/>
    <cellStyle name="Note 3 15 2" xfId="6311" xr:uid="{7E40F1C2-87DE-4E6D-AD4C-8164E26607FC}"/>
    <cellStyle name="Note 3 15 2 2" xfId="10043" xr:uid="{9CCD24EA-3858-4EE2-819D-87452A0FFEBF}"/>
    <cellStyle name="Note 3 15 2 2 2" xfId="19491" xr:uid="{04C5BD45-B2E7-401A-AC37-68353BD01D9F}"/>
    <cellStyle name="Note 3 15 2 3" xfId="15762" xr:uid="{D2AE5C01-394E-4462-A935-8CC36DD10D71}"/>
    <cellStyle name="Note 3 15 3" xfId="9373" xr:uid="{FF9B7570-5D4C-4535-8A09-9F985F9D9B5C}"/>
    <cellStyle name="Note 3 15 3 2" xfId="18821" xr:uid="{F38239D6-A1A6-4F15-AD7B-2224E24BD50E}"/>
    <cellStyle name="Note 3 15 4" xfId="15092" xr:uid="{E81A8733-CDDE-410D-AB31-F23B070A60D4}"/>
    <cellStyle name="Note 3 15 5" xfId="27822" xr:uid="{2ECB13D4-CBAE-40F2-859A-02DDB0628746}"/>
    <cellStyle name="Note 3 15 6" xfId="28144" xr:uid="{EBFE4A43-DE33-4FAD-B391-B9135B845FA5}"/>
    <cellStyle name="Note 3 15 7" xfId="28356" xr:uid="{8191C86C-56B7-4F20-942C-750185CD0565}"/>
    <cellStyle name="Note 3 16" xfId="7088" xr:uid="{F22BB903-C5A7-4E73-AB44-26B3A4AC215C}"/>
    <cellStyle name="Note 3 16 2" xfId="10819" xr:uid="{8F64DC38-AE9C-4C3C-BFE2-C284C58C696C}"/>
    <cellStyle name="Note 3 16 2 2" xfId="20267" xr:uid="{D25D44C3-93F4-4DB7-8356-AFD5FF558240}"/>
    <cellStyle name="Note 3 16 2 3" xfId="24691" xr:uid="{4698B1B0-2ECD-4CD4-8976-FC121358C6B3}"/>
    <cellStyle name="Note 3 16 3" xfId="12825" xr:uid="{B63708E8-0792-44B4-848E-FF9D856770E3}"/>
    <cellStyle name="Note 3 16 3 2" xfId="22273" xr:uid="{780D0428-8B5C-4203-967F-4A36E6499314}"/>
    <cellStyle name="Note 3 16 4" xfId="16538" xr:uid="{A8A14C6D-6310-4683-83E1-18D9EAA4F36E}"/>
    <cellStyle name="Note 3 17" xfId="7684" xr:uid="{9358B3BE-4CDB-4131-96EA-7F8CDF2021CB}"/>
    <cellStyle name="Note 3 17 2" xfId="11337" xr:uid="{73C47A0C-6007-4B51-958B-6E1A53ADDCEA}"/>
    <cellStyle name="Note 3 17 2 2" xfId="20785" xr:uid="{17D3FDC5-519F-4408-9994-6DD4A0EFDEDF}"/>
    <cellStyle name="Note 3 17 2 3" xfId="25203" xr:uid="{72512B4C-FEE6-4609-9A94-561E1B9F5F00}"/>
    <cellStyle name="Note 3 17 3" xfId="13413" xr:uid="{3991AC10-09ED-4CC9-9C91-F334FA864C18}"/>
    <cellStyle name="Note 3 17 3 2" xfId="22861" xr:uid="{46F749CB-90C5-4D0A-B1CD-C6C562A3774E}"/>
    <cellStyle name="Note 3 17 4" xfId="17132" xr:uid="{518DD61D-7855-45CF-8353-501AD42B40C0}"/>
    <cellStyle name="Note 3 18" xfId="8881" xr:uid="{6FAEE840-748E-4D51-8BF9-CFB4EF6E48FB}"/>
    <cellStyle name="Note 3 18 2" xfId="12344" xr:uid="{F1D7B535-21CF-4E89-AFCD-417EBF408602}"/>
    <cellStyle name="Note 3 18 2 2" xfId="21792" xr:uid="{A036C7C0-CBBB-4E39-921D-DF9B5286F624}"/>
    <cellStyle name="Note 3 18 2 3" xfId="26183" xr:uid="{6F83795E-9950-4A75-B57C-985FBA431717}"/>
    <cellStyle name="Note 3 18 3" xfId="14583" xr:uid="{9078DC6D-8C1F-4781-811F-9F7B9D43B4A9}"/>
    <cellStyle name="Note 3 18 3 2" xfId="24031" xr:uid="{E87CE062-7B0B-44D2-A490-86C360C57CA8}"/>
    <cellStyle name="Note 3 18 4" xfId="18329" xr:uid="{FEF084C6-934F-4C0C-B536-AA310F593E4C}"/>
    <cellStyle name="Note 3 19" xfId="8161" xr:uid="{8989F8B7-FEEF-4CA7-A154-24317C9BE2D3}"/>
    <cellStyle name="Note 3 19 2" xfId="11730" xr:uid="{85DC1D81-E66E-4F35-8716-571660E57A58}"/>
    <cellStyle name="Note 3 19 2 2" xfId="21178" xr:uid="{41E61778-3550-40A6-A404-454EC1294FE2}"/>
    <cellStyle name="Note 3 19 2 3" xfId="25573" xr:uid="{1A663F4E-8B2E-4E98-83F7-4199E5EE4705}"/>
    <cellStyle name="Note 3 19 3" xfId="13867" xr:uid="{2C569A7B-89FB-4AA7-A6E3-18D6F74150D9}"/>
    <cellStyle name="Note 3 19 3 2" xfId="23315" xr:uid="{BFF1810C-BAD4-4CCC-BA08-1E95D30DEAA4}"/>
    <cellStyle name="Note 3 19 4" xfId="17609" xr:uid="{CA756593-49A0-48BB-9C5E-8EE3B4E6BF5A}"/>
    <cellStyle name="Note 3 2" xfId="1491" xr:uid="{4D1E1A1B-450A-4B93-B4DC-60275124D711}"/>
    <cellStyle name="Note 3 2 10" xfId="8891" xr:uid="{12BD4CF7-368A-461C-845B-E582A0071C05}"/>
    <cellStyle name="Note 3 2 10 2" xfId="12352" xr:uid="{27926465-2914-4FCD-86E0-13D23FE8BD17}"/>
    <cellStyle name="Note 3 2 10 2 2" xfId="21800" xr:uid="{C937893B-D40B-44BE-9850-4F9C290B232D}"/>
    <cellStyle name="Note 3 2 10 2 3" xfId="26191" xr:uid="{F898F5B8-E887-49DA-BA31-3BDFC8D717A6}"/>
    <cellStyle name="Note 3 2 10 3" xfId="14593" xr:uid="{1851C87F-9D0B-4107-A720-7B33A71CBDC2}"/>
    <cellStyle name="Note 3 2 10 3 2" xfId="24041" xr:uid="{6672F8C3-71DB-4402-93D2-EBEB2AF3602E}"/>
    <cellStyle name="Note 3 2 10 4" xfId="18339" xr:uid="{97205977-4DBC-4153-9D15-5C168E7C95FE}"/>
    <cellStyle name="Note 3 2 11" xfId="7358" xr:uid="{AE8B8C78-5051-4150-A35B-0FCB0D0A6EEF}"/>
    <cellStyle name="Note 3 2 11 2" xfId="13088" xr:uid="{50133665-0219-4A47-9AC0-A28B78D4F8CE}"/>
    <cellStyle name="Note 3 2 11 2 2" xfId="22536" xr:uid="{9321FF30-897C-4211-9723-43D65394864B}"/>
    <cellStyle name="Note 3 2 11 3" xfId="16806" xr:uid="{BDEEB80E-2E25-445B-9CE5-76F1AC07591E}"/>
    <cellStyle name="Note 3 2 12" xfId="26824" xr:uid="{E9DB2428-6044-4E3B-89C4-F66FD6E041CB}"/>
    <cellStyle name="Note 3 2 13" xfId="27222" xr:uid="{7EF63282-F4FA-4BCE-9B6C-1EFA5EA66054}"/>
    <cellStyle name="Note 3 2 2" xfId="3806" xr:uid="{543C179A-BD5F-481D-AC40-C20A0162FAE3}"/>
    <cellStyle name="Note 3 2 2 10" xfId="27050" xr:uid="{B20802A7-8347-4ED7-B37F-585D854E01DA}"/>
    <cellStyle name="Note 3 2 2 2" xfId="5990" xr:uid="{1BCD3427-3F1C-4453-BC89-9B57AB715DC3}"/>
    <cellStyle name="Note 3 2 2 2 2" xfId="6660" xr:uid="{7228D6EC-319D-4B33-8A72-8BC3009E1E62}"/>
    <cellStyle name="Note 3 2 2 2 2 2" xfId="10392" xr:uid="{B0889B2E-9509-4A6E-9B3C-5359C324BB77}"/>
    <cellStyle name="Note 3 2 2 2 2 2 2" xfId="19840" xr:uid="{A49EC570-42E3-4A0F-9653-F36157B904FE}"/>
    <cellStyle name="Note 3 2 2 2 2 3" xfId="16111" xr:uid="{7CBCC567-48AF-47EE-B227-C6F5D84EAE1D}"/>
    <cellStyle name="Note 3 2 2 2 3" xfId="9722" xr:uid="{FF4F2B8D-5421-4F18-B936-CCDE5C17AB4E}"/>
    <cellStyle name="Note 3 2 2 2 3 2" xfId="19170" xr:uid="{CDB4BD60-8E82-4439-997B-3402628D17D1}"/>
    <cellStyle name="Note 3 2 2 2 4" xfId="15441" xr:uid="{F9057A45-5266-4629-B543-F291E74DE3DA}"/>
    <cellStyle name="Note 3 2 2 2 5" xfId="28000" xr:uid="{E49DD576-7DA4-4ED9-9429-6740BB5C702E}"/>
    <cellStyle name="Note 3 2 2 2 6" xfId="27265" xr:uid="{C34DD2D6-49AB-446C-AA1B-FC15FD00DA70}"/>
    <cellStyle name="Note 3 2 2 2 7" xfId="28508" xr:uid="{62C84E06-2043-4812-BA26-DE4A8332CBE0}"/>
    <cellStyle name="Note 3 2 2 3" xfId="7019" xr:uid="{259F6CA0-E840-416F-AE49-6EE5EFC050F6}"/>
    <cellStyle name="Note 3 2 2 3 2" xfId="10750" xr:uid="{083CB692-0A12-49D9-8DBB-077710B9659F}"/>
    <cellStyle name="Note 3 2 2 3 2 2" xfId="20198" xr:uid="{CEA15811-0A1A-4A5D-96D2-ABC6234594A5}"/>
    <cellStyle name="Note 3 2 2 3 2 3" xfId="24622" xr:uid="{594A37DE-60B0-499F-BD71-2532F6D1A47A}"/>
    <cellStyle name="Note 3 2 2 3 3" xfId="12756" xr:uid="{B64280CC-23FB-4F2A-95C0-88606026F917}"/>
    <cellStyle name="Note 3 2 2 3 3 2" xfId="22204" xr:uid="{C7BBD82B-B767-4B8C-8D95-20EC2FAA995C}"/>
    <cellStyle name="Note 3 2 2 3 4" xfId="16469" xr:uid="{52217C57-B572-431B-9C09-C5667048512E}"/>
    <cellStyle name="Note 3 2 2 4" xfId="7956" xr:uid="{3541147B-60AE-4BF4-AC7A-94670E5915AD}"/>
    <cellStyle name="Note 3 2 2 4 2" xfId="11562" xr:uid="{58C71436-8C91-484B-8CFE-A2710D7E01AF}"/>
    <cellStyle name="Note 3 2 2 4 2 2" xfId="21010" xr:uid="{02D1F6B4-8469-49DE-829F-9B4DF90FD4E6}"/>
    <cellStyle name="Note 3 2 2 4 2 3" xfId="25424" xr:uid="{987F0695-E2E6-4EA2-A751-B010CFB8C1AD}"/>
    <cellStyle name="Note 3 2 2 4 3" xfId="13681" xr:uid="{E021EAAE-D018-49D1-A0C4-94BDB0A2055A}"/>
    <cellStyle name="Note 3 2 2 4 3 2" xfId="23129" xr:uid="{B13738E9-9C65-44AA-A4B4-9A60A0F43971}"/>
    <cellStyle name="Note 3 2 2 4 4" xfId="17404" xr:uid="{44379E1E-83E9-4158-BE20-916CF9D53EA0}"/>
    <cellStyle name="Note 3 2 2 5" xfId="7603" xr:uid="{930DA10F-74A6-47BF-BA2C-A5C80069F9A1}"/>
    <cellStyle name="Note 3 2 2 5 2" xfId="11265" xr:uid="{5870E0E0-1163-4B76-B1F9-D3821AF31D67}"/>
    <cellStyle name="Note 3 2 2 5 2 2" xfId="20713" xr:uid="{2D32B83D-BA3C-4610-92CD-EBCDCFD2B358}"/>
    <cellStyle name="Note 3 2 2 5 2 3" xfId="25131" xr:uid="{E126CA94-2CC9-40E7-850B-47060FF13127}"/>
    <cellStyle name="Note 3 2 2 5 3" xfId="13332" xr:uid="{A04C9C5B-96DE-49A4-ABE1-31382CF31E71}"/>
    <cellStyle name="Note 3 2 2 5 3 2" xfId="22780" xr:uid="{928EAF3F-9D6A-4D10-B2C0-073234867D88}"/>
    <cellStyle name="Note 3 2 2 5 4" xfId="17051" xr:uid="{ACF766EC-8EE2-4588-A8FC-3DB37987B495}"/>
    <cellStyle name="Note 3 2 2 6" xfId="7744" xr:uid="{C841273A-29F8-423F-9270-33B2100319F0}"/>
    <cellStyle name="Note 3 2 2 6 2" xfId="11388" xr:uid="{38CDB5EA-A43C-4489-B18A-10DEBBD8693B}"/>
    <cellStyle name="Note 3 2 2 6 2 2" xfId="20836" xr:uid="{1A31E484-9E44-4E0C-AA67-463EDEFF9459}"/>
    <cellStyle name="Note 3 2 2 6 2 3" xfId="25253" xr:uid="{27D8312A-E7B1-4A77-BB30-FDF2768AD36E}"/>
    <cellStyle name="Note 3 2 2 6 3" xfId="13472" xr:uid="{02C52071-10A2-4C15-A73D-703BDDF40218}"/>
    <cellStyle name="Note 3 2 2 6 3 2" xfId="22920" xr:uid="{BE4C1583-F900-4F1B-B3D9-C0F6C1F326BF}"/>
    <cellStyle name="Note 3 2 2 6 4" xfId="17192" xr:uid="{5E72DDE1-52DF-4F71-BB06-CAAEB043CB2B}"/>
    <cellStyle name="Note 3 2 2 7" xfId="7351" xr:uid="{00D821FD-CD18-412F-AA9E-BD5B563E171B}"/>
    <cellStyle name="Note 3 2 2 7 2" xfId="11057" xr:uid="{0DCAC3D4-D94B-4CFF-91F8-52392CE08E62}"/>
    <cellStyle name="Note 3 2 2 7 2 2" xfId="20505" xr:uid="{1994763E-A7C6-4EFE-AB4A-BAAFED604FEE}"/>
    <cellStyle name="Note 3 2 2 7 2 3" xfId="24924" xr:uid="{5391145B-9280-4FA1-A9D8-FE3AF93F74F4}"/>
    <cellStyle name="Note 3 2 2 7 3" xfId="13081" xr:uid="{1AC46EAD-CD0D-47A4-ACFB-6744847740A8}"/>
    <cellStyle name="Note 3 2 2 7 3 2" xfId="22529" xr:uid="{498ADA09-8732-450D-A2BA-2191D2E3C334}"/>
    <cellStyle name="Note 3 2 2 7 4" xfId="16799" xr:uid="{5E113AFE-770D-4BB2-B79B-227EA1DC9B96}"/>
    <cellStyle name="Note 3 2 2 8" xfId="8241" xr:uid="{6E89D57A-4402-4089-BC5C-0CA398F7A0E9}"/>
    <cellStyle name="Note 3 2 2 8 2" xfId="13946" xr:uid="{F68BFBB1-0853-432F-8C4B-425F332EB420}"/>
    <cellStyle name="Note 3 2 2 8 2 2" xfId="23394" xr:uid="{BAA97609-B6F0-4B89-8E25-A162A2E66BD7}"/>
    <cellStyle name="Note 3 2 2 8 3" xfId="17689" xr:uid="{58917607-0BEC-4FF4-9695-3636EC247136}"/>
    <cellStyle name="Note 3 2 2 9" xfId="27343" xr:uid="{A1E09358-C814-4EEC-87E8-7EAC6B6A85E7}"/>
    <cellStyle name="Note 3 2 3" xfId="4170" xr:uid="{C1D02C96-44BE-4AF8-8DED-C7858DEAF3D2}"/>
    <cellStyle name="Note 3 2 3 2" xfId="4280" xr:uid="{7E5CF84F-C2F5-4692-92EC-473B51C8F22A}"/>
    <cellStyle name="Note 3 2 3 2 2" xfId="29692" xr:uid="{661B5BF4-4C84-41CD-B3DC-CADBCB99E575}"/>
    <cellStyle name="Note 3 2 3 3" xfId="29592" xr:uid="{E0149B98-3E66-4C89-8A21-D9D1A30ADC8E}"/>
    <cellStyle name="Note 3 2 4" xfId="5257" xr:uid="{5275ADC4-914B-4674-9CFA-7AF993DB350D}"/>
    <cellStyle name="Note 3 2 4 10" xfId="26953" xr:uid="{1C9C3734-0A66-4ADE-B7D0-EFAB94AB63BC}"/>
    <cellStyle name="Note 3 2 4 2" xfId="6129" xr:uid="{41BFFE80-E48E-46F8-9DB1-D65E298DA2E1}"/>
    <cellStyle name="Note 3 2 4 2 2" xfId="6799" xr:uid="{F5264CF3-4206-4844-900A-A9AA28CF4381}"/>
    <cellStyle name="Note 3 2 4 2 2 2" xfId="10531" xr:uid="{A270EBB0-D6B7-4F48-B61B-05B41107DD13}"/>
    <cellStyle name="Note 3 2 4 2 2 2 2" xfId="19979" xr:uid="{0EAD380E-3C84-464D-B713-BE2DE9BBE3A0}"/>
    <cellStyle name="Note 3 2 4 2 2 3" xfId="16250" xr:uid="{39C2EDE8-9D91-4FC4-B82A-B124A6B014EB}"/>
    <cellStyle name="Note 3 2 4 2 3" xfId="9861" xr:uid="{BD1BF25A-D524-43AD-9583-9D86572D4828}"/>
    <cellStyle name="Note 3 2 4 2 3 2" xfId="19309" xr:uid="{4AB41B06-E8B7-447D-A201-97728F63D5FF}"/>
    <cellStyle name="Note 3 2 4 2 4" xfId="15580" xr:uid="{46B31289-B7F8-4D86-B40F-856B2DD9F49B}"/>
    <cellStyle name="Note 3 2 4 2 5" xfId="28100" xr:uid="{FE302E71-CECA-4411-A551-DF7355209E37}"/>
    <cellStyle name="Note 3 2 4 2 6" xfId="27129" xr:uid="{CA3D17DC-780C-424A-BF09-83D5CDF2C011}"/>
    <cellStyle name="Note 3 2 4 2 7" xfId="28606" xr:uid="{3ED6ADB1-469C-4B5F-98D0-C5F511555F12}"/>
    <cellStyle name="Note 3 2 4 3" xfId="7216" xr:uid="{96CE2A76-297F-41F6-83A8-E9E183FBF757}"/>
    <cellStyle name="Note 3 2 4 3 2" xfId="10947" xr:uid="{E238CEAD-13B2-4704-BFC4-E782538BC819}"/>
    <cellStyle name="Note 3 2 4 3 2 2" xfId="20395" xr:uid="{CA0BFC90-94C9-48C5-8004-152F64BBC20D}"/>
    <cellStyle name="Note 3 2 4 3 2 3" xfId="24819" xr:uid="{685FB585-BB68-4D4A-9CED-ACE5A6FC06F4}"/>
    <cellStyle name="Note 3 2 4 3 3" xfId="12953" xr:uid="{8A8E2740-C137-49A9-87C3-F6D017559375}"/>
    <cellStyle name="Note 3 2 4 3 3 2" xfId="22401" xr:uid="{85B0DBC2-CC68-4685-A871-DA5B326624D1}"/>
    <cellStyle name="Note 3 2 4 3 4" xfId="16666" xr:uid="{358CA27E-FAF1-4BBF-99E9-507A8BBD0D22}"/>
    <cellStyle name="Note 3 2 4 4" xfId="8529" xr:uid="{FEEDFA2D-3708-4735-AAA5-E1C2EAD0950C}"/>
    <cellStyle name="Note 3 2 4 4 2" xfId="12041" xr:uid="{EA0F811A-C36B-4658-BC9A-0D3BFDEFDB07}"/>
    <cellStyle name="Note 3 2 4 4 2 2" xfId="21489" xr:uid="{0CE4F565-6761-4B2C-BA74-AF56542CFF29}"/>
    <cellStyle name="Note 3 2 4 4 2 3" xfId="25881" xr:uid="{D3685183-14B0-4931-B569-2D6DADA6F234}"/>
    <cellStyle name="Note 3 2 4 4 3" xfId="14232" xr:uid="{46E9FEAD-57CC-41D4-90B8-119EFB9E2C87}"/>
    <cellStyle name="Note 3 2 4 4 3 2" xfId="23680" xr:uid="{5C6E4DD9-CB8E-4364-AFC8-2233D5D71FDE}"/>
    <cellStyle name="Note 3 2 4 4 4" xfId="17977" xr:uid="{6AFA269A-6348-4E21-A0C8-51953EC18535}"/>
    <cellStyle name="Note 3 2 4 5" xfId="8948" xr:uid="{33DDF135-CE55-4F28-A22E-4B3747D9E85E}"/>
    <cellStyle name="Note 3 2 4 5 2" xfId="12402" xr:uid="{F609319E-A127-40A9-89B3-C6CAE653FFFC}"/>
    <cellStyle name="Note 3 2 4 5 2 2" xfId="21850" xr:uid="{1B123E5B-F5F4-4126-99BA-186466BCBD5E}"/>
    <cellStyle name="Note 3 2 4 5 2 3" xfId="26240" xr:uid="{29DD3D4F-1C0B-417E-8CBD-D26F1428FEAD}"/>
    <cellStyle name="Note 3 2 4 5 3" xfId="14649" xr:uid="{C8BCCFA0-224C-4D24-BAFB-CB6D756AB5F6}"/>
    <cellStyle name="Note 3 2 4 5 3 2" xfId="24097" xr:uid="{0D8DC827-5E46-402F-BF48-7EC83DEC450D}"/>
    <cellStyle name="Note 3 2 4 5 4" xfId="18396" xr:uid="{AA82A6DC-1E11-4C80-9C92-C02863E616BE}"/>
    <cellStyle name="Note 3 2 4 6" xfId="9041" xr:uid="{789227D3-C56F-4C08-8D1C-D63DF23A6C66}"/>
    <cellStyle name="Note 3 2 4 6 2" xfId="12479" xr:uid="{BB16F2F7-1D58-47E1-8523-4754B3E84F0E}"/>
    <cellStyle name="Note 3 2 4 6 2 2" xfId="21927" xr:uid="{912D5E80-376E-4BBE-A9CF-6E0C5F5FFC4E}"/>
    <cellStyle name="Note 3 2 4 6 2 3" xfId="26317" xr:uid="{F4BA0089-7C75-43BA-A697-DE8C3EAFDF52}"/>
    <cellStyle name="Note 3 2 4 6 3" xfId="14742" xr:uid="{371B8F1B-2EDE-4071-AE1D-792AD957B35B}"/>
    <cellStyle name="Note 3 2 4 6 3 2" xfId="24190" xr:uid="{6D9EE561-4B1E-4AF6-92A4-667D61932AC1}"/>
    <cellStyle name="Note 3 2 4 6 4" xfId="18489" xr:uid="{C10610BA-FCCD-4070-994C-0FB3B326850C}"/>
    <cellStyle name="Note 3 2 4 7" xfId="7617" xr:uid="{9C176864-00E6-4FBB-89EF-282EC3865F59}"/>
    <cellStyle name="Note 3 2 4 7 2" xfId="11279" xr:uid="{0C0F3251-AC32-4BA0-A249-E90554457E06}"/>
    <cellStyle name="Note 3 2 4 7 2 2" xfId="20727" xr:uid="{B4AAEF04-497A-4A44-968A-D768287AFD5E}"/>
    <cellStyle name="Note 3 2 4 7 2 3" xfId="25145" xr:uid="{74197319-7856-48A9-BC28-148B14C18300}"/>
    <cellStyle name="Note 3 2 4 7 3" xfId="13346" xr:uid="{BDF84390-F2E4-4E51-BFA5-5F36D18EC763}"/>
    <cellStyle name="Note 3 2 4 7 3 2" xfId="22794" xr:uid="{3CCFC922-0571-4026-B7BB-1F3419CD9B17}"/>
    <cellStyle name="Note 3 2 4 7 4" xfId="17065" xr:uid="{933246C2-2247-4430-BB2A-4834D0C82BFF}"/>
    <cellStyle name="Note 3 2 4 8" xfId="9169" xr:uid="{55B5CE98-3E1F-4DD8-819F-27D7EAE65B8F}"/>
    <cellStyle name="Note 3 2 4 8 2" xfId="14869" xr:uid="{52888947-480A-4E0B-B071-882261EADF25}"/>
    <cellStyle name="Note 3 2 4 8 2 2" xfId="24317" xr:uid="{C572E100-BEE0-4B25-A5F3-B0595A74CAD0}"/>
    <cellStyle name="Note 3 2 4 8 3" xfId="18617" xr:uid="{5C5AD19D-D04B-4700-AAD6-157B2999C719}"/>
    <cellStyle name="Note 3 2 4 9" xfId="27651" xr:uid="{84E920B5-A1EE-40E8-85F0-EC58A42E96D3}"/>
    <cellStyle name="Note 3 2 5" xfId="5644" xr:uid="{4F0E3822-53E6-4D97-8043-2E3B5F6E1E85}"/>
    <cellStyle name="Note 3 2 5 2" xfId="6314" xr:uid="{63A301A9-EC2C-4BE3-8E4F-550F4F96EAF2}"/>
    <cellStyle name="Note 3 2 5 2 2" xfId="10046" xr:uid="{0A17A112-A7CB-4055-94B4-99DA0E078D32}"/>
    <cellStyle name="Note 3 2 5 2 2 2" xfId="19494" xr:uid="{2F49A550-F05C-4250-A8B8-38772A360E2F}"/>
    <cellStyle name="Note 3 2 5 2 3" xfId="15765" xr:uid="{34F70B2A-33B7-4FB5-9F07-03B5DD38AB39}"/>
    <cellStyle name="Note 3 2 5 3" xfId="9376" xr:uid="{187A5DB0-E7A7-43A1-937F-5630D1651813}"/>
    <cellStyle name="Note 3 2 5 3 2" xfId="18824" xr:uid="{FFA2398E-EA08-4E22-B9C0-5C079BC6FEF0}"/>
    <cellStyle name="Note 3 2 5 4" xfId="15095" xr:uid="{57A524AE-2B18-4C2D-B706-34AB52C09154}"/>
    <cellStyle name="Note 3 2 5 5" xfId="27825" xr:uid="{EAE19BE3-B8CE-4242-914C-8C8656942DD8}"/>
    <cellStyle name="Note 3 2 5 6" xfId="26551" xr:uid="{900EBA51-259D-4CCE-94A1-091F1FB01062}"/>
    <cellStyle name="Note 3 2 5 7" xfId="28359" xr:uid="{7234CA2C-9C99-4638-8335-53FFE6403F45}"/>
    <cellStyle name="Note 3 2 6" xfId="7087" xr:uid="{2F86DE49-DE2C-4AB5-A98A-7763DD84E904}"/>
    <cellStyle name="Note 3 2 6 2" xfId="10818" xr:uid="{BD8ABED8-AED1-4311-901C-98945E52F5F8}"/>
    <cellStyle name="Note 3 2 6 2 2" xfId="20266" xr:uid="{94A34E65-9D0C-4976-9E27-7149599BF301}"/>
    <cellStyle name="Note 3 2 6 2 3" xfId="24690" xr:uid="{33BEA147-8F73-440A-95E7-1049EDCB8C0B}"/>
    <cellStyle name="Note 3 2 6 3" xfId="12824" xr:uid="{BACE34D5-5F9E-4EC2-BD55-004C4D940C92}"/>
    <cellStyle name="Note 3 2 6 3 2" xfId="22272" xr:uid="{C2A4E7D8-19E3-410A-812A-8E10A4ED4432}"/>
    <cellStyle name="Note 3 2 6 4" xfId="16537" xr:uid="{7F34DF86-AD2A-4C83-BF2E-6530A2BCB118}"/>
    <cellStyle name="Note 3 2 7" xfId="7681" xr:uid="{2E089074-5F69-473B-947B-3583915D64BD}"/>
    <cellStyle name="Note 3 2 7 2" xfId="11334" xr:uid="{BF1311F4-3FAA-44D3-9835-F883F14225AC}"/>
    <cellStyle name="Note 3 2 7 2 2" xfId="20782" xr:uid="{7DFDE9B1-4FA0-429D-9D79-740F0EB7180D}"/>
    <cellStyle name="Note 3 2 7 2 3" xfId="25200" xr:uid="{9BB36A80-4A7A-4832-8DC4-B6500A9C449C}"/>
    <cellStyle name="Note 3 2 7 3" xfId="13410" xr:uid="{CE698117-67CA-4AC0-BD9E-B1E250E5658F}"/>
    <cellStyle name="Note 3 2 7 3 2" xfId="22858" xr:uid="{C72A3FF8-29B2-4955-94BA-12BE25AB3B55}"/>
    <cellStyle name="Note 3 2 7 4" xfId="17129" xr:uid="{3249659A-045A-4365-B56B-5650C7FBD1D5}"/>
    <cellStyle name="Note 3 2 8" xfId="7462" xr:uid="{5BDBFF1C-0710-4332-83FA-4CB0CA3E1E1F}"/>
    <cellStyle name="Note 3 2 8 2" xfId="11138" xr:uid="{E76746CE-A804-4CC2-B07F-63215F0F8B52}"/>
    <cellStyle name="Note 3 2 8 2 2" xfId="20586" xr:uid="{90EBF2CB-D10B-44E4-94C5-8AED86C47C98}"/>
    <cellStyle name="Note 3 2 8 2 3" xfId="25005" xr:uid="{398ACC2B-E7E7-44AF-AAF4-725511A146A1}"/>
    <cellStyle name="Note 3 2 8 3" xfId="13192" xr:uid="{7EE12941-3CA5-435B-BD98-6DCB2CE11A63}"/>
    <cellStyle name="Note 3 2 8 3 2" xfId="22640" xr:uid="{988A6B70-4658-454B-8A26-34E1654FF8DA}"/>
    <cellStyle name="Note 3 2 8 4" xfId="16910" xr:uid="{07BE8C61-68F4-4140-B9E0-61923B472B47}"/>
    <cellStyle name="Note 3 2 9" xfId="7857" xr:uid="{A0A92F9B-48E9-462C-AAE7-6942CB637CAC}"/>
    <cellStyle name="Note 3 2 9 2" xfId="11484" xr:uid="{65108212-CDF0-4007-ACA0-FE443DFC9366}"/>
    <cellStyle name="Note 3 2 9 2 2" xfId="20932" xr:uid="{036011BF-4799-4663-B5C8-CC6BDD193843}"/>
    <cellStyle name="Note 3 2 9 2 3" xfId="25348" xr:uid="{FBF5AAFC-105F-4CD4-84CC-989EFF6137B7}"/>
    <cellStyle name="Note 3 2 9 3" xfId="13584" xr:uid="{8AAA6D5E-4023-4411-8F69-0D881EC550E9}"/>
    <cellStyle name="Note 3 2 9 3 2" xfId="23032" xr:uid="{4891370A-D1D1-4130-A2C4-059AE052E2B5}"/>
    <cellStyle name="Note 3 2 9 4" xfId="17305" xr:uid="{550310E4-6808-4269-A638-E1E53F945D2F}"/>
    <cellStyle name="Note 3 20" xfId="7235" xr:uid="{4B65F172-838C-43EF-AFC0-CC88A860E469}"/>
    <cellStyle name="Note 3 20 2" xfId="10961" xr:uid="{31F75020-FA8D-4F5D-8526-1F7920A48244}"/>
    <cellStyle name="Note 3 20 2 2" xfId="20409" xr:uid="{0B4BFEB3-796C-4325-9CCF-D69AF754FF74}"/>
    <cellStyle name="Note 3 20 2 3" xfId="24829" xr:uid="{0A6ADC8E-D900-41F2-824D-6921C7D8D6D4}"/>
    <cellStyle name="Note 3 20 3" xfId="12966" xr:uid="{0043B8AD-B90C-4F39-8325-12269E57CBA6}"/>
    <cellStyle name="Note 3 20 3 2" xfId="22414" xr:uid="{797EBC2D-6158-4B67-A149-0617B0A7C318}"/>
    <cellStyle name="Note 3 20 4" xfId="16683" xr:uid="{41B54043-5105-4727-90B1-C79092347E33}"/>
    <cellStyle name="Note 3 21" xfId="8848" xr:uid="{0CB415BF-593D-42E0-9DB7-A51382CE2DD3}"/>
    <cellStyle name="Note 3 21 2" xfId="14550" xr:uid="{E541F481-8128-4D63-8A73-5CB17A602D2C}"/>
    <cellStyle name="Note 3 21 2 2" xfId="23998" xr:uid="{46987992-A044-4C3C-8618-3D4D9C800070}"/>
    <cellStyle name="Note 3 21 3" xfId="18296" xr:uid="{1F804420-F47E-425E-9B07-952F0038A107}"/>
    <cellStyle name="Note 3 22" xfId="26821" xr:uid="{3620F5CF-F7DE-4581-A2EB-815B2139DBD1}"/>
    <cellStyle name="Note 3 23" xfId="27223" xr:uid="{ED45E571-C6E7-47EE-A235-2212A131E8D9}"/>
    <cellStyle name="Note 3 24" xfId="29377" xr:uid="{556F4A03-7880-4B2F-91BA-EDF79BBC50B5}"/>
    <cellStyle name="Note 3 3" xfId="1492" xr:uid="{1A5E544C-0AB8-433C-BE0B-AD3D48008C5C}"/>
    <cellStyle name="Note 3 3 10" xfId="8484" xr:uid="{EF6E81A0-F27D-4F24-B970-BE0C383E13F7}"/>
    <cellStyle name="Note 3 3 10 2" xfId="14187" xr:uid="{4DE81BCA-5B43-4EF2-97F1-F8B1E84C0C0A}"/>
    <cellStyle name="Note 3 3 10 2 2" xfId="23635" xr:uid="{1035E3DC-B0B9-480C-9D24-E9D5DE07895D}"/>
    <cellStyle name="Note 3 3 10 3" xfId="17932" xr:uid="{37BC6693-A4D8-4C63-B6F6-5980825BE26A}"/>
    <cellStyle name="Note 3 3 11" xfId="26825" xr:uid="{E6746359-130D-4BA7-AC3A-BAD3DC13BEA4}"/>
    <cellStyle name="Note 3 3 12" xfId="26726" xr:uid="{BE9D822E-9EE5-42D2-B3C5-851955B132A9}"/>
    <cellStyle name="Note 3 3 2" xfId="3807" xr:uid="{41149EA0-8477-44A9-8E73-D5A7B32828E5}"/>
    <cellStyle name="Note 3 3 2 10" xfId="26578" xr:uid="{BB0ABDD5-6ACD-4A09-87A7-513D0ED22E5E}"/>
    <cellStyle name="Note 3 3 2 2" xfId="5991" xr:uid="{0CBE4AE2-F259-4685-A76B-D49B7A6EC2AB}"/>
    <cellStyle name="Note 3 3 2 2 2" xfId="6661" xr:uid="{9B4D821B-AE01-478F-A02D-30B6BF5BB598}"/>
    <cellStyle name="Note 3 3 2 2 2 2" xfId="10393" xr:uid="{3536A329-3AAC-4E8D-8CC7-84B25994E516}"/>
    <cellStyle name="Note 3 3 2 2 2 2 2" xfId="19841" xr:uid="{49459F3B-C822-4942-A13E-4E89EC46B5F1}"/>
    <cellStyle name="Note 3 3 2 2 2 3" xfId="16112" xr:uid="{152F3800-7C64-46F1-BBB2-F417E6687C08}"/>
    <cellStyle name="Note 3 3 2 2 3" xfId="9723" xr:uid="{09D69A15-DC04-4083-A3FB-FF89342BBC2C}"/>
    <cellStyle name="Note 3 3 2 2 3 2" xfId="19171" xr:uid="{6E7A5BD6-51B5-445A-8C6D-ABC906814869}"/>
    <cellStyle name="Note 3 3 2 2 4" xfId="15442" xr:uid="{2FA831CE-629C-429A-A069-0A69795D83BD}"/>
    <cellStyle name="Note 3 3 2 2 5" xfId="28001" xr:uid="{EF635CC1-EA57-4736-AEA2-335A74E8E1B0}"/>
    <cellStyle name="Note 3 3 2 2 6" xfId="28132" xr:uid="{6B492AA0-6800-47A6-86F3-87CB3E667024}"/>
    <cellStyle name="Note 3 3 2 2 7" xfId="28509" xr:uid="{BB5D366A-B329-4478-98BC-FCDFAFB43009}"/>
    <cellStyle name="Note 3 3 2 3" xfId="6899" xr:uid="{95B27DD4-F6EC-4B07-BA65-CB22FA53410F}"/>
    <cellStyle name="Note 3 3 2 3 2" xfId="10630" xr:uid="{37807032-1CF9-447D-80DC-8E5D35FA15F5}"/>
    <cellStyle name="Note 3 3 2 3 2 2" xfId="20078" xr:uid="{4EA9BC42-4764-489D-8322-FD0F3A018A64}"/>
    <cellStyle name="Note 3 3 2 3 2 3" xfId="24502" xr:uid="{EC6EF6AD-1BFD-45ED-B400-DBF0B614EBFB}"/>
    <cellStyle name="Note 3 3 2 3 3" xfId="12636" xr:uid="{66351148-1303-46C7-A145-E6CDBA8F9D4C}"/>
    <cellStyle name="Note 3 3 2 3 3 2" xfId="22084" xr:uid="{E08DBA06-0781-4318-A098-16FBD1F40375}"/>
    <cellStyle name="Note 3 3 2 3 4" xfId="16349" xr:uid="{8CA51766-4BC9-41C8-AAD2-161A10F76749}"/>
    <cellStyle name="Note 3 3 2 4" xfId="7955" xr:uid="{A2053C40-0825-454F-A5B2-8F2709A50048}"/>
    <cellStyle name="Note 3 3 2 4 2" xfId="11561" xr:uid="{21565965-E6E6-4081-8A0D-7582A0553F5D}"/>
    <cellStyle name="Note 3 3 2 4 2 2" xfId="21009" xr:uid="{097D94D0-0CA1-4C33-837A-A7521B74A1E0}"/>
    <cellStyle name="Note 3 3 2 4 2 3" xfId="25423" xr:uid="{9AE291E2-DD73-4016-9167-54935ECD9E24}"/>
    <cellStyle name="Note 3 3 2 4 3" xfId="13680" xr:uid="{8590F987-AC88-4383-9199-742984BC234F}"/>
    <cellStyle name="Note 3 3 2 4 3 2" xfId="23128" xr:uid="{E989583D-0637-47B3-80E7-A4A53B288C05}"/>
    <cellStyle name="Note 3 3 2 4 4" xfId="17403" xr:uid="{788586E1-8D2A-4432-87BC-E037CD802A2F}"/>
    <cellStyle name="Note 3 3 2 5" xfId="8840" xr:uid="{644EB6E6-6B8F-4257-B335-6D5AD1955E3F}"/>
    <cellStyle name="Note 3 3 2 5 2" xfId="12311" xr:uid="{36B48234-8F46-4D88-A054-1BDB7C2985A7}"/>
    <cellStyle name="Note 3 3 2 5 2 2" xfId="21759" xr:uid="{4374C9E4-1304-4CCD-B1B6-9788869747F6}"/>
    <cellStyle name="Note 3 3 2 5 2 3" xfId="26150" xr:uid="{A83FBC36-4E09-4C15-B15E-59D501D26BC6}"/>
    <cellStyle name="Note 3 3 2 5 3" xfId="14542" xr:uid="{3668A20E-517B-459F-8947-31E14A5299C8}"/>
    <cellStyle name="Note 3 3 2 5 3 2" xfId="23990" xr:uid="{6C806AB3-D47E-411D-9EB3-4A00E04A81FD}"/>
    <cellStyle name="Note 3 3 2 5 4" xfId="18288" xr:uid="{0F8CA134-786D-43E7-9FF6-5BE137A0D0F1}"/>
    <cellStyle name="Note 3 3 2 6" xfId="7268" xr:uid="{27CE4376-DE30-49BB-A525-38A3D66326E0}"/>
    <cellStyle name="Note 3 3 2 6 2" xfId="10992" xr:uid="{CAAA95E8-1057-415F-8CAD-D535C0D75A35}"/>
    <cellStyle name="Note 3 3 2 6 2 2" xfId="20440" xr:uid="{709996E6-A391-435D-8026-70DAE5A3AF40}"/>
    <cellStyle name="Note 3 3 2 6 2 3" xfId="24860" xr:uid="{FADD9997-DA5E-4622-9B25-101AE9EA410C}"/>
    <cellStyle name="Note 3 3 2 6 3" xfId="12999" xr:uid="{1AD8F350-3663-41C4-8F9A-755BFB1502B5}"/>
    <cellStyle name="Note 3 3 2 6 3 2" xfId="22447" xr:uid="{353BC24C-219A-4ECA-AFC8-10925D2F6864}"/>
    <cellStyle name="Note 3 3 2 6 4" xfId="16716" xr:uid="{6F3AF3DE-6750-4CE6-8CB8-D1188E8DB97E}"/>
    <cellStyle name="Note 3 3 2 7" xfId="9125" xr:uid="{9926A232-B3D5-4B4E-8497-30A54DA54ED7}"/>
    <cellStyle name="Note 3 3 2 7 2" xfId="12533" xr:uid="{71507A3B-EB16-4E97-A623-9DB167087789}"/>
    <cellStyle name="Note 3 3 2 7 2 2" xfId="21981" xr:uid="{7333C0EE-B9D9-4D3B-B1F7-E9B1F130AC95}"/>
    <cellStyle name="Note 3 3 2 7 2 3" xfId="26371" xr:uid="{088FD7CE-B286-4A83-99DA-CC3FA86241A4}"/>
    <cellStyle name="Note 3 3 2 7 3" xfId="14826" xr:uid="{DA49B2DC-36F0-43BA-886E-74690D80C43E}"/>
    <cellStyle name="Note 3 3 2 7 3 2" xfId="24274" xr:uid="{AD541C52-EA91-43A0-82E6-F6757092161F}"/>
    <cellStyle name="Note 3 3 2 7 4" xfId="18573" xr:uid="{17019DB1-DE1B-4869-968B-372EAC271C5F}"/>
    <cellStyle name="Note 3 3 2 8" xfId="7793" xr:uid="{A0F60FFF-D807-4DD2-87B3-9B344CFAF752}"/>
    <cellStyle name="Note 3 3 2 8 2" xfId="13520" xr:uid="{E2CDF0AA-A70B-4733-B134-317D13C68DAD}"/>
    <cellStyle name="Note 3 3 2 8 2 2" xfId="22968" xr:uid="{2A7804BB-774E-43DE-90C3-84F982FD1B18}"/>
    <cellStyle name="Note 3 3 2 8 3" xfId="17241" xr:uid="{11486E47-B542-4E67-A25B-65A2304E04E4}"/>
    <cellStyle name="Note 3 3 2 9" xfId="27344" xr:uid="{6A3BE87E-9D94-4192-861C-69414F3E06E6}"/>
    <cellStyle name="Note 3 3 3" xfId="5258" xr:uid="{1AA05F21-7CD1-4DF4-A39A-2FF1C00D00D0}"/>
    <cellStyle name="Note 3 3 3 10" xfId="26952" xr:uid="{D6ABA2BD-D169-494C-B7D9-9EA2439F7EA1}"/>
    <cellStyle name="Note 3 3 3 2" xfId="6130" xr:uid="{45A581FF-F7A1-43A3-87D1-66821AC3C466}"/>
    <cellStyle name="Note 3 3 3 2 2" xfId="6800" xr:uid="{C38EDAAE-87A5-4AF4-9724-43E6D17BE9E5}"/>
    <cellStyle name="Note 3 3 3 2 2 2" xfId="10532" xr:uid="{3D8F4193-5281-4959-8242-7B427506AE3C}"/>
    <cellStyle name="Note 3 3 3 2 2 2 2" xfId="19980" xr:uid="{9C10EA78-2D10-4D61-9234-DA8D78D9D5E1}"/>
    <cellStyle name="Note 3 3 3 2 2 3" xfId="16251" xr:uid="{7E90DE7B-73BB-4360-9770-A13C05584EA6}"/>
    <cellStyle name="Note 3 3 3 2 3" xfId="9862" xr:uid="{1830990F-FF19-437C-8945-B1AE51CB1DA8}"/>
    <cellStyle name="Note 3 3 3 2 3 2" xfId="19310" xr:uid="{BE9DE0FE-AE5D-4844-8C07-4A192BBCB996}"/>
    <cellStyle name="Note 3 3 3 2 4" xfId="15581" xr:uid="{02575B29-ACBA-4C31-B2B0-98D7BF43F68E}"/>
    <cellStyle name="Note 3 3 3 2 5" xfId="28101" xr:uid="{A619690C-95B4-4911-9561-36D265AFE859}"/>
    <cellStyle name="Note 3 3 3 2 6" xfId="26534" xr:uid="{26EF6BD0-2E22-47C9-9C4C-9CE1B7550447}"/>
    <cellStyle name="Note 3 3 3 2 7" xfId="28607" xr:uid="{4426CA86-4DF5-4A5C-A6FC-11B4D7A0E79D}"/>
    <cellStyle name="Note 3 3 3 3" xfId="7132" xr:uid="{3F4D9AF7-BF84-48D8-A1AD-7840001ADD00}"/>
    <cellStyle name="Note 3 3 3 3 2" xfId="10863" xr:uid="{BA37DAC3-214A-4BC4-A780-BEB312822917}"/>
    <cellStyle name="Note 3 3 3 3 2 2" xfId="20311" xr:uid="{117449EB-C2B9-4A70-89D3-B46EA00AC51F}"/>
    <cellStyle name="Note 3 3 3 3 2 3" xfId="24735" xr:uid="{050C77CE-8092-4BE4-98A5-B88EA748AAA7}"/>
    <cellStyle name="Note 3 3 3 3 3" xfId="12869" xr:uid="{AFC7D7EA-E394-41CD-9D3C-A1B0256FAF5A}"/>
    <cellStyle name="Note 3 3 3 3 3 2" xfId="22317" xr:uid="{25E7B979-EEF8-4D82-802D-4232B4FDBF68}"/>
    <cellStyle name="Note 3 3 3 3 4" xfId="16582" xr:uid="{9C0AF3D6-6FB3-4F86-8000-9FD5800F37C1}"/>
    <cellStyle name="Note 3 3 3 4" xfId="7769" xr:uid="{4B9D9979-153A-4AF5-9F02-DA0887411F6C}"/>
    <cellStyle name="Note 3 3 3 4 2" xfId="11411" xr:uid="{0FECFB11-D529-49BA-BBAC-AF19785D74D3}"/>
    <cellStyle name="Note 3 3 3 4 2 2" xfId="20859" xr:uid="{1321B44E-9F31-477D-9E96-BF9F1B46C572}"/>
    <cellStyle name="Note 3 3 3 4 2 3" xfId="25275" xr:uid="{E0991E15-ACC0-42BD-BA99-51B5ADA7DD68}"/>
    <cellStyle name="Note 3 3 3 4 3" xfId="13496" xr:uid="{0E21AAB6-0D19-4F60-84FB-5534B9DBC494}"/>
    <cellStyle name="Note 3 3 3 4 3 2" xfId="22944" xr:uid="{0825071E-6593-4FA9-92B3-89A2AC0F57C7}"/>
    <cellStyle name="Note 3 3 3 4 4" xfId="17217" xr:uid="{F78BC013-0735-4D32-8A7F-D82C461ABF85}"/>
    <cellStyle name="Note 3 3 3 5" xfId="8949" xr:uid="{2F924D3A-9285-4023-B11B-A44B0B53FB2A}"/>
    <cellStyle name="Note 3 3 3 5 2" xfId="12403" xr:uid="{E8D374A8-FD54-4412-8946-69E2C70088E0}"/>
    <cellStyle name="Note 3 3 3 5 2 2" xfId="21851" xr:uid="{B0484C74-259E-4EE7-AC56-D8BD762E631C}"/>
    <cellStyle name="Note 3 3 3 5 2 3" xfId="26241" xr:uid="{ED19D2E0-45EF-4D77-B457-9B7C135A07A4}"/>
    <cellStyle name="Note 3 3 3 5 3" xfId="14650" xr:uid="{27FF20E9-F9D9-45CB-A118-CDDEF200A20E}"/>
    <cellStyle name="Note 3 3 3 5 3 2" xfId="24098" xr:uid="{D420C0A9-79D8-4FEA-AE20-8BC9FC47F90B}"/>
    <cellStyle name="Note 3 3 3 5 4" xfId="18397" xr:uid="{050238B1-4A2F-4C1E-BB39-7FF71AF0742E}"/>
    <cellStyle name="Note 3 3 3 6" xfId="9042" xr:uid="{058CE8DF-75A0-4A2E-8576-1CA10F132FB0}"/>
    <cellStyle name="Note 3 3 3 6 2" xfId="12480" xr:uid="{ED76335F-4B07-4417-A7C2-2418E0B1A683}"/>
    <cellStyle name="Note 3 3 3 6 2 2" xfId="21928" xr:uid="{3C808C63-450B-489F-B545-84CBAAC98DE5}"/>
    <cellStyle name="Note 3 3 3 6 2 3" xfId="26318" xr:uid="{B3593AFE-B3B4-4EC0-B301-CEB215B81943}"/>
    <cellStyle name="Note 3 3 3 6 3" xfId="14743" xr:uid="{5E31521C-AF8E-437C-9476-78C828B2F1CE}"/>
    <cellStyle name="Note 3 3 3 6 3 2" xfId="24191" xr:uid="{223CB959-2F36-4F16-AB79-721634F66F7B}"/>
    <cellStyle name="Note 3 3 3 6 4" xfId="18490" xr:uid="{A8558A1F-867A-4374-BF3E-BEDAE2EFA9C2}"/>
    <cellStyle name="Note 3 3 3 7" xfId="8659" xr:uid="{C965E785-7DDD-4255-B87E-6DFE4F24939F}"/>
    <cellStyle name="Note 3 3 3 7 2" xfId="12147" xr:uid="{7CA58D63-0F03-44DC-A985-76110FCB6AFE}"/>
    <cellStyle name="Note 3 3 3 7 2 2" xfId="21595" xr:uid="{D0F25FCD-65C9-4E5B-BDF9-8A89EB9F472D}"/>
    <cellStyle name="Note 3 3 3 7 2 3" xfId="25987" xr:uid="{CFE5FA37-27C2-4F80-B8F4-CA60F190925B}"/>
    <cellStyle name="Note 3 3 3 7 3" xfId="14362" xr:uid="{FAB341F2-6C20-443F-A0C2-D7AA5DC251A2}"/>
    <cellStyle name="Note 3 3 3 7 3 2" xfId="23810" xr:uid="{AA1715E4-3601-4BCD-9C37-131AB17B63BD}"/>
    <cellStyle name="Note 3 3 3 7 4" xfId="18107" xr:uid="{1EA1C199-9B05-46B3-A1E0-5669262345DE}"/>
    <cellStyle name="Note 3 3 3 8" xfId="9170" xr:uid="{18B5DCE1-6AB0-4C9E-812A-94363F237CCB}"/>
    <cellStyle name="Note 3 3 3 8 2" xfId="14870" xr:uid="{BD1E12E3-AEDB-48DC-985F-FC074B5A53D8}"/>
    <cellStyle name="Note 3 3 3 8 2 2" xfId="24318" xr:uid="{4B287F13-D893-44C8-906E-ADEB262B9500}"/>
    <cellStyle name="Note 3 3 3 8 3" xfId="18618" xr:uid="{A3A97D20-79E8-4229-8CFC-8F6291A2F94A}"/>
    <cellStyle name="Note 3 3 3 9" xfId="27652" xr:uid="{512EA579-1841-4D99-9EFB-8BE2FD65A252}"/>
    <cellStyle name="Note 3 3 4" xfId="5645" xr:uid="{F028000F-A32D-41C1-831A-EE07ACE07ADC}"/>
    <cellStyle name="Note 3 3 4 2" xfId="6315" xr:uid="{E8E3E84F-5BF2-42E8-BC55-A5BE461AAFC1}"/>
    <cellStyle name="Note 3 3 4 2 2" xfId="10047" xr:uid="{1CAB6686-2986-4AB1-ABF4-9C6466A2DA66}"/>
    <cellStyle name="Note 3 3 4 2 2 2" xfId="19495" xr:uid="{953E09F7-425A-42FF-A506-BD46081D42AB}"/>
    <cellStyle name="Note 3 3 4 2 3" xfId="15766" xr:uid="{FBF5C6CF-F606-4880-B1BE-D6D1E995E9CE}"/>
    <cellStyle name="Note 3 3 4 3" xfId="9377" xr:uid="{F8CF0BE6-43E1-48A9-A33D-78E05C8F2754}"/>
    <cellStyle name="Note 3 3 4 3 2" xfId="18825" xr:uid="{20B137C5-939C-45DF-83AC-B018AC9C0C0D}"/>
    <cellStyle name="Note 3 3 4 4" xfId="15096" xr:uid="{706B8EC4-C1A8-4462-8AA0-3C0677F54D1A}"/>
    <cellStyle name="Note 3 3 4 5" xfId="27826" xr:uid="{7787033E-1C36-4E47-A1BB-6594C0D6F89C}"/>
    <cellStyle name="Note 3 3 4 6" xfId="27305" xr:uid="{090BEFA7-A626-41D3-8CF1-98A279167657}"/>
    <cellStyle name="Note 3 3 4 7" xfId="28360" xr:uid="{1E0DB640-9860-4484-A5FA-0181D4243420}"/>
    <cellStyle name="Note 3 3 5" xfId="6951" xr:uid="{801969B6-FB99-44A0-A714-436741309D19}"/>
    <cellStyle name="Note 3 3 5 2" xfId="10682" xr:uid="{2A4446B7-F3FA-4E99-AEF5-93BC357251A0}"/>
    <cellStyle name="Note 3 3 5 2 2" xfId="20130" xr:uid="{4ED20713-467A-4ED2-8DD8-94B0E52AE6C1}"/>
    <cellStyle name="Note 3 3 5 2 3" xfId="24554" xr:uid="{B7CAD941-5CA6-4F4B-AC5E-DF51F7ACAE24}"/>
    <cellStyle name="Note 3 3 5 3" xfId="12688" xr:uid="{75279ED2-8A74-49BA-98A8-75D02996A32C}"/>
    <cellStyle name="Note 3 3 5 3 2" xfId="22136" xr:uid="{3CBB26DC-148F-4EAC-A973-C4B0BE6740B9}"/>
    <cellStyle name="Note 3 3 5 4" xfId="16401" xr:uid="{59460615-2A71-4134-A530-556A91FAAE3A}"/>
    <cellStyle name="Note 3 3 6" xfId="7680" xr:uid="{EA6F989E-36D0-4E1E-AD06-2EF4F716A991}"/>
    <cellStyle name="Note 3 3 6 2" xfId="11333" xr:uid="{7AD4423C-E759-4F75-9044-0D9C11B57C7E}"/>
    <cellStyle name="Note 3 3 6 2 2" xfId="20781" xr:uid="{A41D05E7-CA24-444C-8C46-4A9F25C17108}"/>
    <cellStyle name="Note 3 3 6 2 3" xfId="25199" xr:uid="{6CEE4311-826C-46DF-92CC-639AA07AEE41}"/>
    <cellStyle name="Note 3 3 6 3" xfId="13409" xr:uid="{C6535C00-C490-49FE-AA27-E9BCF6A1BBD8}"/>
    <cellStyle name="Note 3 3 6 3 2" xfId="22857" xr:uid="{690DA8B9-D622-4B7F-846E-BA18B323B467}"/>
    <cellStyle name="Note 3 3 6 4" xfId="17128" xr:uid="{FC7308A1-8675-476C-B3D6-4AE7C081FB04}"/>
    <cellStyle name="Note 3 3 7" xfId="8762" xr:uid="{7F80BC8B-C6C5-4604-A2CA-4C0A44B5DC4E}"/>
    <cellStyle name="Note 3 3 7 2" xfId="12246" xr:uid="{F49D6ED2-075F-43DF-9754-1036B330EB12}"/>
    <cellStyle name="Note 3 3 7 2 2" xfId="21694" xr:uid="{D06A065A-C61E-4F40-B3BA-BBA85801E2EC}"/>
    <cellStyle name="Note 3 3 7 2 3" xfId="26086" xr:uid="{C1A226C2-AE80-42C0-9CF7-9419B2B256F8}"/>
    <cellStyle name="Note 3 3 7 3" xfId="14465" xr:uid="{3562BB5E-EC84-42F0-BFDD-0A69F96C3CA5}"/>
    <cellStyle name="Note 3 3 7 3 2" xfId="23913" xr:uid="{D835A42C-9630-4D59-A95D-1973A3979265}"/>
    <cellStyle name="Note 3 3 7 4" xfId="18210" xr:uid="{05B90230-E846-4D47-9777-3815B3615E1F}"/>
    <cellStyle name="Note 3 3 8" xfId="8715" xr:uid="{E950AB77-8387-4DF5-997B-F8B582C81C15}"/>
    <cellStyle name="Note 3 3 8 2" xfId="12199" xr:uid="{0DF4BBDE-19B9-4AC0-9E59-D8563AD51A26}"/>
    <cellStyle name="Note 3 3 8 2 2" xfId="21647" xr:uid="{FA8DA7D6-9C2F-4EDD-A832-8EFFA58FA37C}"/>
    <cellStyle name="Note 3 3 8 2 3" xfId="26039" xr:uid="{5D6B2696-A980-484B-803D-A23CEC1414FA}"/>
    <cellStyle name="Note 3 3 8 3" xfId="14418" xr:uid="{7E488513-7BA0-48FB-86AA-E391DF2CA05E}"/>
    <cellStyle name="Note 3 3 8 3 2" xfId="23866" xr:uid="{62561150-9E33-4968-8CE0-325331DC265C}"/>
    <cellStyle name="Note 3 3 8 4" xfId="18163" xr:uid="{DFCBE5A5-663E-4E34-8071-1F57899804E2}"/>
    <cellStyle name="Note 3 3 9" xfId="7525" xr:uid="{A4A72110-3500-4ED2-8CA4-E787F0A35DE2}"/>
    <cellStyle name="Note 3 3 9 2" xfId="11192" xr:uid="{22455A93-D2C6-407B-A44B-A662F9B9017C}"/>
    <cellStyle name="Note 3 3 9 2 2" xfId="20640" xr:uid="{850020B2-BAAD-4289-BD80-E7E5E559B9AA}"/>
    <cellStyle name="Note 3 3 9 2 3" xfId="25059" xr:uid="{E076E161-939B-4C38-A14F-4002260B342D}"/>
    <cellStyle name="Note 3 3 9 3" xfId="13255" xr:uid="{D3C718DC-975B-4F1A-AB42-86186D2E56D7}"/>
    <cellStyle name="Note 3 3 9 3 2" xfId="22703" xr:uid="{4C3D5519-B333-4A68-BDE9-E6ACFEE43E7A}"/>
    <cellStyle name="Note 3 3 9 4" xfId="16973" xr:uid="{FF99B88D-2933-4513-86ED-C13BE4593BD9}"/>
    <cellStyle name="Note 3 4" xfId="1493" xr:uid="{4A688AF2-C49F-48ED-8546-DFF776E94CA6}"/>
    <cellStyle name="Note 3 4 10" xfId="8812" xr:uid="{AB95B5B9-B625-4A05-AE80-D1710164D648}"/>
    <cellStyle name="Note 3 4 10 2" xfId="14515" xr:uid="{E752BF76-C485-4BA3-A968-BEBC775E365A}"/>
    <cellStyle name="Note 3 4 10 2 2" xfId="23963" xr:uid="{0BDC3516-C9F2-4DF8-8618-5EF52AFFF9BA}"/>
    <cellStyle name="Note 3 4 10 3" xfId="18260" xr:uid="{CE1DD0E7-8290-489A-B76F-9F17D9C79B87}"/>
    <cellStyle name="Note 3 4 11" xfId="26826" xr:uid="{6297FA7D-A0B9-46BD-83A6-DDF8E623BCA6}"/>
    <cellStyle name="Note 3 4 12" xfId="27557" xr:uid="{C25F72EC-A8D9-4A47-BC19-12171D2E903B}"/>
    <cellStyle name="Note 3 4 2" xfId="3808" xr:uid="{98ACAAC8-613D-448E-B21F-9423964E42DF}"/>
    <cellStyle name="Note 3 4 2 10" xfId="27049" xr:uid="{9755BF99-E2EF-42C4-BDBD-7F51E1A6B48A}"/>
    <cellStyle name="Note 3 4 2 2" xfId="5992" xr:uid="{45BB008C-B083-4590-8558-3A124F75BA49}"/>
    <cellStyle name="Note 3 4 2 2 2" xfId="6662" xr:uid="{A4C31B56-C566-4BE7-BA98-C19753C9A59B}"/>
    <cellStyle name="Note 3 4 2 2 2 2" xfId="10394" xr:uid="{460A1372-3F72-4CD9-8708-7754400D32CD}"/>
    <cellStyle name="Note 3 4 2 2 2 2 2" xfId="19842" xr:uid="{3229AA81-FFA3-405D-947C-23023DB51286}"/>
    <cellStyle name="Note 3 4 2 2 2 3" xfId="16113" xr:uid="{5098B308-608C-4B46-A070-DA891DD597A2}"/>
    <cellStyle name="Note 3 4 2 2 3" xfId="9724" xr:uid="{858B3840-4239-42A4-B6F2-136473402237}"/>
    <cellStyle name="Note 3 4 2 2 3 2" xfId="19172" xr:uid="{1EF71655-C96B-4007-A4CC-ABC4B9D5C110}"/>
    <cellStyle name="Note 3 4 2 2 4" xfId="15443" xr:uid="{4028F7FF-B73C-42D8-AD6A-B9408A731C86}"/>
    <cellStyle name="Note 3 4 2 2 5" xfId="28002" xr:uid="{5C41520F-E385-4C5F-8F99-EB13F44F1364}"/>
    <cellStyle name="Note 3 4 2 2 6" xfId="27631" xr:uid="{C2032805-614B-49D7-9B91-D493CE48D6C7}"/>
    <cellStyle name="Note 3 4 2 2 7" xfId="28510" xr:uid="{5E8187D4-A224-4D89-8C91-306F86BDC0AE}"/>
    <cellStyle name="Note 3 4 2 3" xfId="6898" xr:uid="{5D67BE37-5BAC-49CE-A33E-FC356587AAA7}"/>
    <cellStyle name="Note 3 4 2 3 2" xfId="10629" xr:uid="{4C692D9A-D765-41CC-BC1E-EE1DA6E30575}"/>
    <cellStyle name="Note 3 4 2 3 2 2" xfId="20077" xr:uid="{CE405B46-80A6-4395-83CC-5A137A12FB1D}"/>
    <cellStyle name="Note 3 4 2 3 2 3" xfId="24501" xr:uid="{D5A46303-E849-4F5F-83DE-DB154CC55C12}"/>
    <cellStyle name="Note 3 4 2 3 3" xfId="12635" xr:uid="{61820039-B248-42D8-B7BC-C05DE7A5D41A}"/>
    <cellStyle name="Note 3 4 2 3 3 2" xfId="22083" xr:uid="{F1A00510-8E4F-45F1-8D68-F322AB6D6290}"/>
    <cellStyle name="Note 3 4 2 3 4" xfId="16348" xr:uid="{BDC17383-1C08-45F3-A3A7-CC361EBC6276}"/>
    <cellStyle name="Note 3 4 2 4" xfId="7408" xr:uid="{B2491345-5BBE-4607-82BF-14456F15D829}"/>
    <cellStyle name="Note 3 4 2 4 2" xfId="11099" xr:uid="{9D2B3577-D232-420C-89AF-2E03E86FFBA7}"/>
    <cellStyle name="Note 3 4 2 4 2 2" xfId="20547" xr:uid="{008A2109-CFED-486D-80CF-666729533D96}"/>
    <cellStyle name="Note 3 4 2 4 2 3" xfId="24966" xr:uid="{91844BAA-5E99-41B4-A245-8CF64FEADBE7}"/>
    <cellStyle name="Note 3 4 2 4 3" xfId="13138" xr:uid="{B1A0022E-12E0-47E7-998E-7345C5CEDA1D}"/>
    <cellStyle name="Note 3 4 2 4 3 2" xfId="22586" xr:uid="{A9B1B2C3-17FB-4434-9CF1-ACAA1460DCE2}"/>
    <cellStyle name="Note 3 4 2 4 4" xfId="16856" xr:uid="{D83A903C-E7D6-4855-A41B-8C5672C00A48}"/>
    <cellStyle name="Note 3 4 2 5" xfId="8178" xr:uid="{FDF9D7C9-87F3-4361-9C55-8433872465EB}"/>
    <cellStyle name="Note 3 4 2 5 2" xfId="11746" xr:uid="{45542CCE-158B-4349-8F56-2A48FA3EA20D}"/>
    <cellStyle name="Note 3 4 2 5 2 2" xfId="21194" xr:uid="{0293BA22-70AF-47B0-B123-3DAD71BB2FA8}"/>
    <cellStyle name="Note 3 4 2 5 2 3" xfId="25589" xr:uid="{8C18ED7C-6A7A-4AEA-9150-F9A7BD6D7F28}"/>
    <cellStyle name="Note 3 4 2 5 3" xfId="13884" xr:uid="{81CFD5DB-9BEB-42B3-B849-2714DC11F874}"/>
    <cellStyle name="Note 3 4 2 5 3 2" xfId="23332" xr:uid="{66FDA9B0-E8AE-400D-8A1B-51B51B8F35D0}"/>
    <cellStyle name="Note 3 4 2 5 4" xfId="17626" xr:uid="{462D8E06-35EF-443F-BC36-A52C35A81EBE}"/>
    <cellStyle name="Note 3 4 2 6" xfId="8789" xr:uid="{8E3A4194-EB55-45C5-BAB6-1567D3215061}"/>
    <cellStyle name="Note 3 4 2 6 2" xfId="12270" xr:uid="{64458158-0FA8-4953-ADAF-E9B4ECB33DB2}"/>
    <cellStyle name="Note 3 4 2 6 2 2" xfId="21718" xr:uid="{00FF9531-399B-4CE3-BB5F-8483FA03A303}"/>
    <cellStyle name="Note 3 4 2 6 2 3" xfId="26110" xr:uid="{59F9E0FB-0AF9-4B8C-A915-6050961E201F}"/>
    <cellStyle name="Note 3 4 2 6 3" xfId="14492" xr:uid="{534B111A-47C8-499D-A9A8-9D901DEE439B}"/>
    <cellStyle name="Note 3 4 2 6 3 2" xfId="23940" xr:uid="{3E289C93-2100-4138-AB70-E234316C8D56}"/>
    <cellStyle name="Note 3 4 2 6 4" xfId="18237" xr:uid="{3B008399-0760-426F-9FFD-F1FAB6BD4385}"/>
    <cellStyle name="Note 3 4 2 7" xfId="8992" xr:uid="{CF16E259-D29D-4148-936B-30DF5E3A1B7E}"/>
    <cellStyle name="Note 3 4 2 7 2" xfId="12439" xr:uid="{6BAE7F90-504A-40F5-8339-DC74ABDC695B}"/>
    <cellStyle name="Note 3 4 2 7 2 2" xfId="21887" xr:uid="{587F761C-2F76-4C74-8474-B525479DDF5B}"/>
    <cellStyle name="Note 3 4 2 7 2 3" xfId="26277" xr:uid="{A3C04080-697B-41EC-B81C-DE3ED919843C}"/>
    <cellStyle name="Note 3 4 2 7 3" xfId="14693" xr:uid="{08666F92-62B2-4809-BAA3-50DF1FF6C56A}"/>
    <cellStyle name="Note 3 4 2 7 3 2" xfId="24141" xr:uid="{42CD5273-91F5-4724-968F-3883F7CACE71}"/>
    <cellStyle name="Note 3 4 2 7 4" xfId="18440" xr:uid="{AF953CD8-AE94-4F7D-B57E-F08A782B2F45}"/>
    <cellStyle name="Note 3 4 2 8" xfId="8043" xr:uid="{C1AF3B91-2701-494B-93A9-932FE5087A53}"/>
    <cellStyle name="Note 3 4 2 8 2" xfId="13768" xr:uid="{A2F320A8-8AC0-4783-8A14-16A37209DB66}"/>
    <cellStyle name="Note 3 4 2 8 2 2" xfId="23216" xr:uid="{6830C9DA-6A0B-4A3C-BE80-FD1E9490D839}"/>
    <cellStyle name="Note 3 4 2 8 3" xfId="17491" xr:uid="{C818E218-6FE6-450B-89AD-F7313EB2FB10}"/>
    <cellStyle name="Note 3 4 2 9" xfId="27345" xr:uid="{E4668F51-1CEA-40C6-8141-2409C3A885DE}"/>
    <cellStyle name="Note 3 4 3" xfId="5259" xr:uid="{C5F5ECC9-D5B9-4955-B7EB-93FA0885B3AD}"/>
    <cellStyle name="Note 3 4 3 10" xfId="26951" xr:uid="{A43F60AB-F83D-45D8-86E9-E5594E35FF27}"/>
    <cellStyle name="Note 3 4 3 2" xfId="6131" xr:uid="{C459197A-99DE-40BC-B31A-C62799FEBE1F}"/>
    <cellStyle name="Note 3 4 3 2 2" xfId="6801" xr:uid="{965072B6-6358-464D-8B8D-1783520EA472}"/>
    <cellStyle name="Note 3 4 3 2 2 2" xfId="10533" xr:uid="{D2B6F32E-2076-4549-9143-E24467F247BC}"/>
    <cellStyle name="Note 3 4 3 2 2 2 2" xfId="19981" xr:uid="{C8209842-990C-466E-963D-A2A5F54A76E2}"/>
    <cellStyle name="Note 3 4 3 2 2 3" xfId="16252" xr:uid="{26CC9B58-6943-4638-B641-940EFE92A625}"/>
    <cellStyle name="Note 3 4 3 2 3" xfId="9863" xr:uid="{DD61859D-E768-47DF-A38B-399F7026D14C}"/>
    <cellStyle name="Note 3 4 3 2 3 2" xfId="19311" xr:uid="{07D5BAFB-5712-49E1-823F-FA512131D746}"/>
    <cellStyle name="Note 3 4 3 2 4" xfId="15582" xr:uid="{7C81CC6E-06F8-4166-A02A-A63147C04040}"/>
    <cellStyle name="Note 3 4 3 2 5" xfId="28102" xr:uid="{DCB02ECA-FC37-4051-8D1F-3360B4443F92}"/>
    <cellStyle name="Note 3 4 3 2 6" xfId="28145" xr:uid="{534E8146-C59D-4E70-8D79-AD0B06B87032}"/>
    <cellStyle name="Note 3 4 3 2 7" xfId="28608" xr:uid="{EA1EB5F8-8880-458E-8B9A-20FB91CC5EE7}"/>
    <cellStyle name="Note 3 4 3 3" xfId="6967" xr:uid="{61322810-8ED8-4087-B714-4E3758CD19D0}"/>
    <cellStyle name="Note 3 4 3 3 2" xfId="10698" xr:uid="{8D225979-E56E-4FCB-BAA4-0E7EEF3470F4}"/>
    <cellStyle name="Note 3 4 3 3 2 2" xfId="20146" xr:uid="{777F8B83-BDA4-4B77-A5CD-EABC42D581C5}"/>
    <cellStyle name="Note 3 4 3 3 2 3" xfId="24570" xr:uid="{287A69F2-B70B-49EC-8EC4-EF6AA1DF704B}"/>
    <cellStyle name="Note 3 4 3 3 3" xfId="12704" xr:uid="{E159500F-461C-4E0C-9677-69CCDCA28994}"/>
    <cellStyle name="Note 3 4 3 3 3 2" xfId="22152" xr:uid="{2C10134C-8908-4E94-B498-98420A8D5C3D}"/>
    <cellStyle name="Note 3 4 3 3 4" xfId="16417" xr:uid="{8604B24F-DBCB-4857-8672-0013ED886012}"/>
    <cellStyle name="Note 3 4 3 4" xfId="7259" xr:uid="{2A46214B-5659-4C8F-BD98-6F1099F33963}"/>
    <cellStyle name="Note 3 4 3 4 2" xfId="10983" xr:uid="{AE990C2B-D8B8-44D9-BADB-7BBC91440ED1}"/>
    <cellStyle name="Note 3 4 3 4 2 2" xfId="20431" xr:uid="{DDE3CBD1-31C9-425B-83AB-6A20244C9EF7}"/>
    <cellStyle name="Note 3 4 3 4 2 3" xfId="24851" xr:uid="{5FA7DDCB-C7F8-414C-AEF2-93897127BAC3}"/>
    <cellStyle name="Note 3 4 3 4 3" xfId="12990" xr:uid="{EB636FD7-ACA7-4656-B910-7A8BBB2FF824}"/>
    <cellStyle name="Note 3 4 3 4 3 2" xfId="22438" xr:uid="{566896AF-1A14-4168-82B9-9BDA9F0CB80F}"/>
    <cellStyle name="Note 3 4 3 4 4" xfId="16707" xr:uid="{FA716173-CA9A-4C87-BA48-F7D01EB1ECAA}"/>
    <cellStyle name="Note 3 4 3 5" xfId="8950" xr:uid="{31537BB9-F166-4D2F-AA79-E544AB54E5D8}"/>
    <cellStyle name="Note 3 4 3 5 2" xfId="12404" xr:uid="{AB6787D0-CB20-47B9-8D83-7523407B8E0C}"/>
    <cellStyle name="Note 3 4 3 5 2 2" xfId="21852" xr:uid="{C21607ED-E168-40AC-A072-DCD3029D8DF8}"/>
    <cellStyle name="Note 3 4 3 5 2 3" xfId="26242" xr:uid="{082157CC-2DB0-4701-951A-822851AE0B12}"/>
    <cellStyle name="Note 3 4 3 5 3" xfId="14651" xr:uid="{4A215079-918C-49A3-ADA0-DFF99ECE433A}"/>
    <cellStyle name="Note 3 4 3 5 3 2" xfId="24099" xr:uid="{E3D90379-231B-402D-A1AA-EB187BE6651E}"/>
    <cellStyle name="Note 3 4 3 5 4" xfId="18398" xr:uid="{CB24B0ED-5CC4-44FF-B52F-833DF320CA4C}"/>
    <cellStyle name="Note 3 4 3 6" xfId="9043" xr:uid="{84671937-3A04-4024-8F13-3AC7981C2757}"/>
    <cellStyle name="Note 3 4 3 6 2" xfId="12481" xr:uid="{BB508466-3EF2-451A-9580-80984FC01BF4}"/>
    <cellStyle name="Note 3 4 3 6 2 2" xfId="21929" xr:uid="{8360560E-02BC-4648-95C7-C6BD385950FD}"/>
    <cellStyle name="Note 3 4 3 6 2 3" xfId="26319" xr:uid="{D598C81C-4E13-4EE5-9469-A776372ABB6E}"/>
    <cellStyle name="Note 3 4 3 6 3" xfId="14744" xr:uid="{329A4851-09AC-4F9D-ADDD-74FC694953FD}"/>
    <cellStyle name="Note 3 4 3 6 3 2" xfId="24192" xr:uid="{8CF6892E-E0BB-4410-B17F-A508AD715631}"/>
    <cellStyle name="Note 3 4 3 6 4" xfId="18491" xr:uid="{D77987A7-6E24-4D32-8D3A-A951DCA23391}"/>
    <cellStyle name="Note 3 4 3 7" xfId="9142" xr:uid="{AD0E788D-9B00-45CC-94F3-F006F50C61D7}"/>
    <cellStyle name="Note 3 4 3 7 2" xfId="12543" xr:uid="{54A8233F-D233-4E34-B31D-E4C85992C0CE}"/>
    <cellStyle name="Note 3 4 3 7 2 2" xfId="21991" xr:uid="{D3A7A839-5C47-4BF4-BD05-25FCE87B9F2B}"/>
    <cellStyle name="Note 3 4 3 7 2 3" xfId="26381" xr:uid="{4B8119F7-F06E-40A1-9430-8E5268E4F82D}"/>
    <cellStyle name="Note 3 4 3 7 3" xfId="14843" xr:uid="{CED63166-5C87-415E-BE49-12102C5596AA}"/>
    <cellStyle name="Note 3 4 3 7 3 2" xfId="24291" xr:uid="{268EEC27-C875-4BF8-B36D-8FE72C0B4421}"/>
    <cellStyle name="Note 3 4 3 7 4" xfId="18590" xr:uid="{A57E0E85-B40D-4D90-9923-7DF386E30F08}"/>
    <cellStyle name="Note 3 4 3 8" xfId="9171" xr:uid="{DB7274FD-A4A6-4A2A-83E2-4BB908518791}"/>
    <cellStyle name="Note 3 4 3 8 2" xfId="14871" xr:uid="{9EE5BD1D-0E06-4C7B-BB24-2ACEDC2DEA4A}"/>
    <cellStyle name="Note 3 4 3 8 2 2" xfId="24319" xr:uid="{5FF1B83C-D3E4-4709-BF71-3E44F86DF9FA}"/>
    <cellStyle name="Note 3 4 3 8 3" xfId="18619" xr:uid="{4F26EFBF-4F6E-4515-ABFD-9CE207C33ADF}"/>
    <cellStyle name="Note 3 4 3 9" xfId="27653" xr:uid="{ECAECCA0-31CD-4B54-B731-6E92C7D65505}"/>
    <cellStyle name="Note 3 4 4" xfId="5646" xr:uid="{FFE820B9-1031-4DC3-9737-4EB917395625}"/>
    <cellStyle name="Note 3 4 4 2" xfId="6316" xr:uid="{AC4BAF68-9537-49C7-8814-7B9148B3CDAB}"/>
    <cellStyle name="Note 3 4 4 2 2" xfId="10048" xr:uid="{EFB25814-AA0B-460F-A9FA-BCA86F0D35EA}"/>
    <cellStyle name="Note 3 4 4 2 2 2" xfId="19496" xr:uid="{1BBB7E65-984A-4A04-ACE1-831063178E4D}"/>
    <cellStyle name="Note 3 4 4 2 3" xfId="15767" xr:uid="{D9F5E16E-41B8-457F-AD6F-CF08B09AEE93}"/>
    <cellStyle name="Note 3 4 4 3" xfId="9378" xr:uid="{A2D47337-CBC7-4675-BDE6-250F191D3EF9}"/>
    <cellStyle name="Note 3 4 4 3 2" xfId="18826" xr:uid="{7D43B860-8F35-49F1-B68D-9B0317B54650}"/>
    <cellStyle name="Note 3 4 4 4" xfId="15097" xr:uid="{29BDD708-E3EF-43AC-BD92-5CF7D1A43961}"/>
    <cellStyle name="Note 3 4 4 5" xfId="27827" xr:uid="{D9A6CD10-B324-4BA7-94B1-3750706A2604}"/>
    <cellStyle name="Note 3 4 4 6" xfId="26772" xr:uid="{7FA65F44-B722-459E-8CA4-A56E571BD44B}"/>
    <cellStyle name="Note 3 4 4 7" xfId="28361" xr:uid="{438B8817-A3AF-4BDF-9E7D-EF90090927DA}"/>
    <cellStyle name="Note 3 4 5" xfId="6950" xr:uid="{61200251-D970-483C-A51A-BCDA51F6BDCB}"/>
    <cellStyle name="Note 3 4 5 2" xfId="10681" xr:uid="{68A8FA55-3E6A-4AA3-980C-E77F4B786631}"/>
    <cellStyle name="Note 3 4 5 2 2" xfId="20129" xr:uid="{47C2F2DC-32C9-4B1A-B338-E168BA26981C}"/>
    <cellStyle name="Note 3 4 5 2 3" xfId="24553" xr:uid="{9D62D9D4-3456-412B-A29C-E8099B5D2BFF}"/>
    <cellStyle name="Note 3 4 5 3" xfId="12687" xr:uid="{586A1772-42B3-4216-B78D-E0377BA7DBF2}"/>
    <cellStyle name="Note 3 4 5 3 2" xfId="22135" xr:uid="{FBF08EDD-BB4F-4080-A402-0BFCFCA48821}"/>
    <cellStyle name="Note 3 4 5 4" xfId="16400" xr:uid="{142DB431-DBBB-46B8-A3FD-68DF995FB13A}"/>
    <cellStyle name="Note 3 4 6" xfId="7679" xr:uid="{8EC50B31-3330-4E1D-B13E-B4262ACA837F}"/>
    <cellStyle name="Note 3 4 6 2" xfId="11332" xr:uid="{0E200B74-3A20-4CA1-8C1E-06565D9E32AC}"/>
    <cellStyle name="Note 3 4 6 2 2" xfId="20780" xr:uid="{BFBCAA04-2B51-4784-8641-DFBCC107458D}"/>
    <cellStyle name="Note 3 4 6 2 3" xfId="25198" xr:uid="{C4D501A9-48D6-433C-9F28-A5EFD766166A}"/>
    <cellStyle name="Note 3 4 6 3" xfId="13408" xr:uid="{CCDABB0A-0CEC-4163-8632-6AD0B6491C35}"/>
    <cellStyle name="Note 3 4 6 3 2" xfId="22856" xr:uid="{6DA859C2-0EE4-4886-AC22-2AEF3FD692B2}"/>
    <cellStyle name="Note 3 4 6 4" xfId="17127" xr:uid="{F877F1EE-3487-4DDB-AF8F-5403B3B4020F}"/>
    <cellStyle name="Note 3 4 7" xfId="7310" xr:uid="{AF15CD5E-1FC3-4C28-88AD-3D24B3DCE6BE}"/>
    <cellStyle name="Note 3 4 7 2" xfId="11025" xr:uid="{A801AB95-9448-4631-8945-E4C739E09A59}"/>
    <cellStyle name="Note 3 4 7 2 2" xfId="20473" xr:uid="{7FE6FBD1-C4D4-4903-BB58-3EAD3C573179}"/>
    <cellStyle name="Note 3 4 7 2 3" xfId="24892" xr:uid="{96643F61-54D7-4CC6-940E-005777E7D016}"/>
    <cellStyle name="Note 3 4 7 3" xfId="13040" xr:uid="{A6E37A67-6015-4A35-B987-8DB480464862}"/>
    <cellStyle name="Note 3 4 7 3 2" xfId="22488" xr:uid="{3F5D2F02-F06A-46E9-A875-83CD4FE5D3D6}"/>
    <cellStyle name="Note 3 4 7 4" xfId="16758" xr:uid="{5FC01F54-B71F-44FB-BF03-360E8DBAC348}"/>
    <cellStyle name="Note 3 4 8" xfId="7729" xr:uid="{53F85CBC-BB01-4DEF-9519-6C97F8B58E0A}"/>
    <cellStyle name="Note 3 4 8 2" xfId="11376" xr:uid="{453B1104-16CD-4562-8F05-B8F1AA9E4177}"/>
    <cellStyle name="Note 3 4 8 2 2" xfId="20824" xr:uid="{87207A20-4DF4-4998-86CB-9DDE72475952}"/>
    <cellStyle name="Note 3 4 8 2 3" xfId="25242" xr:uid="{A8335DE6-1C4E-439D-94FA-6F1A62E2E989}"/>
    <cellStyle name="Note 3 4 8 3" xfId="13458" xr:uid="{6AC69DAA-21C3-4D56-BC66-85C30E06608A}"/>
    <cellStyle name="Note 3 4 8 3 2" xfId="22906" xr:uid="{9FB2EE4A-258A-440B-99C6-C322D3647745}"/>
    <cellStyle name="Note 3 4 8 4" xfId="17177" xr:uid="{4F2396FE-3D03-49BA-9498-05849839205D}"/>
    <cellStyle name="Note 3 4 9" xfId="8846" xr:uid="{ACB92EB1-7B0E-40C3-AAFB-2CD51CD3C386}"/>
    <cellStyle name="Note 3 4 9 2" xfId="12315" xr:uid="{11F1B3E5-49A2-49EE-8363-1334AC35F5FC}"/>
    <cellStyle name="Note 3 4 9 2 2" xfId="21763" xr:uid="{F02BE8C7-6852-4086-842D-019A7A2597D0}"/>
    <cellStyle name="Note 3 4 9 2 3" xfId="26154" xr:uid="{81262C67-A3C7-4D2A-A56B-C8245E4E5AA1}"/>
    <cellStyle name="Note 3 4 9 3" xfId="14548" xr:uid="{7AB55ED1-91A3-4D55-A9FC-2ACC465C832A}"/>
    <cellStyle name="Note 3 4 9 3 2" xfId="23996" xr:uid="{97C6576F-1ED5-46A0-90BE-6E18D26DB86D}"/>
    <cellStyle name="Note 3 4 9 4" xfId="18294" xr:uid="{2B3FDC55-D3C2-48A1-BFB0-294827E8B708}"/>
    <cellStyle name="Note 3 5" xfId="1494" xr:uid="{9F4A39AE-3894-40DB-BEB7-C3BBF30524AB}"/>
    <cellStyle name="Note 3 5 10" xfId="7914" xr:uid="{1C8A2DE2-505D-4726-BE4B-CE5B09211DA8}"/>
    <cellStyle name="Note 3 5 10 2" xfId="13639" xr:uid="{1B78A84B-BAE0-44C4-9DA2-99DFA711E09E}"/>
    <cellStyle name="Note 3 5 10 2 2" xfId="23087" xr:uid="{6E53BB6F-7CB6-4B6B-8543-5A09856E00DA}"/>
    <cellStyle name="Note 3 5 10 3" xfId="17362" xr:uid="{14447183-04A6-4433-91F4-666B0A94F528}"/>
    <cellStyle name="Note 3 5 11" xfId="26827" xr:uid="{E1488AFA-6DD1-49DD-A320-EE860D195F13}"/>
    <cellStyle name="Note 3 5 12" xfId="27221" xr:uid="{49CC32A3-F2BB-4E38-B571-60A50EE3968F}"/>
    <cellStyle name="Note 3 5 2" xfId="3809" xr:uid="{EBBE8F6C-F4C3-474D-9460-05C71BE799AE}"/>
    <cellStyle name="Note 3 5 2 10" xfId="26577" xr:uid="{4EC8ABAF-8FAC-4178-BCCE-3F13792FBB5C}"/>
    <cellStyle name="Note 3 5 2 2" xfId="5993" xr:uid="{D54D248F-72E9-4CC6-BE13-885261F5C4D4}"/>
    <cellStyle name="Note 3 5 2 2 2" xfId="6663" xr:uid="{036462AC-4181-4B92-91AE-DADC641933F7}"/>
    <cellStyle name="Note 3 5 2 2 2 2" xfId="10395" xr:uid="{C21F8D07-441C-4B90-8BBF-9EBD549FC588}"/>
    <cellStyle name="Note 3 5 2 2 2 2 2" xfId="19843" xr:uid="{A17E58A0-C075-45DF-B5F5-A358AE6D0A27}"/>
    <cellStyle name="Note 3 5 2 2 2 3" xfId="16114" xr:uid="{51CF1C73-9861-42FF-B72E-CF55D1409172}"/>
    <cellStyle name="Note 3 5 2 2 3" xfId="9725" xr:uid="{ECBDF378-1775-4F1F-B3EB-F3D642CE8A7A}"/>
    <cellStyle name="Note 3 5 2 2 3 2" xfId="19173" xr:uid="{43AADA21-A29E-48A4-9894-BBF7C3CFBB10}"/>
    <cellStyle name="Note 3 5 2 2 4" xfId="15444" xr:uid="{76A0FE86-7553-4F84-9460-4AB4758A0841}"/>
    <cellStyle name="Note 3 5 2 2 5" xfId="28003" xr:uid="{47DFFE1A-273A-4C26-B2F5-D5E8AA9CF32D}"/>
    <cellStyle name="Note 3 5 2 2 6" xfId="26972" xr:uid="{F978B9E3-A37A-4D37-A660-A11274594EAE}"/>
    <cellStyle name="Note 3 5 2 2 7" xfId="28511" xr:uid="{D32ED793-4911-42A5-9F79-DD7907AD5481}"/>
    <cellStyle name="Note 3 5 2 3" xfId="6897" xr:uid="{9E91D4EF-D8C2-4462-A177-236524AC81BD}"/>
    <cellStyle name="Note 3 5 2 3 2" xfId="10628" xr:uid="{64529CF2-8BD2-454D-9621-500098069084}"/>
    <cellStyle name="Note 3 5 2 3 2 2" xfId="20076" xr:uid="{D9694DFB-5348-44D8-A584-94495A35C952}"/>
    <cellStyle name="Note 3 5 2 3 2 3" xfId="24500" xr:uid="{889715F3-1AE8-43B1-849E-3857ED42A00A}"/>
    <cellStyle name="Note 3 5 2 3 3" xfId="12634" xr:uid="{D4190858-578D-4DA6-B84A-E5BD3C75748E}"/>
    <cellStyle name="Note 3 5 2 3 3 2" xfId="22082" xr:uid="{4520B565-E916-48C9-BDF3-1246FC6558F1}"/>
    <cellStyle name="Note 3 5 2 3 4" xfId="16347" xr:uid="{2DFEDD5D-499E-47A9-AD03-C4C9AC9AD100}"/>
    <cellStyle name="Note 3 5 2 4" xfId="7407" xr:uid="{4041419D-11C9-40D0-9DA3-5EB5396CB706}"/>
    <cellStyle name="Note 3 5 2 4 2" xfId="11098" xr:uid="{2F3F7BAA-21CE-4A5E-BE18-AE0471DCF368}"/>
    <cellStyle name="Note 3 5 2 4 2 2" xfId="20546" xr:uid="{613E968D-4F13-4571-BB88-FEC3BA04327B}"/>
    <cellStyle name="Note 3 5 2 4 2 3" xfId="24965" xr:uid="{3710830D-6B96-4BC7-9204-877A34F032CB}"/>
    <cellStyle name="Note 3 5 2 4 3" xfId="13137" xr:uid="{577908E7-904E-4B41-9EDB-D543D6D339EF}"/>
    <cellStyle name="Note 3 5 2 4 3 2" xfId="22585" xr:uid="{F48BDE34-5D10-45D3-ACD0-18D9F88D3E83}"/>
    <cellStyle name="Note 3 5 2 4 4" xfId="16855" xr:uid="{534257CE-656F-434B-951C-CD70E38803F8}"/>
    <cellStyle name="Note 3 5 2 5" xfId="7711" xr:uid="{4FABC678-58C6-44E0-B8E4-49F0DAC67856}"/>
    <cellStyle name="Note 3 5 2 5 2" xfId="11361" xr:uid="{1EC80C78-A7A8-4DCA-8AAC-0E0350898D54}"/>
    <cellStyle name="Note 3 5 2 5 2 2" xfId="20809" xr:uid="{A8CC3D23-BBB1-4BD2-96DC-49B02037A863}"/>
    <cellStyle name="Note 3 5 2 5 2 3" xfId="25227" xr:uid="{A0D7D4E0-A01D-43BA-B987-545617FC04FD}"/>
    <cellStyle name="Note 3 5 2 5 3" xfId="13440" xr:uid="{37EAD03B-7B61-457C-8708-2CA509998F71}"/>
    <cellStyle name="Note 3 5 2 5 3 2" xfId="22888" xr:uid="{A87044B2-9E5A-45EE-BD8B-CD9FE0CE5A6E}"/>
    <cellStyle name="Note 3 5 2 5 4" xfId="17159" xr:uid="{100BB8D9-4F55-48CD-B0E7-9A9E488A4BB0}"/>
    <cellStyle name="Note 3 5 2 6" xfId="7779" xr:uid="{9B5A2CEE-04FB-4005-BA72-FF891150E6B3}"/>
    <cellStyle name="Note 3 5 2 6 2" xfId="11420" xr:uid="{71DF7FC9-422E-4C0D-B45A-5E7BC7F8D2D1}"/>
    <cellStyle name="Note 3 5 2 6 2 2" xfId="20868" xr:uid="{BFBEFF8E-69C1-45D3-A41E-DDD020D05965}"/>
    <cellStyle name="Note 3 5 2 6 2 3" xfId="25284" xr:uid="{5725CB61-7A6F-44DC-A2B4-9625BE337FA2}"/>
    <cellStyle name="Note 3 5 2 6 3" xfId="13506" xr:uid="{C2235E53-5362-4913-89A1-3ABB66BC24C7}"/>
    <cellStyle name="Note 3 5 2 6 3 2" xfId="22954" xr:uid="{237E4AB4-16A5-4B3E-9B5E-AB1A2781C8C4}"/>
    <cellStyle name="Note 3 5 2 6 4" xfId="17227" xr:uid="{75488132-3E14-47D8-8D03-46BFE93FE23A}"/>
    <cellStyle name="Note 3 5 2 7" xfId="8008" xr:uid="{E630305E-AE28-4DAF-81EF-B5A4E1E359A0}"/>
    <cellStyle name="Note 3 5 2 7 2" xfId="11607" xr:uid="{BFE4285D-25A1-49EA-9D32-B828812DF338}"/>
    <cellStyle name="Note 3 5 2 7 2 2" xfId="21055" xr:uid="{13E69524-A56F-4D7C-96BC-FD7604C6DDBA}"/>
    <cellStyle name="Note 3 5 2 7 2 3" xfId="25469" xr:uid="{7BBA6498-A3F3-4662-87D9-F3A6EA4A0AEF}"/>
    <cellStyle name="Note 3 5 2 7 3" xfId="13733" xr:uid="{2E97B3CB-66F9-4D60-BBB2-8DB0A3B19127}"/>
    <cellStyle name="Note 3 5 2 7 3 2" xfId="23181" xr:uid="{29E673F0-09FC-4493-A3AB-D2BEB9ADDEEC}"/>
    <cellStyle name="Note 3 5 2 7 4" xfId="17456" xr:uid="{E3F360E9-61F7-410A-9E32-8ABD49BDC7A6}"/>
    <cellStyle name="Note 3 5 2 8" xfId="7531" xr:uid="{595F56D4-D83D-4B3F-95FD-E9593D42AA8F}"/>
    <cellStyle name="Note 3 5 2 8 2" xfId="13261" xr:uid="{6C4C2840-3943-4E81-B17D-D88FD9A06925}"/>
    <cellStyle name="Note 3 5 2 8 2 2" xfId="22709" xr:uid="{AF359C59-C2E6-4CE2-9EA8-A7202999FA02}"/>
    <cellStyle name="Note 3 5 2 8 3" xfId="16979" xr:uid="{45C8CF44-9313-40CA-958C-AFB4FD16BE73}"/>
    <cellStyle name="Note 3 5 2 9" xfId="27346" xr:uid="{0714C7B0-003C-4672-B82B-398FA0ED0ED2}"/>
    <cellStyle name="Note 3 5 3" xfId="5260" xr:uid="{92321C42-816A-4FE7-86D8-92A5669411BA}"/>
    <cellStyle name="Note 3 5 3 10" xfId="26950" xr:uid="{CA1E440F-9D06-471C-9FD7-6B19879BD615}"/>
    <cellStyle name="Note 3 5 3 2" xfId="6132" xr:uid="{92E1B48D-D157-4279-92AC-A01DF82A4A4E}"/>
    <cellStyle name="Note 3 5 3 2 2" xfId="6802" xr:uid="{569E1887-B047-442D-9FA6-6E3D5A24B860}"/>
    <cellStyle name="Note 3 5 3 2 2 2" xfId="10534" xr:uid="{4A04F65C-0F43-4380-8199-A5464B80FF64}"/>
    <cellStyle name="Note 3 5 3 2 2 2 2" xfId="19982" xr:uid="{5B81974E-88B6-4950-B1D6-7B77D404E214}"/>
    <cellStyle name="Note 3 5 3 2 2 3" xfId="16253" xr:uid="{11690F41-574C-47C5-A03E-D0F546F2CE48}"/>
    <cellStyle name="Note 3 5 3 2 3" xfId="9864" xr:uid="{33EBA916-675D-47B2-9682-5636E7C5F11E}"/>
    <cellStyle name="Note 3 5 3 2 3 2" xfId="19312" xr:uid="{CDF812C3-43E9-4753-A33C-4685E7E3ED99}"/>
    <cellStyle name="Note 3 5 3 2 4" xfId="15583" xr:uid="{AF8E2EDB-684C-4A5E-8D2D-10D4704EB7F4}"/>
    <cellStyle name="Note 3 5 3 2 5" xfId="28103" xr:uid="{047A1C30-3DDF-429B-BD38-F818B907910E}"/>
    <cellStyle name="Note 3 5 3 2 6" xfId="26970" xr:uid="{756E0B88-0381-4A3E-AC53-562D36C8C526}"/>
    <cellStyle name="Note 3 5 3 2 7" xfId="28609" xr:uid="{C184A066-7270-42D7-9FF6-14C89F18CFFA}"/>
    <cellStyle name="Note 3 5 3 3" xfId="6980" xr:uid="{A242AF6B-78C2-412C-9BDA-E299EA4FC93B}"/>
    <cellStyle name="Note 3 5 3 3 2" xfId="10711" xr:uid="{41599246-B773-41F1-8DAD-3B4B6C3344F1}"/>
    <cellStyle name="Note 3 5 3 3 2 2" xfId="20159" xr:uid="{A34C1062-0C66-489B-AF09-9EE05D396326}"/>
    <cellStyle name="Note 3 5 3 3 2 3" xfId="24583" xr:uid="{D2054B17-9D9E-4543-8678-C2C386E34E92}"/>
    <cellStyle name="Note 3 5 3 3 3" xfId="12717" xr:uid="{01BB632E-9AE9-4127-B675-C00FF18FB8DD}"/>
    <cellStyle name="Note 3 5 3 3 3 2" xfId="22165" xr:uid="{0305DB01-06DD-4FB4-AA69-45179BF1B2E0}"/>
    <cellStyle name="Note 3 5 3 3 4" xfId="16430" xr:uid="{5ADD938C-DA2C-4D4C-ACED-2807CD4CB5C9}"/>
    <cellStyle name="Note 3 5 3 4" xfId="8528" xr:uid="{9B32B87F-FD33-4B12-899A-C1CCEBB88173}"/>
    <cellStyle name="Note 3 5 3 4 2" xfId="12040" xr:uid="{258993E2-DFE8-4BC2-892F-8CD7BC39FEF6}"/>
    <cellStyle name="Note 3 5 3 4 2 2" xfId="21488" xr:uid="{67A2EA76-BF3C-4959-BFAB-52575148C9C2}"/>
    <cellStyle name="Note 3 5 3 4 2 3" xfId="25880" xr:uid="{FF4B0016-6505-4C41-8A63-765EC7EB1C94}"/>
    <cellStyle name="Note 3 5 3 4 3" xfId="14231" xr:uid="{CD6E6E85-567A-4DDC-AFC0-761FA5430CA7}"/>
    <cellStyle name="Note 3 5 3 4 3 2" xfId="23679" xr:uid="{B6C4B108-E612-4DC9-85E3-5A9A644AECB2}"/>
    <cellStyle name="Note 3 5 3 4 4" xfId="17976" xr:uid="{76C13A72-23FB-4BEF-8B75-EC04BF7BA9E6}"/>
    <cellStyle name="Note 3 5 3 5" xfId="8951" xr:uid="{3D13D666-296D-4B9E-BCAC-8C07BC206A86}"/>
    <cellStyle name="Note 3 5 3 5 2" xfId="12405" xr:uid="{8D9BEE89-9A36-4E3C-8BD1-E7572A185C71}"/>
    <cellStyle name="Note 3 5 3 5 2 2" xfId="21853" xr:uid="{1812FD03-2E88-45D3-8378-C04B8FA32AA3}"/>
    <cellStyle name="Note 3 5 3 5 2 3" xfId="26243" xr:uid="{20398485-7C01-4E8D-84B5-2D52121502BC}"/>
    <cellStyle name="Note 3 5 3 5 3" xfId="14652" xr:uid="{D0812F96-339B-4D26-A32D-DB171043745F}"/>
    <cellStyle name="Note 3 5 3 5 3 2" xfId="24100" xr:uid="{31149405-88B7-460D-AD46-95AC8DF744A3}"/>
    <cellStyle name="Note 3 5 3 5 4" xfId="18399" xr:uid="{63FCCC58-0FDC-4483-813F-5F8B2733D41E}"/>
    <cellStyle name="Note 3 5 3 6" xfId="9044" xr:uid="{2A2DC2A7-19CA-423B-95AF-DCB71131931F}"/>
    <cellStyle name="Note 3 5 3 6 2" xfId="12482" xr:uid="{F36DE53A-D29A-486F-8D1E-9552475D5388}"/>
    <cellStyle name="Note 3 5 3 6 2 2" xfId="21930" xr:uid="{2D0403DE-578A-44FB-832C-B6D328942BCC}"/>
    <cellStyle name="Note 3 5 3 6 2 3" xfId="26320" xr:uid="{6A945CBF-400F-4DF3-AAAA-203C0E996B26}"/>
    <cellStyle name="Note 3 5 3 6 3" xfId="14745" xr:uid="{D3E45830-CD00-48DC-B473-8CC3BEE2C8D2}"/>
    <cellStyle name="Note 3 5 3 6 3 2" xfId="24193" xr:uid="{06124139-7CA2-4CA0-84BD-5A6CE8DE1A91}"/>
    <cellStyle name="Note 3 5 3 6 4" xfId="18492" xr:uid="{C757A9CD-072B-4684-8431-B7C26D172D3B}"/>
    <cellStyle name="Note 3 5 3 7" xfId="8016" xr:uid="{0057C240-029D-4F9A-AC9A-544C029DF883}"/>
    <cellStyle name="Note 3 5 3 7 2" xfId="11615" xr:uid="{3119EEE6-0DD2-452D-A821-194C75D90D00}"/>
    <cellStyle name="Note 3 5 3 7 2 2" xfId="21063" xr:uid="{F27C9CEE-7286-4826-B15E-F99B2867B0EA}"/>
    <cellStyle name="Note 3 5 3 7 2 3" xfId="25477" xr:uid="{B0B7C01B-BFA7-4CED-BA8D-E49562456AA7}"/>
    <cellStyle name="Note 3 5 3 7 3" xfId="13741" xr:uid="{B370DE97-CE3A-44E5-9E05-1DE30D5A0159}"/>
    <cellStyle name="Note 3 5 3 7 3 2" xfId="23189" xr:uid="{657E771C-1D86-4F2C-98E0-076F0AE33091}"/>
    <cellStyle name="Note 3 5 3 7 4" xfId="17464" xr:uid="{361A0F65-7BD3-4C6E-874F-A8E85688431D}"/>
    <cellStyle name="Note 3 5 3 8" xfId="9172" xr:uid="{BB5040B8-34C7-4BAE-B2C6-BE79F3708A1D}"/>
    <cellStyle name="Note 3 5 3 8 2" xfId="14872" xr:uid="{B9FC62FC-A40B-406A-9822-DC6B1214836A}"/>
    <cellStyle name="Note 3 5 3 8 2 2" xfId="24320" xr:uid="{F80FF165-1EF0-43FA-B47E-87B5A3BABF41}"/>
    <cellStyle name="Note 3 5 3 8 3" xfId="18620" xr:uid="{04E33424-B568-47C3-8414-2AC141625F0C}"/>
    <cellStyle name="Note 3 5 3 9" xfId="27654" xr:uid="{2B7B8A38-6831-445A-8E3B-17F2D4D686E3}"/>
    <cellStyle name="Note 3 5 4" xfId="5647" xr:uid="{1FC0AE66-80D4-4A84-AA36-F17EC1CE4D22}"/>
    <cellStyle name="Note 3 5 4 2" xfId="6317" xr:uid="{EC36120C-1643-4DE9-85EF-5C8960EC7D47}"/>
    <cellStyle name="Note 3 5 4 2 2" xfId="10049" xr:uid="{56A1886F-545F-437E-99DA-10E9AAD59C34}"/>
    <cellStyle name="Note 3 5 4 2 2 2" xfId="19497" xr:uid="{4D6763C3-07BE-4E11-AA8F-790CBB9FE4C5}"/>
    <cellStyle name="Note 3 5 4 2 3" xfId="15768" xr:uid="{4D2120E3-7C95-41C3-8498-64EDABD55FCD}"/>
    <cellStyle name="Note 3 5 4 3" xfId="9379" xr:uid="{B9BF49E5-1E41-4B68-B29A-CA7AB23B0FBC}"/>
    <cellStyle name="Note 3 5 4 3 2" xfId="18827" xr:uid="{C34EED80-0587-4DD1-963D-749128055B4F}"/>
    <cellStyle name="Note 3 5 4 4" xfId="15098" xr:uid="{A7C0CEC0-C870-4C0D-BE9B-71CC4633176A}"/>
    <cellStyle name="Note 3 5 4 5" xfId="27828" xr:uid="{463ED073-DA8F-417B-96FA-494362C8EB82}"/>
    <cellStyle name="Note 3 5 4 6" xfId="27069" xr:uid="{37DA0790-9990-48B7-A734-D9FBD3760F60}"/>
    <cellStyle name="Note 3 5 4 7" xfId="28362" xr:uid="{72D85E92-1408-4012-87A7-8C4BFE7AEF97}"/>
    <cellStyle name="Note 3 5 5" xfId="6949" xr:uid="{155FAD18-E4E8-497B-911C-37E0207471AC}"/>
    <cellStyle name="Note 3 5 5 2" xfId="10680" xr:uid="{8C3B27EE-6BB7-4E76-8365-F3059B308B42}"/>
    <cellStyle name="Note 3 5 5 2 2" xfId="20128" xr:uid="{1425DCAD-D610-4170-B4C7-A20CF879072F}"/>
    <cellStyle name="Note 3 5 5 2 3" xfId="24552" xr:uid="{14011CAB-E6B7-4522-A7A7-C2607C701169}"/>
    <cellStyle name="Note 3 5 5 3" xfId="12686" xr:uid="{2B09317B-250D-46DB-95CB-A612E70595BB}"/>
    <cellStyle name="Note 3 5 5 3 2" xfId="22134" xr:uid="{F4ADA1B5-471D-4604-9D6E-66B6E8C498FC}"/>
    <cellStyle name="Note 3 5 5 4" xfId="16399" xr:uid="{04FC0619-88B0-4B59-B452-84E2DA8FB279}"/>
    <cellStyle name="Note 3 5 6" xfId="7678" xr:uid="{6D0090DF-57F5-40C0-A57C-D7B94820BF67}"/>
    <cellStyle name="Note 3 5 6 2" xfId="11331" xr:uid="{60833352-2D3E-4E2D-8F0D-20429E92CD93}"/>
    <cellStyle name="Note 3 5 6 2 2" xfId="20779" xr:uid="{25A6B157-C699-4791-A230-0FB3585EF431}"/>
    <cellStyle name="Note 3 5 6 2 3" xfId="25197" xr:uid="{02ED754A-B307-47A3-9FD1-B65915A589F8}"/>
    <cellStyle name="Note 3 5 6 3" xfId="13407" xr:uid="{E44BA0D2-C3F7-4BA4-BBE7-D8CBD2D1D4E8}"/>
    <cellStyle name="Note 3 5 6 3 2" xfId="22855" xr:uid="{3DAE6A27-F893-4600-9BED-B8751605F633}"/>
    <cellStyle name="Note 3 5 6 4" xfId="17126" xr:uid="{4C8F617F-FEE0-4876-B48B-CA3EAEAE0381}"/>
    <cellStyle name="Note 3 5 7" xfId="7481" xr:uid="{9BC923CE-A1D7-4A1B-80DC-3AC79205D042}"/>
    <cellStyle name="Note 3 5 7 2" xfId="11157" xr:uid="{F800139E-A5A1-4846-8B86-6CAC853F70B8}"/>
    <cellStyle name="Note 3 5 7 2 2" xfId="20605" xr:uid="{541A9C87-9882-4AFE-B1CC-BAA0BA9672AD}"/>
    <cellStyle name="Note 3 5 7 2 3" xfId="25024" xr:uid="{F8BA792D-55D5-4A81-8277-F8455C272574}"/>
    <cellStyle name="Note 3 5 7 3" xfId="13211" xr:uid="{9F2C2ECE-1DA1-4A53-ACAF-F71CBC00B472}"/>
    <cellStyle name="Note 3 5 7 3 2" xfId="22659" xr:uid="{0CCD1913-A477-4FCF-8E6A-4D1F9037416C}"/>
    <cellStyle name="Note 3 5 7 4" xfId="16929" xr:uid="{AAECC6AA-F400-4D0C-BD41-219ABD8A895C}"/>
    <cellStyle name="Note 3 5 8" xfId="7698" xr:uid="{9EF9A116-9AC0-4D82-BBD4-BB108F6BD1F3}"/>
    <cellStyle name="Note 3 5 8 2" xfId="11349" xr:uid="{BC7BC806-936E-4575-A128-34A8FDFB7EFC}"/>
    <cellStyle name="Note 3 5 8 2 2" xfId="20797" xr:uid="{922A7487-0FD9-4E1A-84B5-0025B90CFC4C}"/>
    <cellStyle name="Note 3 5 8 2 3" xfId="25215" xr:uid="{543AD063-F11B-42DF-BBE7-60EA4E0F2E4A}"/>
    <cellStyle name="Note 3 5 8 3" xfId="13427" xr:uid="{B7D35E1E-7447-44CB-91D9-7BC79F812D57}"/>
    <cellStyle name="Note 3 5 8 3 2" xfId="22875" xr:uid="{194F8D6C-942C-458B-8CCA-4A7D45FFD6F1}"/>
    <cellStyle name="Note 3 5 8 4" xfId="17146" xr:uid="{B1266E51-C0C7-43FC-BF97-F317721182FF}"/>
    <cellStyle name="Note 3 5 9" xfId="8823" xr:uid="{10C325FD-1902-457C-B44B-297589E3A140}"/>
    <cellStyle name="Note 3 5 9 2" xfId="12297" xr:uid="{05282407-6E38-4A2E-ABD0-1B987B2FD189}"/>
    <cellStyle name="Note 3 5 9 2 2" xfId="21745" xr:uid="{66EB35E5-AB41-44E8-B79B-011E9068554C}"/>
    <cellStyle name="Note 3 5 9 2 3" xfId="26137" xr:uid="{172125E7-8F6C-4530-A26C-8CDEA01158F1}"/>
    <cellStyle name="Note 3 5 9 3" xfId="14526" xr:uid="{3DC54675-7149-46D8-BDCF-091777942EC9}"/>
    <cellStyle name="Note 3 5 9 3 2" xfId="23974" xr:uid="{92171DAB-9A01-431A-941F-A54D42DD0D5F}"/>
    <cellStyle name="Note 3 5 9 4" xfId="18271" xr:uid="{24FDDBB1-48A1-4649-9BA5-A877C3252DD0}"/>
    <cellStyle name="Note 3 6" xfId="1495" xr:uid="{4F47ECA6-073F-45C2-A142-3BBE47633BB7}"/>
    <cellStyle name="Note 3 6 10" xfId="7874" xr:uid="{F40B73BA-C656-4476-BEB5-619A255DECCA}"/>
    <cellStyle name="Note 3 6 10 2" xfId="13599" xr:uid="{E0A1B56C-94F2-4A2F-B7F6-CEEBE530DAB2}"/>
    <cellStyle name="Note 3 6 10 2 2" xfId="23047" xr:uid="{5E0881D2-082B-428A-B156-AEC24B266E93}"/>
    <cellStyle name="Note 3 6 10 3" xfId="17322" xr:uid="{117D2E25-765F-4DB1-AB53-5228F449E9AE}"/>
    <cellStyle name="Note 3 6 11" xfId="26828" xr:uid="{0612A6B3-846F-4034-866C-7A8206E5AD19}"/>
    <cellStyle name="Note 3 6 12" xfId="26725" xr:uid="{EAB54771-EB25-4BF5-8472-47580F4670B2}"/>
    <cellStyle name="Note 3 6 2" xfId="3810" xr:uid="{E5CFA9CE-933C-4802-AFB0-BEFAA70E0002}"/>
    <cellStyle name="Note 3 6 2 10" xfId="27048" xr:uid="{C3AB5FC2-8F15-415D-89A8-736C12523A16}"/>
    <cellStyle name="Note 3 6 2 2" xfId="5994" xr:uid="{8125B7B5-BB2A-4829-8522-F2BE1AB4BC22}"/>
    <cellStyle name="Note 3 6 2 2 2" xfId="6664" xr:uid="{B9E43D4C-35F4-4F5F-B3BA-B6421E7C72A8}"/>
    <cellStyle name="Note 3 6 2 2 2 2" xfId="10396" xr:uid="{BF0C1025-4E0E-444C-868A-F66E6683AAB6}"/>
    <cellStyle name="Note 3 6 2 2 2 2 2" xfId="19844" xr:uid="{A5BA9B83-1C04-4377-A8FC-0AF591B399EA}"/>
    <cellStyle name="Note 3 6 2 2 2 3" xfId="16115" xr:uid="{DB198A08-694C-4E1C-81A1-A47ADC354DFA}"/>
    <cellStyle name="Note 3 6 2 2 3" xfId="9726" xr:uid="{97C42F8B-A756-4BD7-A39C-FCDA491D7A47}"/>
    <cellStyle name="Note 3 6 2 2 3 2" xfId="19174" xr:uid="{95794A42-F193-4684-8626-2D4738FF6792}"/>
    <cellStyle name="Note 3 6 2 2 4" xfId="15445" xr:uid="{68728EEC-A772-42AA-8149-265E25C8EA58}"/>
    <cellStyle name="Note 3 6 2 2 5" xfId="28004" xr:uid="{02551EB4-D526-469C-B510-9C43215A9BB6}"/>
    <cellStyle name="Note 3 6 2 2 6" xfId="26535" xr:uid="{84A7B67E-0FAA-4076-8207-7ECD89B32733}"/>
    <cellStyle name="Note 3 6 2 2 7" xfId="28512" xr:uid="{76C028A6-E7FA-4CDD-850E-9A97DDACBAD2}"/>
    <cellStyle name="Note 3 6 2 3" xfId="7018" xr:uid="{31AA65D6-4CCD-45DD-AA85-BA3F3FD87FAD}"/>
    <cellStyle name="Note 3 6 2 3 2" xfId="10749" xr:uid="{5B49E9C2-F31B-4ADA-BCB2-BF2CCB642E7C}"/>
    <cellStyle name="Note 3 6 2 3 2 2" xfId="20197" xr:uid="{B57EFD68-5C05-4CD7-AA3C-12C2FE1E14B0}"/>
    <cellStyle name="Note 3 6 2 3 2 3" xfId="24621" xr:uid="{3571516D-38D3-436A-A2EC-CDAA46D47834}"/>
    <cellStyle name="Note 3 6 2 3 3" xfId="12755" xr:uid="{143FD55F-25BE-4327-9D6A-E1DCDA41A845}"/>
    <cellStyle name="Note 3 6 2 3 3 2" xfId="22203" xr:uid="{F504D2F0-4D4E-4944-BCD2-036150086587}"/>
    <cellStyle name="Note 3 6 2 3 4" xfId="16468" xr:uid="{9D661C67-59AD-49C0-89A4-E1651889EEBF}"/>
    <cellStyle name="Note 3 6 2 4" xfId="8595" xr:uid="{D7CA4891-1864-452F-B134-30A633ADD771}"/>
    <cellStyle name="Note 3 6 2 4 2" xfId="12091" xr:uid="{8793657D-2B77-4E99-BC2A-CAD33E78DBA3}"/>
    <cellStyle name="Note 3 6 2 4 2 2" xfId="21539" xr:uid="{633A76FA-834E-470E-876C-68776E72E028}"/>
    <cellStyle name="Note 3 6 2 4 2 3" xfId="25931" xr:uid="{015EB1ED-AC16-4096-99F1-C4FC7B2CFB50}"/>
    <cellStyle name="Note 3 6 2 4 3" xfId="14298" xr:uid="{3663D740-6C55-42CA-BBCD-70B41B7537A3}"/>
    <cellStyle name="Note 3 6 2 4 3 2" xfId="23746" xr:uid="{285FA28C-AC9A-4F8F-94A0-EDB7899DCA75}"/>
    <cellStyle name="Note 3 6 2 4 4" xfId="18043" xr:uid="{F425A17F-E734-4302-90BB-5DC6B188B46E}"/>
    <cellStyle name="Note 3 6 2 5" xfId="8665" xr:uid="{A913C8BC-C7B2-4E83-9960-8311030A47FD}"/>
    <cellStyle name="Note 3 6 2 5 2" xfId="12153" xr:uid="{CA9178A4-16CF-46E2-8B41-4394FA20AA64}"/>
    <cellStyle name="Note 3 6 2 5 2 2" xfId="21601" xr:uid="{6A634844-222E-46FF-B7B9-7CDC7B02E2E6}"/>
    <cellStyle name="Note 3 6 2 5 2 3" xfId="25993" xr:uid="{0C8B481D-E836-41FF-80E0-E83A819963BD}"/>
    <cellStyle name="Note 3 6 2 5 3" xfId="14368" xr:uid="{1E283835-E8F7-4429-9DD9-B0CE557254A0}"/>
    <cellStyle name="Note 3 6 2 5 3 2" xfId="23816" xr:uid="{1A96BD49-CAE9-4A16-A6C5-5DAE28B3E6A5}"/>
    <cellStyle name="Note 3 6 2 5 4" xfId="18113" xr:uid="{AF9723DF-816E-4BBE-AF2B-C6C4F4C1E403}"/>
    <cellStyle name="Note 3 6 2 6" xfId="8479" xr:uid="{9119D184-A090-4CEB-A710-126C25626DB7}"/>
    <cellStyle name="Note 3 6 2 6 2" xfId="11996" xr:uid="{3FF1C2C3-B129-4C58-9313-D379E25820F2}"/>
    <cellStyle name="Note 3 6 2 6 2 2" xfId="21444" xr:uid="{54AD594D-245B-4A43-A181-ADBF1A0E83EA}"/>
    <cellStyle name="Note 3 6 2 6 2 3" xfId="25837" xr:uid="{6E123D2F-5493-4EA6-A71F-FD402F20A655}"/>
    <cellStyle name="Note 3 6 2 6 3" xfId="14183" xr:uid="{92B67B97-C995-435C-A395-C3D4E447645D}"/>
    <cellStyle name="Note 3 6 2 6 3 2" xfId="23631" xr:uid="{57918AF9-2E02-4A86-9ACE-60608B018FA7}"/>
    <cellStyle name="Note 3 6 2 6 4" xfId="17927" xr:uid="{11A24737-8FFF-42D0-AD68-24C4D1C1BB36}"/>
    <cellStyle name="Note 3 6 2 7" xfId="7368" xr:uid="{D0FA1F62-D626-485F-BB85-E4E6B925BF91}"/>
    <cellStyle name="Note 3 6 2 7 2" xfId="11067" xr:uid="{C49068EE-24B9-41D8-BD90-41AF36C40B39}"/>
    <cellStyle name="Note 3 6 2 7 2 2" xfId="20515" xr:uid="{2CC71817-A15A-4B69-81E0-865D3AF103B5}"/>
    <cellStyle name="Note 3 6 2 7 2 3" xfId="24934" xr:uid="{CE22A10F-0A65-41B6-9FD8-39A0C2750C6B}"/>
    <cellStyle name="Note 3 6 2 7 3" xfId="13098" xr:uid="{FF6FA32C-B184-4AC5-B620-3879C47E7285}"/>
    <cellStyle name="Note 3 6 2 7 3 2" xfId="22546" xr:uid="{6BB7A16C-A9A7-48A9-8E8E-0D31185E9A8C}"/>
    <cellStyle name="Note 3 6 2 7 4" xfId="16816" xr:uid="{D5BAF855-85B9-43A6-8D31-153370373B57}"/>
    <cellStyle name="Note 3 6 2 8" xfId="8677" xr:uid="{20B87668-8EF7-4D64-85F6-BAB2DDC98331}"/>
    <cellStyle name="Note 3 6 2 8 2" xfId="14380" xr:uid="{4A87B20A-7837-466E-8E28-76D5F94D0D1A}"/>
    <cellStyle name="Note 3 6 2 8 2 2" xfId="23828" xr:uid="{7A527DEB-BD5D-449A-A3E0-57E87929EF8B}"/>
    <cellStyle name="Note 3 6 2 8 3" xfId="18125" xr:uid="{B6C046EA-B16C-43E3-BD00-6F982273DFAE}"/>
    <cellStyle name="Note 3 6 2 9" xfId="27347" xr:uid="{B18DB450-D3FF-4BCB-84AF-08C66A9FBE74}"/>
    <cellStyle name="Note 3 6 3" xfId="5261" xr:uid="{038EA4C2-E6A6-4A37-BC41-E2B10D4D64AF}"/>
    <cellStyle name="Note 3 6 3 10" xfId="26949" xr:uid="{51D641F1-7623-4DD8-995E-2F617F6528C1}"/>
    <cellStyle name="Note 3 6 3 2" xfId="6133" xr:uid="{3A04FD44-8F36-45A2-A662-1A340E06BF0B}"/>
    <cellStyle name="Note 3 6 3 2 2" xfId="6803" xr:uid="{175D5407-3C93-4D35-A762-3CA8A9450C62}"/>
    <cellStyle name="Note 3 6 3 2 2 2" xfId="10535" xr:uid="{134A5812-8D15-432E-A531-049B2D1B18F4}"/>
    <cellStyle name="Note 3 6 3 2 2 2 2" xfId="19983" xr:uid="{7D97AB74-1B1A-4FFC-AF9E-5601E7E296CB}"/>
    <cellStyle name="Note 3 6 3 2 2 3" xfId="16254" xr:uid="{8D057B49-3336-447E-88B5-49B15D9F51F2}"/>
    <cellStyle name="Note 3 6 3 2 3" xfId="9865" xr:uid="{71267000-34C1-4FCC-93F9-B60EA223C75C}"/>
    <cellStyle name="Note 3 6 3 2 3 2" xfId="19313" xr:uid="{2B7FA10A-F2B1-421E-8FA6-C0E627606A0C}"/>
    <cellStyle name="Note 3 6 3 2 4" xfId="15584" xr:uid="{A4FD0F0B-24B3-4FDF-A890-B22DB906FADE}"/>
    <cellStyle name="Note 3 6 3 2 5" xfId="28104" xr:uid="{8E9D7B19-AEF7-441A-8C56-A5BD759FCFB8}"/>
    <cellStyle name="Note 3 6 3 2 6" xfId="26540" xr:uid="{0AAF97C6-0E27-4A47-93FF-45F3D567984A}"/>
    <cellStyle name="Note 3 6 3 2 7" xfId="28610" xr:uid="{709B6BF5-9B10-4E01-BE2E-9CE06544793F}"/>
    <cellStyle name="Note 3 6 3 3" xfId="6979" xr:uid="{CE93579E-F943-4422-93A4-7CEA16CD4A9F}"/>
    <cellStyle name="Note 3 6 3 3 2" xfId="10710" xr:uid="{4905DAD4-441D-4F1B-88BB-04D859B46353}"/>
    <cellStyle name="Note 3 6 3 3 2 2" xfId="20158" xr:uid="{FE2F197C-4526-4685-B9B0-48F7042CED46}"/>
    <cellStyle name="Note 3 6 3 3 2 3" xfId="24582" xr:uid="{4F48EA96-7537-4C4F-AAD2-D01579876457}"/>
    <cellStyle name="Note 3 6 3 3 3" xfId="12716" xr:uid="{3B7E72E9-099A-4BA7-A6F9-49236BFFD747}"/>
    <cellStyle name="Note 3 6 3 3 3 2" xfId="22164" xr:uid="{40CD4829-B23E-4F7E-A745-6EED7AC96E3A}"/>
    <cellStyle name="Note 3 6 3 3 4" xfId="16429" xr:uid="{DA48E442-4D51-4572-8169-50B013EE08AC}"/>
    <cellStyle name="Note 3 6 3 4" xfId="7767" xr:uid="{055E0E57-904C-4DA3-9D4E-8609DC31219C}"/>
    <cellStyle name="Note 3 6 3 4 2" xfId="11409" xr:uid="{4BA05DB7-0A08-4AFF-BD43-E34672718C6F}"/>
    <cellStyle name="Note 3 6 3 4 2 2" xfId="20857" xr:uid="{13B57B2C-1B33-49BD-9F1F-AB5E32464406}"/>
    <cellStyle name="Note 3 6 3 4 2 3" xfId="25273" xr:uid="{4CD19AE0-7906-4CEE-8AA8-686437F6FEBB}"/>
    <cellStyle name="Note 3 6 3 4 3" xfId="13494" xr:uid="{82034295-A1C0-46EF-A49E-B4E5ADE1D460}"/>
    <cellStyle name="Note 3 6 3 4 3 2" xfId="22942" xr:uid="{6CEA5307-87BB-486F-90DC-B873A43AB217}"/>
    <cellStyle name="Note 3 6 3 4 4" xfId="17215" xr:uid="{5DDA6A85-62AF-4242-92A6-AEBCD2D2B732}"/>
    <cellStyle name="Note 3 6 3 5" xfId="8952" xr:uid="{8ABC6CA6-1A94-4CCA-B973-A61F324FFB8F}"/>
    <cellStyle name="Note 3 6 3 5 2" xfId="12406" xr:uid="{AD1C4360-6A05-42FD-9E7F-940B27B77D06}"/>
    <cellStyle name="Note 3 6 3 5 2 2" xfId="21854" xr:uid="{08A52A5A-F860-41C6-9405-7E8432884330}"/>
    <cellStyle name="Note 3 6 3 5 2 3" xfId="26244" xr:uid="{E43FE17F-6753-4DB4-AB21-71A6A1C7BF8D}"/>
    <cellStyle name="Note 3 6 3 5 3" xfId="14653" xr:uid="{20A18CBD-AA61-4463-A083-3A70398658F1}"/>
    <cellStyle name="Note 3 6 3 5 3 2" xfId="24101" xr:uid="{6622884A-3592-4F9E-9B9A-083C4CBB98C5}"/>
    <cellStyle name="Note 3 6 3 5 4" xfId="18400" xr:uid="{1D4F9127-83F7-4225-95C5-393BF3EDF5AA}"/>
    <cellStyle name="Note 3 6 3 6" xfId="9045" xr:uid="{3E7DA194-8546-4422-A257-1741A56BC030}"/>
    <cellStyle name="Note 3 6 3 6 2" xfId="12483" xr:uid="{3E7C53DF-12AE-45CC-989E-56E99C069C9E}"/>
    <cellStyle name="Note 3 6 3 6 2 2" xfId="21931" xr:uid="{3C008F4C-4015-40CC-9C52-8B94340FD0B9}"/>
    <cellStyle name="Note 3 6 3 6 2 3" xfId="26321" xr:uid="{DEFDD6C2-10DF-4BA2-AE02-33001F3744A0}"/>
    <cellStyle name="Note 3 6 3 6 3" xfId="14746" xr:uid="{848C77C6-C9F2-42C0-AFA6-B533F1AE36F7}"/>
    <cellStyle name="Note 3 6 3 6 3 2" xfId="24194" xr:uid="{8CE77992-11CB-4D28-96D1-EA7D65637D81}"/>
    <cellStyle name="Note 3 6 3 6 4" xfId="18493" xr:uid="{3A982917-4F67-4FCB-80B0-8D52C9B784A8}"/>
    <cellStyle name="Note 3 6 3 7" xfId="9144" xr:uid="{3A350353-834F-480D-B4EF-35A0C25D245C}"/>
    <cellStyle name="Note 3 6 3 7 2" xfId="12545" xr:uid="{8552A518-0F51-4117-80D1-5EE418491584}"/>
    <cellStyle name="Note 3 6 3 7 2 2" xfId="21993" xr:uid="{50079271-22F1-47BD-8A87-82ABAA8FF214}"/>
    <cellStyle name="Note 3 6 3 7 2 3" xfId="26383" xr:uid="{DF26341C-E897-4687-B7E5-597E86335AEF}"/>
    <cellStyle name="Note 3 6 3 7 3" xfId="14845" xr:uid="{2F2F454D-E3AC-4612-B7B0-E30F9C2AD92C}"/>
    <cellStyle name="Note 3 6 3 7 3 2" xfId="24293" xr:uid="{4F783DFD-BDC8-4418-B9CB-0C84ACB3B40E}"/>
    <cellStyle name="Note 3 6 3 7 4" xfId="18592" xr:uid="{36A616C7-581A-4879-AF60-F1784063F780}"/>
    <cellStyle name="Note 3 6 3 8" xfId="9173" xr:uid="{D69549B5-889F-42EA-868B-B01AF879C91A}"/>
    <cellStyle name="Note 3 6 3 8 2" xfId="14873" xr:uid="{0219E270-FDBD-4B40-96DE-F87E20E75F1D}"/>
    <cellStyle name="Note 3 6 3 8 2 2" xfId="24321" xr:uid="{68C4B9CE-1EF5-486A-91E1-32AFA99615F4}"/>
    <cellStyle name="Note 3 6 3 8 3" xfId="18621" xr:uid="{8408677E-0BDE-49F7-AADA-6E7728BEABA3}"/>
    <cellStyle name="Note 3 6 3 9" xfId="27655" xr:uid="{BF41D441-90C0-4C2B-9E66-00EAC9E04EC6}"/>
    <cellStyle name="Note 3 6 4" xfId="5648" xr:uid="{B69655D6-BD8A-4C25-996B-E3E82230AA78}"/>
    <cellStyle name="Note 3 6 4 2" xfId="6318" xr:uid="{5CE0B9C0-D1E5-4447-B2CE-0B1284D5800A}"/>
    <cellStyle name="Note 3 6 4 2 2" xfId="10050" xr:uid="{5FE44E28-ED92-4B14-A545-4FB16F91C516}"/>
    <cellStyle name="Note 3 6 4 2 2 2" xfId="19498" xr:uid="{0F25E3DE-0D1C-4FF2-AD4E-3BDF52638E5D}"/>
    <cellStyle name="Note 3 6 4 2 3" xfId="15769" xr:uid="{303C0C8D-DA57-4924-A7E6-12E794AF3F6D}"/>
    <cellStyle name="Note 3 6 4 3" xfId="9380" xr:uid="{A6CC30C7-FB3A-4685-A900-2A2DF130BBF6}"/>
    <cellStyle name="Note 3 6 4 3 2" xfId="18828" xr:uid="{DF62299A-F199-4DA1-BF95-467073239D94}"/>
    <cellStyle name="Note 3 6 4 4" xfId="15099" xr:uid="{E3E53C49-8AFC-4311-BB88-24B846BF5098}"/>
    <cellStyle name="Note 3 6 4 5" xfId="27829" xr:uid="{FD1C339E-A103-4EC1-BA8E-7C2897324006}"/>
    <cellStyle name="Note 3 6 4 6" xfId="26591" xr:uid="{9FED0E69-4B47-4942-A7DF-1A29AEC26A97}"/>
    <cellStyle name="Note 3 6 4 7" xfId="28363" xr:uid="{F37EC650-3B53-4279-B9CB-F0D8478D4443}"/>
    <cellStyle name="Note 3 6 5" xfId="7213" xr:uid="{FBD924E0-EFB7-49FD-9508-C42B8AA166FF}"/>
    <cellStyle name="Note 3 6 5 2" xfId="10944" xr:uid="{C022F9FB-7F2A-4CEA-AF30-2F1EB0D93049}"/>
    <cellStyle name="Note 3 6 5 2 2" xfId="20392" xr:uid="{C89149B6-A92F-4983-82A0-4E709947E391}"/>
    <cellStyle name="Note 3 6 5 2 3" xfId="24816" xr:uid="{5A0EC254-8B95-4752-88D7-D3D3EAC91C89}"/>
    <cellStyle name="Note 3 6 5 3" xfId="12950" xr:uid="{74FEE644-6849-4118-B616-ED02532281FC}"/>
    <cellStyle name="Note 3 6 5 3 2" xfId="22398" xr:uid="{E7A0283B-C931-474D-A3AD-676E09B64AEA}"/>
    <cellStyle name="Note 3 6 5 4" xfId="16663" xr:uid="{F5424999-06C1-4AF4-B885-166EAC0948A3}"/>
    <cellStyle name="Note 3 6 6" xfId="8280" xr:uid="{BA0936A5-691D-4240-B5F5-3E3C7536FE5D}"/>
    <cellStyle name="Note 3 6 6 2" xfId="11832" xr:uid="{87E60954-6427-40E4-A260-1C040006F42C}"/>
    <cellStyle name="Note 3 6 6 2 2" xfId="21280" xr:uid="{D26018C3-9E75-478D-82F2-6A877536B5BC}"/>
    <cellStyle name="Note 3 6 6 2 3" xfId="25674" xr:uid="{C12555C2-A6B4-40DC-9047-D2C1A90D0980}"/>
    <cellStyle name="Note 3 6 6 3" xfId="13985" xr:uid="{E1A778A8-47E4-4BC4-9215-9511C3311485}"/>
    <cellStyle name="Note 3 6 6 3 2" xfId="23433" xr:uid="{166D4522-C811-4A97-B154-E6200DF9E206}"/>
    <cellStyle name="Note 3 6 6 4" xfId="17728" xr:uid="{37EC78C8-4954-4A1C-A3DF-3231042FE43C}"/>
    <cellStyle name="Note 3 6 7" xfId="8763" xr:uid="{97A50414-F791-488A-9174-EDB2ACFFCE02}"/>
    <cellStyle name="Note 3 6 7 2" xfId="12247" xr:uid="{1F595A22-3897-4948-A366-599258E7E4CB}"/>
    <cellStyle name="Note 3 6 7 2 2" xfId="21695" xr:uid="{A3641CBD-502E-4AB9-936D-2CA870E0D886}"/>
    <cellStyle name="Note 3 6 7 2 3" xfId="26087" xr:uid="{472EEC01-AD5E-4E20-9A4D-2004F4340477}"/>
    <cellStyle name="Note 3 6 7 3" xfId="14466" xr:uid="{D025EE5D-4E20-468C-A358-2EB3504B02FD}"/>
    <cellStyle name="Note 3 6 7 3 2" xfId="23914" xr:uid="{DD750443-D61F-4FEF-97C8-F5C2E9698892}"/>
    <cellStyle name="Note 3 6 7 4" xfId="18211" xr:uid="{2AA90338-96A8-48D8-B441-7E88797BE468}"/>
    <cellStyle name="Note 3 6 8" xfId="7994" xr:uid="{202FBD17-4629-453C-B27C-E6C73EFDDC43}"/>
    <cellStyle name="Note 3 6 8 2" xfId="11593" xr:uid="{8694B271-FD48-46BD-9AB9-A027CB70D7D0}"/>
    <cellStyle name="Note 3 6 8 2 2" xfId="21041" xr:uid="{E9BA589C-D585-4B41-ABFA-7CA015AC538C}"/>
    <cellStyle name="Note 3 6 8 2 3" xfId="25455" xr:uid="{42723351-CF76-4523-A9A8-7AF587D53632}"/>
    <cellStyle name="Note 3 6 8 3" xfId="13719" xr:uid="{C27068C5-6CA3-413C-B5AA-3A702D5AC74B}"/>
    <cellStyle name="Note 3 6 8 3 2" xfId="23167" xr:uid="{C68BAF64-2187-43BE-AECF-F1828BC34F24}"/>
    <cellStyle name="Note 3 6 8 4" xfId="17442" xr:uid="{5D75C5E7-6C93-44CD-B85E-C29B9EB64EE5}"/>
    <cellStyle name="Note 3 6 9" xfId="8406" xr:uid="{D7693835-D3C5-42DE-9A33-8C8B101600DC}"/>
    <cellStyle name="Note 3 6 9 2" xfId="11937" xr:uid="{8EA56F57-683F-443D-B6B9-419D9A259180}"/>
    <cellStyle name="Note 3 6 9 2 2" xfId="21385" xr:uid="{9494E7E9-310F-47FA-90D7-57C0453C262F}"/>
    <cellStyle name="Note 3 6 9 2 3" xfId="25779" xr:uid="{03E5AD77-6E02-44CB-B1DE-14DE394E93AD}"/>
    <cellStyle name="Note 3 6 9 3" xfId="14111" xr:uid="{A28E7BF8-B46E-47CF-AF27-85B61B7DA5C6}"/>
    <cellStyle name="Note 3 6 9 3 2" xfId="23559" xr:uid="{20C28AC7-FF17-41BC-863E-B602CAE9AE8B}"/>
    <cellStyle name="Note 3 6 9 4" xfId="17854" xr:uid="{7826EADC-9D04-4EA1-9655-94AE8DACFC67}"/>
    <cellStyle name="Note 3 7" xfId="1496" xr:uid="{9F26D346-ED73-4C15-9B35-F576D1AE3E13}"/>
    <cellStyle name="Note 3 7 10" xfId="8149" xr:uid="{39483A09-1443-455A-B56F-FF0C78BC7697}"/>
    <cellStyle name="Note 3 7 10 2" xfId="13855" xr:uid="{3E5BF1E1-F21B-4658-87FD-5D41FAC1BD6D}"/>
    <cellStyle name="Note 3 7 10 2 2" xfId="23303" xr:uid="{4698FE20-E925-443C-9F67-55C42DD460F8}"/>
    <cellStyle name="Note 3 7 10 3" xfId="17597" xr:uid="{DA96103D-0FA0-4B79-A73D-2A7109ACBB77}"/>
    <cellStyle name="Note 3 7 11" xfId="26829" xr:uid="{221EFAA7-1E11-436C-8A5E-F8A01A130A1C}"/>
    <cellStyle name="Note 3 7 12" xfId="27556" xr:uid="{A905FC8A-068C-4278-8455-EB84BF1ACE07}"/>
    <cellStyle name="Note 3 7 2" xfId="3811" xr:uid="{AE55662A-5402-4E39-A3FC-0A2055E5FCBD}"/>
    <cellStyle name="Note 3 7 2 10" xfId="26576" xr:uid="{6776A922-0484-435B-8546-9B18654160F9}"/>
    <cellStyle name="Note 3 7 2 2" xfId="5995" xr:uid="{A7AF6BC0-8922-450A-8C26-0A469870AF4C}"/>
    <cellStyle name="Note 3 7 2 2 2" xfId="6665" xr:uid="{CCCE3ECA-827B-4924-996F-B9904FD3D3BA}"/>
    <cellStyle name="Note 3 7 2 2 2 2" xfId="10397" xr:uid="{3E1FD37B-F838-4CBE-B76D-C79DC2A6C438}"/>
    <cellStyle name="Note 3 7 2 2 2 2 2" xfId="19845" xr:uid="{E690B934-4E0E-490E-8DF7-664D31CC6B77}"/>
    <cellStyle name="Note 3 7 2 2 2 3" xfId="16116" xr:uid="{86C1CD69-CF43-459A-93EB-3B9910F7E955}"/>
    <cellStyle name="Note 3 7 2 2 3" xfId="9727" xr:uid="{51B91B73-AC17-458B-8BAF-F5B568C56A79}"/>
    <cellStyle name="Note 3 7 2 2 3 2" xfId="19175" xr:uid="{B50388FF-5C1D-408C-9FE5-DB9E8BB110CB}"/>
    <cellStyle name="Note 3 7 2 2 4" xfId="15446" xr:uid="{ACC1BA5C-2A93-4D70-83EF-4F202EAED013}"/>
    <cellStyle name="Note 3 7 2 2 5" xfId="28005" xr:uid="{712B9637-7E41-4399-9B3B-BA1552860BAB}"/>
    <cellStyle name="Note 3 7 2 2 6" xfId="27507" xr:uid="{478914A3-C3E6-48E1-B887-C95590C23316}"/>
    <cellStyle name="Note 3 7 2 2 7" xfId="28513" xr:uid="{74D30787-A3B8-4886-9A86-4CC804073023}"/>
    <cellStyle name="Note 3 7 2 3" xfId="7017" xr:uid="{E3B259C1-5B0B-428A-90B3-D6CBB099666E}"/>
    <cellStyle name="Note 3 7 2 3 2" xfId="10748" xr:uid="{BDE59A69-B3F6-44DF-902F-A0AD1C7C92F4}"/>
    <cellStyle name="Note 3 7 2 3 2 2" xfId="20196" xr:uid="{705D3DD7-0F13-4BC3-929E-8AEC18E64969}"/>
    <cellStyle name="Note 3 7 2 3 2 3" xfId="24620" xr:uid="{312F200B-98CF-432E-ADFC-CB28CC7DA254}"/>
    <cellStyle name="Note 3 7 2 3 3" xfId="12754" xr:uid="{030D9B92-71E4-4D88-B8C5-3BBC0AC38255}"/>
    <cellStyle name="Note 3 7 2 3 3 2" xfId="22202" xr:uid="{B384E20B-4F8E-48FF-AD22-6866D9DF4C97}"/>
    <cellStyle name="Note 3 7 2 3 4" xfId="16467" xr:uid="{6A7E4AB1-B494-42D3-82AA-84B22BF1FD8C}"/>
    <cellStyle name="Note 3 7 2 4" xfId="7954" xr:uid="{BA06199E-4063-4106-A8D5-172333E5D787}"/>
    <cellStyle name="Note 3 7 2 4 2" xfId="11560" xr:uid="{3611445B-B6D6-40EB-B13B-139BA2F04A9D}"/>
    <cellStyle name="Note 3 7 2 4 2 2" xfId="21008" xr:uid="{EA64BCC8-0B90-4EE7-86A9-EA1D2924E42E}"/>
    <cellStyle name="Note 3 7 2 4 2 3" xfId="25422" xr:uid="{8126885E-2E5C-4E31-9203-708C6C4F750B}"/>
    <cellStyle name="Note 3 7 2 4 3" xfId="13679" xr:uid="{670E2844-9C08-4EEB-B4F5-723C115E26E4}"/>
    <cellStyle name="Note 3 7 2 4 3 2" xfId="23127" xr:uid="{5FA15733-7708-42EC-9706-039A4AB32449}"/>
    <cellStyle name="Note 3 7 2 4 4" xfId="17402" xr:uid="{1E7F6E8B-9473-4F94-963E-2D475B40073D}"/>
    <cellStyle name="Note 3 7 2 5" xfId="8397" xr:uid="{FF52CCDD-9585-4B69-B210-5E519D8A058B}"/>
    <cellStyle name="Note 3 7 2 5 2" xfId="11928" xr:uid="{A65C7976-F64C-40E5-B57C-9E06E0B1B53D}"/>
    <cellStyle name="Note 3 7 2 5 2 2" xfId="21376" xr:uid="{C7A122E3-20D2-4AA9-A7C7-8A6FEC4FC903}"/>
    <cellStyle name="Note 3 7 2 5 2 3" xfId="25770" xr:uid="{DCFFB36F-2F5F-477C-B76C-DA1FCAB74C0E}"/>
    <cellStyle name="Note 3 7 2 5 3" xfId="14102" xr:uid="{285538D4-07D9-4419-A7F4-A0BDB284AEF4}"/>
    <cellStyle name="Note 3 7 2 5 3 2" xfId="23550" xr:uid="{D34E6DAA-DB1C-4653-91A4-9AE8E19783F3}"/>
    <cellStyle name="Note 3 7 2 5 4" xfId="17845" xr:uid="{A809B883-4BE2-431B-A78F-0D475DD13799}"/>
    <cellStyle name="Note 3 7 2 6" xfId="7778" xr:uid="{5DCDC962-0E1F-40C6-816F-EBA77BD62B94}"/>
    <cellStyle name="Note 3 7 2 6 2" xfId="11419" xr:uid="{1BDA97F9-89AC-4997-B0E7-CDAA071FD4BB}"/>
    <cellStyle name="Note 3 7 2 6 2 2" xfId="20867" xr:uid="{8192641E-5A0C-46B8-8921-84545EF02263}"/>
    <cellStyle name="Note 3 7 2 6 2 3" xfId="25283" xr:uid="{D6632D74-E35C-4B54-8B6D-09A3F0F9D251}"/>
    <cellStyle name="Note 3 7 2 6 3" xfId="13505" xr:uid="{E0D0EC99-B10D-47A0-ACC2-026CDB588D35}"/>
    <cellStyle name="Note 3 7 2 6 3 2" xfId="22953" xr:uid="{23EF58D5-2E49-46D9-9883-AA7FC7B41F44}"/>
    <cellStyle name="Note 3 7 2 6 4" xfId="17226" xr:uid="{592C9393-D5EF-4682-BA8A-DA64C72CF1E2}"/>
    <cellStyle name="Note 3 7 2 7" xfId="8639" xr:uid="{3D6A5F41-694D-461C-ACDF-89A35E276EDC}"/>
    <cellStyle name="Note 3 7 2 7 2" xfId="12132" xr:uid="{1E23AF60-441C-4A58-B974-D935CB773020}"/>
    <cellStyle name="Note 3 7 2 7 2 2" xfId="21580" xr:uid="{17F5A8BC-48F1-4830-BBA2-41A20485C12D}"/>
    <cellStyle name="Note 3 7 2 7 2 3" xfId="25972" xr:uid="{407A837B-9A55-49F1-AABE-F5138D00A13C}"/>
    <cellStyle name="Note 3 7 2 7 3" xfId="14342" xr:uid="{2CA18832-D08D-4B46-A66F-20BEFECB52C0}"/>
    <cellStyle name="Note 3 7 2 7 3 2" xfId="23790" xr:uid="{618163D7-AF5B-47CD-9AD8-08604DA122B4}"/>
    <cellStyle name="Note 3 7 2 7 4" xfId="18087" xr:uid="{D6FFAD1C-B678-4685-BF78-808E3A35A34D}"/>
    <cellStyle name="Note 3 7 2 8" xfId="8783" xr:uid="{1744C9F8-92FC-4DEB-A523-CB5A0227D5DB}"/>
    <cellStyle name="Note 3 7 2 8 2" xfId="14486" xr:uid="{8466535F-E587-4184-9870-C121967B62B9}"/>
    <cellStyle name="Note 3 7 2 8 2 2" xfId="23934" xr:uid="{A12DB7BD-B4D5-4D96-933C-8B32DA378605}"/>
    <cellStyle name="Note 3 7 2 8 3" xfId="18231" xr:uid="{DABA3D91-C6B5-49D7-957E-B984D1E11DF3}"/>
    <cellStyle name="Note 3 7 2 9" xfId="27348" xr:uid="{EACE1BD7-A6E0-437C-B718-780D40415C42}"/>
    <cellStyle name="Note 3 7 3" xfId="5262" xr:uid="{3416E061-B15A-45ED-BF8C-912796F14AB6}"/>
    <cellStyle name="Note 3 7 3 10" xfId="26948" xr:uid="{C1C76FD8-B9EE-4DB6-BBFF-6DA9A26545E2}"/>
    <cellStyle name="Note 3 7 3 2" xfId="6134" xr:uid="{303E60A1-584D-4472-B52F-9A04ABC517EB}"/>
    <cellStyle name="Note 3 7 3 2 2" xfId="6804" xr:uid="{2EAA2B64-EDA6-4D1A-B2D2-180FCD6DC774}"/>
    <cellStyle name="Note 3 7 3 2 2 2" xfId="10536" xr:uid="{CAC32613-347B-4B2E-AAA5-EB4112F3B5DD}"/>
    <cellStyle name="Note 3 7 3 2 2 2 2" xfId="19984" xr:uid="{CDF53CC9-FCEA-4FF9-8B55-F132DCAEBB5D}"/>
    <cellStyle name="Note 3 7 3 2 2 3" xfId="16255" xr:uid="{9A729D1E-3E37-4C87-8215-725810B04BC0}"/>
    <cellStyle name="Note 3 7 3 2 3" xfId="9866" xr:uid="{EA08D1A0-51DB-4F76-8B81-51E164743A44}"/>
    <cellStyle name="Note 3 7 3 2 3 2" xfId="19314" xr:uid="{AF3E1B85-13CD-4782-985B-1FC05C811CEA}"/>
    <cellStyle name="Note 3 7 3 2 4" xfId="15585" xr:uid="{B70014B5-68F6-4018-8D9C-9BF7BFC3C27B}"/>
    <cellStyle name="Note 3 7 3 2 5" xfId="28105" xr:uid="{31EE66C5-B424-444A-B820-1FE0AE828CBC}"/>
    <cellStyle name="Note 3 7 3 2 6" xfId="27603" xr:uid="{314C1E35-B73F-4B7F-A29E-E1D1AE873CBB}"/>
    <cellStyle name="Note 3 7 3 2 7" xfId="28611" xr:uid="{960D8D2C-6387-4109-B7BF-C5DE421CFF38}"/>
    <cellStyle name="Note 3 7 3 3" xfId="6978" xr:uid="{B5732946-4A9A-424D-98DF-1B115C80E577}"/>
    <cellStyle name="Note 3 7 3 3 2" xfId="10709" xr:uid="{E7C86E94-A40A-411B-866B-32DB9CEAD636}"/>
    <cellStyle name="Note 3 7 3 3 2 2" xfId="20157" xr:uid="{7D3E5F9A-BA50-4F11-9EE5-14A4B5DA9C74}"/>
    <cellStyle name="Note 3 7 3 3 2 3" xfId="24581" xr:uid="{51BBA37C-9A7B-44C2-9A97-B4A73CB3BC07}"/>
    <cellStyle name="Note 3 7 3 3 3" xfId="12715" xr:uid="{28BD5DA3-6E1E-4907-8EE9-7E815C113A65}"/>
    <cellStyle name="Note 3 7 3 3 3 2" xfId="22163" xr:uid="{222DE00B-CE7C-4386-9098-B8B2AA7BC940}"/>
    <cellStyle name="Note 3 7 3 3 4" xfId="16428" xr:uid="{CFEAB534-4885-4362-AE49-707A722D70AE}"/>
    <cellStyle name="Note 3 7 3 4" xfId="7768" xr:uid="{03574E5E-6075-4962-9CFD-4818164FC03E}"/>
    <cellStyle name="Note 3 7 3 4 2" xfId="11410" xr:uid="{F429A6C2-4BE8-4CE4-9CC1-4FEC05CD7FBE}"/>
    <cellStyle name="Note 3 7 3 4 2 2" xfId="20858" xr:uid="{98572981-6F0C-4AE0-B9C9-49046B6D7DC1}"/>
    <cellStyle name="Note 3 7 3 4 2 3" xfId="25274" xr:uid="{94F2568F-B45B-4A29-8F01-26DB1A43DE01}"/>
    <cellStyle name="Note 3 7 3 4 3" xfId="13495" xr:uid="{10FFD411-19A2-4A3C-BE0A-DD1FBFD7DDFF}"/>
    <cellStyle name="Note 3 7 3 4 3 2" xfId="22943" xr:uid="{C05F290F-24FB-44E2-980B-41678B29C5FD}"/>
    <cellStyle name="Note 3 7 3 4 4" xfId="17216" xr:uid="{A691253F-0A78-4DD1-9CA5-ECA794CB248B}"/>
    <cellStyle name="Note 3 7 3 5" xfId="8953" xr:uid="{DFF8EE14-B113-41D8-A407-1C9982F08D30}"/>
    <cellStyle name="Note 3 7 3 5 2" xfId="12407" xr:uid="{EA3482F8-DA9B-48F1-AE88-C27D8A6D1E10}"/>
    <cellStyle name="Note 3 7 3 5 2 2" xfId="21855" xr:uid="{882B2140-B7C0-45A2-9985-7D2920738C04}"/>
    <cellStyle name="Note 3 7 3 5 2 3" xfId="26245" xr:uid="{7AA09A28-E828-4D1A-BC22-9387C6A64B2F}"/>
    <cellStyle name="Note 3 7 3 5 3" xfId="14654" xr:uid="{B83FC7F9-2A23-4FEF-8CE5-99848BA29197}"/>
    <cellStyle name="Note 3 7 3 5 3 2" xfId="24102" xr:uid="{6230C022-A17D-405B-A82A-C7EEB01B1227}"/>
    <cellStyle name="Note 3 7 3 5 4" xfId="18401" xr:uid="{E8F71DA0-070E-4265-8172-3D6F6941488D}"/>
    <cellStyle name="Note 3 7 3 6" xfId="9046" xr:uid="{C6396BA4-9A7B-413B-842E-9D6E2712FEFC}"/>
    <cellStyle name="Note 3 7 3 6 2" xfId="12484" xr:uid="{68D5C127-C66B-4C9B-96D3-E2A1E0E27119}"/>
    <cellStyle name="Note 3 7 3 6 2 2" xfId="21932" xr:uid="{B7FA92A7-087E-4D35-ADF3-211AAC39E5EE}"/>
    <cellStyle name="Note 3 7 3 6 2 3" xfId="26322" xr:uid="{A86E5D2B-5BFF-41F8-B392-563A471168A8}"/>
    <cellStyle name="Note 3 7 3 6 3" xfId="14747" xr:uid="{3E52014F-DC99-47C3-912D-5A1F236AA534}"/>
    <cellStyle name="Note 3 7 3 6 3 2" xfId="24195" xr:uid="{B383431D-0C93-4CBB-B699-F8C6653CA885}"/>
    <cellStyle name="Note 3 7 3 6 4" xfId="18494" xr:uid="{E9BB844B-09D4-4619-853F-062055164870}"/>
    <cellStyle name="Note 3 7 3 7" xfId="7599" xr:uid="{28AA4871-AECD-41F7-9029-D47734834084}"/>
    <cellStyle name="Note 3 7 3 7 2" xfId="11261" xr:uid="{EDB41AE1-88BF-404F-9324-5DBCC311CC37}"/>
    <cellStyle name="Note 3 7 3 7 2 2" xfId="20709" xr:uid="{BE88A8B7-BAAD-4BF2-88C7-C0592352671D}"/>
    <cellStyle name="Note 3 7 3 7 2 3" xfId="25127" xr:uid="{16CDDDF5-4EF7-416E-B1FF-CC84B5742AEC}"/>
    <cellStyle name="Note 3 7 3 7 3" xfId="13328" xr:uid="{3C760053-88C7-41A4-A2BD-A4C25872B5CC}"/>
    <cellStyle name="Note 3 7 3 7 3 2" xfId="22776" xr:uid="{31229378-625A-4127-B9BD-CE30E22F30F8}"/>
    <cellStyle name="Note 3 7 3 7 4" xfId="17047" xr:uid="{CE1CD3D1-A81E-4906-83CD-C4E8CE9274C9}"/>
    <cellStyle name="Note 3 7 3 8" xfId="9174" xr:uid="{5FD5C266-A2EB-4E14-BA82-3211997B309B}"/>
    <cellStyle name="Note 3 7 3 8 2" xfId="14874" xr:uid="{513E0F18-0AB3-4A8E-A9C1-5E62C0FF2899}"/>
    <cellStyle name="Note 3 7 3 8 2 2" xfId="24322" xr:uid="{C8C51A01-C323-4140-931D-D9E75D4E3D4D}"/>
    <cellStyle name="Note 3 7 3 8 3" xfId="18622" xr:uid="{C3F4BAC7-73FC-4ACB-944B-1186440221F4}"/>
    <cellStyle name="Note 3 7 3 9" xfId="27656" xr:uid="{59D9CDD5-CBE0-4567-A95B-5A77649357CF}"/>
    <cellStyle name="Note 3 7 4" xfId="5649" xr:uid="{DE0D4089-2A20-47F4-B7A0-241DD8AACD11}"/>
    <cellStyle name="Note 3 7 4 2" xfId="6319" xr:uid="{D8593F6F-7999-4FEC-A2FE-4B6F501EBA45}"/>
    <cellStyle name="Note 3 7 4 2 2" xfId="10051" xr:uid="{2F39E5B3-682B-4F50-B178-D8805034CBFF}"/>
    <cellStyle name="Note 3 7 4 2 2 2" xfId="19499" xr:uid="{BF5C065A-5D4F-4360-9738-0AB24869E5E6}"/>
    <cellStyle name="Note 3 7 4 2 3" xfId="15770" xr:uid="{01EBD4D6-D3B6-47B0-86F4-1252CC6FD986}"/>
    <cellStyle name="Note 3 7 4 3" xfId="9381" xr:uid="{4FE27455-78D5-46F5-AB7E-FD878F98062F}"/>
    <cellStyle name="Note 3 7 4 3 2" xfId="18829" xr:uid="{B8E99F0C-7C4B-4720-AD15-FD70AD591C75}"/>
    <cellStyle name="Note 3 7 4 4" xfId="15100" xr:uid="{646835C1-E8CD-4684-9123-1EAAB31BC705}"/>
    <cellStyle name="Note 3 7 4 5" xfId="27830" xr:uid="{D56FCC8A-4269-407E-8382-F1ADFEB8DA98}"/>
    <cellStyle name="Note 3 7 4 6" xfId="27124" xr:uid="{41E1616F-9E02-407E-8F16-3A2ACAE48A75}"/>
    <cellStyle name="Note 3 7 4 7" xfId="28364" xr:uid="{71C4D624-3CCD-47B3-B3C6-A5AC3986AAE8}"/>
    <cellStyle name="Note 3 7 5" xfId="7161" xr:uid="{F13F66A1-F962-4F26-96EF-3E4BA73D72B6}"/>
    <cellStyle name="Note 3 7 5 2" xfId="10892" xr:uid="{0E96428D-F2FB-4DDE-917D-E89BFEEBA331}"/>
    <cellStyle name="Note 3 7 5 2 2" xfId="20340" xr:uid="{473114D7-86FA-4FA2-A0A6-0856027B5D46}"/>
    <cellStyle name="Note 3 7 5 2 3" xfId="24764" xr:uid="{62E8FBB6-389D-49AA-B018-E3FC37DB1DEC}"/>
    <cellStyle name="Note 3 7 5 3" xfId="12898" xr:uid="{0FBEFECE-7F33-49BD-A223-3279CBA531A3}"/>
    <cellStyle name="Note 3 7 5 3 2" xfId="22346" xr:uid="{479780C8-FDD8-44C9-9E76-6429D62F74DD}"/>
    <cellStyle name="Note 3 7 5 4" xfId="16611" xr:uid="{C60D2764-5C35-407B-B478-35B9F7F0A9D4}"/>
    <cellStyle name="Note 3 7 6" xfId="7677" xr:uid="{B83B994A-5F3E-459E-A7CC-2C7ED922745E}"/>
    <cellStyle name="Note 3 7 6 2" xfId="11330" xr:uid="{5AECC3BD-6F95-4054-8F50-02C17EB38A84}"/>
    <cellStyle name="Note 3 7 6 2 2" xfId="20778" xr:uid="{A9A9D3A9-CFE8-4331-AF8C-50F5BB96408E}"/>
    <cellStyle name="Note 3 7 6 2 3" xfId="25196" xr:uid="{D187D235-4919-47C6-869A-5F3A7AEB6836}"/>
    <cellStyle name="Note 3 7 6 3" xfId="13406" xr:uid="{84DD9251-78F2-48CD-8C7F-EBCBB1B14BA3}"/>
    <cellStyle name="Note 3 7 6 3 2" xfId="22854" xr:uid="{97FCB47E-71E6-43D2-A586-2E6FC57AED12}"/>
    <cellStyle name="Note 3 7 6 4" xfId="17125" xr:uid="{FAF9E087-C50D-44FB-B8E5-1E9C97466B34}"/>
    <cellStyle name="Note 3 7 7" xfId="7311" xr:uid="{312D635D-B2DC-4674-9DB4-A7E7F6B9D2B4}"/>
    <cellStyle name="Note 3 7 7 2" xfId="11026" xr:uid="{DB956ABB-4FF3-4185-B73A-6F5C6CD530B6}"/>
    <cellStyle name="Note 3 7 7 2 2" xfId="20474" xr:uid="{79B0FB39-2A84-4BA7-8C29-C4899143FB77}"/>
    <cellStyle name="Note 3 7 7 2 3" xfId="24893" xr:uid="{BFBE2476-93E2-4229-8405-A2E1CBA87BA3}"/>
    <cellStyle name="Note 3 7 7 3" xfId="13041" xr:uid="{E40F43E3-C7DC-4349-BA3E-77B5DE553677}"/>
    <cellStyle name="Note 3 7 7 3 2" xfId="22489" xr:uid="{87DE94E0-5B7D-42E4-AA43-ABAFCE2E0B25}"/>
    <cellStyle name="Note 3 7 7 4" xfId="16759" xr:uid="{606FFFFD-5397-413A-BCB9-B4D129D659B0}"/>
    <cellStyle name="Note 3 7 8" xfId="8515" xr:uid="{FFA8880C-604F-488A-B4C3-3A41D2B9DADC}"/>
    <cellStyle name="Note 3 7 8 2" xfId="12028" xr:uid="{F2E57DEE-83EE-4DE8-A606-5F9F652BBCDA}"/>
    <cellStyle name="Note 3 7 8 2 2" xfId="21476" xr:uid="{2EE58451-8E2D-4769-9750-C9E3322CDAE6}"/>
    <cellStyle name="Note 3 7 8 2 3" xfId="25868" xr:uid="{6D2598C7-486F-4D1D-9EBA-C25D6E1E2CA4}"/>
    <cellStyle name="Note 3 7 8 3" xfId="14218" xr:uid="{B77FCD9D-DBF4-4B79-87D1-B3B5B97C0AF6}"/>
    <cellStyle name="Note 3 7 8 3 2" xfId="23666" xr:uid="{FFF4BF89-A1A3-4BA0-9F36-B8508259E8E7}"/>
    <cellStyle name="Note 3 7 8 4" xfId="17963" xr:uid="{8B084754-78B7-492A-BB0E-22F557E4CADA}"/>
    <cellStyle name="Note 3 7 9" xfId="8121" xr:uid="{4C1CEF78-6E33-4EDC-BB67-CCE03F5B86CF}"/>
    <cellStyle name="Note 3 7 9 2" xfId="11698" xr:uid="{35889731-CD15-422A-9D06-D1AD6545533E}"/>
    <cellStyle name="Note 3 7 9 2 2" xfId="21146" xr:uid="{5356BFEB-548A-4CDF-896C-A593934B1AD8}"/>
    <cellStyle name="Note 3 7 9 2 3" xfId="25551" xr:uid="{B2505B1F-B74C-4D3F-9995-788C0BA25771}"/>
    <cellStyle name="Note 3 7 9 3" xfId="13837" xr:uid="{1F7AD4B1-05DF-4984-8127-1115CADEBD23}"/>
    <cellStyle name="Note 3 7 9 3 2" xfId="23285" xr:uid="{0E59EDAE-E228-498D-99BF-E7DC2E3766F1}"/>
    <cellStyle name="Note 3 7 9 4" xfId="17569" xr:uid="{43FB067C-E098-4A3D-B414-94C0CD94D74D}"/>
    <cellStyle name="Note 3 8" xfId="1497" xr:uid="{85195374-F537-4272-94BF-ADD0A03B76CE}"/>
    <cellStyle name="Note 3 8 10" xfId="26830" xr:uid="{4D6B03FA-8BA8-4FF1-BB05-877061FE1980}"/>
    <cellStyle name="Note 3 8 11" xfId="27220" xr:uid="{F1FDBCA1-FC23-44B1-BC39-8B2D0B7835AF}"/>
    <cellStyle name="Note 3 8 2" xfId="3812" xr:uid="{4401CEE4-5992-45BE-806C-C87EF75A9059}"/>
    <cellStyle name="Note 3 8 2 10" xfId="27047" xr:uid="{77DA415D-50B7-4786-A991-A2E56106C760}"/>
    <cellStyle name="Note 3 8 2 2" xfId="5996" xr:uid="{2FBC6915-9212-4E3A-BF77-B3DB9835C88A}"/>
    <cellStyle name="Note 3 8 2 2 2" xfId="6666" xr:uid="{E60106AD-996A-4B20-A761-FBE3C4264FD6}"/>
    <cellStyle name="Note 3 8 2 2 2 2" xfId="10398" xr:uid="{31FB2966-9B04-4464-A8B7-EA85787833F5}"/>
    <cellStyle name="Note 3 8 2 2 2 2 2" xfId="19846" xr:uid="{3B37D1E3-9C3A-4308-A400-A5975FE37F71}"/>
    <cellStyle name="Note 3 8 2 2 2 3" xfId="16117" xr:uid="{08421AD3-03D7-4E03-ACBB-5FF8C44F44FA}"/>
    <cellStyle name="Note 3 8 2 2 3" xfId="9728" xr:uid="{8D627B17-1454-4D53-86C2-BE520E61BF03}"/>
    <cellStyle name="Note 3 8 2 2 3 2" xfId="19176" xr:uid="{C851286D-3BD7-43E2-8ECF-E7D23ADA4AC9}"/>
    <cellStyle name="Note 3 8 2 2 4" xfId="15447" xr:uid="{E947F5E0-D09C-4010-AE47-ACDE7B04C7FB}"/>
    <cellStyle name="Note 3 8 2 2 5" xfId="28006" xr:uid="{09141556-B7BD-4F8C-A38B-23E958D18F66}"/>
    <cellStyle name="Note 3 8 2 2 6" xfId="27951" xr:uid="{34E7C3A2-E4BF-41DB-9A84-547E508729F2}"/>
    <cellStyle name="Note 3 8 2 2 7" xfId="28514" xr:uid="{2593D197-B580-4900-A8D9-74C274479BC3}"/>
    <cellStyle name="Note 3 8 2 3" xfId="6896" xr:uid="{A56619B5-139A-40F2-A2A9-869C9079EC37}"/>
    <cellStyle name="Note 3 8 2 3 2" xfId="10627" xr:uid="{7CFD0399-0917-4AC5-A4A3-01B172A76680}"/>
    <cellStyle name="Note 3 8 2 3 2 2" xfId="20075" xr:uid="{F14312CF-A543-460E-A6E2-37C628AD4493}"/>
    <cellStyle name="Note 3 8 2 3 2 3" xfId="24499" xr:uid="{733483F9-3CF1-427E-8AA4-55B5AB3CFBE5}"/>
    <cellStyle name="Note 3 8 2 3 3" xfId="12633" xr:uid="{7FFAA64F-EAED-46E0-A6E8-AB84626005AC}"/>
    <cellStyle name="Note 3 8 2 3 3 2" xfId="22081" xr:uid="{4447AD1A-ABE4-4EA4-896B-B60DD5BEF3DF}"/>
    <cellStyle name="Note 3 8 2 3 4" xfId="16346" xr:uid="{9BA580F1-DE9B-4A1E-AE07-10085DE7A547}"/>
    <cellStyle name="Note 3 8 2 4" xfId="7406" xr:uid="{4AFDFBCF-E562-418D-8106-C4195405123C}"/>
    <cellStyle name="Note 3 8 2 4 2" xfId="11097" xr:uid="{6537B976-5D20-4DC9-8F69-04F033DAA267}"/>
    <cellStyle name="Note 3 8 2 4 2 2" xfId="20545" xr:uid="{5C98CC7F-523F-4D71-9E07-B345B32D5AF1}"/>
    <cellStyle name="Note 3 8 2 4 2 3" xfId="24964" xr:uid="{AD873FC8-2B1C-4819-B1AB-8672C75B670D}"/>
    <cellStyle name="Note 3 8 2 4 3" xfId="13136" xr:uid="{1D30A551-F46F-4061-B1AC-2A83E91897B2}"/>
    <cellStyle name="Note 3 8 2 4 3 2" xfId="22584" xr:uid="{C8D8D089-A00E-45CB-8E0D-308D914BB77A}"/>
    <cellStyle name="Note 3 8 2 4 4" xfId="16854" xr:uid="{E271DBBA-2A05-42B6-9965-38EC1183467E}"/>
    <cellStyle name="Note 3 8 2 5" xfId="7604" xr:uid="{9F4DBB2B-12D4-4573-BFF6-4A7978AB3991}"/>
    <cellStyle name="Note 3 8 2 5 2" xfId="11266" xr:uid="{D1F825D0-72DD-42D8-8B95-68892960BD9A}"/>
    <cellStyle name="Note 3 8 2 5 2 2" xfId="20714" xr:uid="{84728F7C-1433-473D-A46E-85E580C4E74E}"/>
    <cellStyle name="Note 3 8 2 5 2 3" xfId="25132" xr:uid="{D2D23BDE-583C-4AAD-B86F-EEB0E3359747}"/>
    <cellStyle name="Note 3 8 2 5 3" xfId="13333" xr:uid="{8EB9DAF8-3735-46C8-B989-0425AF41D73E}"/>
    <cellStyle name="Note 3 8 2 5 3 2" xfId="22781" xr:uid="{75614A9C-4632-4966-8297-AB9BF1C5A302}"/>
    <cellStyle name="Note 3 8 2 5 4" xfId="17052" xr:uid="{0D603023-99CE-4228-ADE4-89F668E9D2B8}"/>
    <cellStyle name="Note 3 8 2 6" xfId="8491" xr:uid="{28F1B500-64A1-4D55-B05F-8530BFA7AC5D}"/>
    <cellStyle name="Note 3 8 2 6 2" xfId="12006" xr:uid="{B346E8F8-4A61-4301-8B6D-B5AF8B268CFF}"/>
    <cellStyle name="Note 3 8 2 6 2 2" xfId="21454" xr:uid="{445F513B-E34B-44BE-BA8C-5A7169A12BB2}"/>
    <cellStyle name="Note 3 8 2 6 2 3" xfId="25846" xr:uid="{038DA697-9229-48C1-99EA-38A1ABA94688}"/>
    <cellStyle name="Note 3 8 2 6 3" xfId="14194" xr:uid="{263866D5-5389-44BF-BD6A-E02FA2D9D51A}"/>
    <cellStyle name="Note 3 8 2 6 3 2" xfId="23642" xr:uid="{F4B4F321-FB0D-4ACC-8B0A-2BCBCB54305E}"/>
    <cellStyle name="Note 3 8 2 6 4" xfId="17939" xr:uid="{8419A9C6-3FEC-4819-AEA5-AB01DF115018}"/>
    <cellStyle name="Note 3 8 2 7" xfId="8424" xr:uid="{C614EECF-E57B-410C-A1A0-FE3BDAB4C040}"/>
    <cellStyle name="Note 3 8 2 7 2" xfId="11950" xr:uid="{D195BEC4-6A04-41FC-9FC2-1B07FE8DAB46}"/>
    <cellStyle name="Note 3 8 2 7 2 2" xfId="21398" xr:uid="{4ECD00F7-3574-46C9-A3E9-BD02ED3BAFB4}"/>
    <cellStyle name="Note 3 8 2 7 2 3" xfId="25792" xr:uid="{C82EAF13-E87D-4AE2-A613-0BFC107E31E3}"/>
    <cellStyle name="Note 3 8 2 7 3" xfId="14129" xr:uid="{A3FD59A4-2156-4EFB-A6EA-16A57F0DFBED}"/>
    <cellStyle name="Note 3 8 2 7 3 2" xfId="23577" xr:uid="{DB3D9D70-EE60-423C-AD4D-1CDA7AEE80EC}"/>
    <cellStyle name="Note 3 8 2 7 4" xfId="17872" xr:uid="{0B73E164-A1F9-4074-9D9C-C11175D0A520}"/>
    <cellStyle name="Note 3 8 2 8" xfId="8293" xr:uid="{F9806BDA-36E4-4474-8C12-A53AB84131B6}"/>
    <cellStyle name="Note 3 8 2 8 2" xfId="13998" xr:uid="{B5285B40-20E8-415A-876A-452EF76C84F3}"/>
    <cellStyle name="Note 3 8 2 8 2 2" xfId="23446" xr:uid="{262089F4-D1A7-47DE-80FE-CFCB53A824BF}"/>
    <cellStyle name="Note 3 8 2 8 3" xfId="17741" xr:uid="{278B27E0-7A0A-480B-9233-D98791367326}"/>
    <cellStyle name="Note 3 8 2 9" xfId="27349" xr:uid="{27FF7BFA-3D0A-45F4-9C5C-E02A3C427101}"/>
    <cellStyle name="Note 3 8 3" xfId="5650" xr:uid="{2F969564-3547-40DC-9B56-FAC6230469C7}"/>
    <cellStyle name="Note 3 8 3 2" xfId="6320" xr:uid="{9930180C-56C3-41EC-A46A-C815E430895F}"/>
    <cellStyle name="Note 3 8 3 2 2" xfId="10052" xr:uid="{C3F3EA84-08E1-4CB6-B239-0B1AC7049382}"/>
    <cellStyle name="Note 3 8 3 2 2 2" xfId="19500" xr:uid="{805C7DDE-EFBA-4AC6-A211-FAEE7E7B15D4}"/>
    <cellStyle name="Note 3 8 3 2 3" xfId="15771" xr:uid="{F887DC26-3337-4B7D-A897-F25CF9CCFDC1}"/>
    <cellStyle name="Note 3 8 3 3" xfId="9382" xr:uid="{1AB5BB3F-C5D9-4219-A4E6-6930AE43990A}"/>
    <cellStyle name="Note 3 8 3 3 2" xfId="18830" xr:uid="{06034186-3127-45E0-A627-690C22BC41A1}"/>
    <cellStyle name="Note 3 8 3 4" xfId="15101" xr:uid="{6EAC1909-0BFE-4F5F-841F-B02F3ADCF088}"/>
    <cellStyle name="Note 3 8 3 5" xfId="27831" xr:uid="{F311B3EC-574D-4B9F-979D-58AE13141C17}"/>
    <cellStyle name="Note 3 8 3 6" xfId="26933" xr:uid="{E526DE96-1093-4F5D-B982-4877DA98956A}"/>
    <cellStyle name="Note 3 8 3 7" xfId="28365" xr:uid="{69051C28-A737-40E1-AEFE-3CC3BC66B238}"/>
    <cellStyle name="Note 3 8 4" xfId="7065" xr:uid="{34B211E9-9094-4D33-ACA5-545BA12D5383}"/>
    <cellStyle name="Note 3 8 4 2" xfId="10796" xr:uid="{E8A0C782-7AD8-411A-A9F5-F4A97AB41C2E}"/>
    <cellStyle name="Note 3 8 4 2 2" xfId="20244" xr:uid="{DB72D7D6-C478-4359-BE41-DBF28B96FADF}"/>
    <cellStyle name="Note 3 8 4 2 3" xfId="24668" xr:uid="{2823AE11-7CE0-4D44-AB84-8FDBE6B7710F}"/>
    <cellStyle name="Note 3 8 4 3" xfId="12802" xr:uid="{061D757A-358F-4069-96AF-A533BF6FAE5B}"/>
    <cellStyle name="Note 3 8 4 3 2" xfId="22250" xr:uid="{782CD779-4C17-4D29-B305-0727842FC4CA}"/>
    <cellStyle name="Note 3 8 4 4" xfId="16515" xr:uid="{64D9FC1A-7D91-4DA7-8373-166A1315E7AB}"/>
    <cellStyle name="Note 3 8 5" xfId="8705" xr:uid="{70E01CB0-FB8F-405B-AF09-4A002C106BF4}"/>
    <cellStyle name="Note 3 8 5 2" xfId="12189" xr:uid="{5F3DE1BC-B643-4126-A50E-5BB59D0A5134}"/>
    <cellStyle name="Note 3 8 5 2 2" xfId="21637" xr:uid="{1631C173-E8C5-4532-A8E4-6979CB0F799E}"/>
    <cellStyle name="Note 3 8 5 2 3" xfId="26029" xr:uid="{61C780E8-5B59-449E-975A-555BADCC2125}"/>
    <cellStyle name="Note 3 8 5 3" xfId="14408" xr:uid="{4D8096AB-13E8-4190-AF44-D89D135CD976}"/>
    <cellStyle name="Note 3 8 5 3 2" xfId="23856" xr:uid="{0C94F82D-5307-4832-9F5E-3DAC395E4CBA}"/>
    <cellStyle name="Note 3 8 5 4" xfId="18153" xr:uid="{CC789F47-919F-436F-A91E-CE2581089E19}"/>
    <cellStyle name="Note 3 8 6" xfId="8024" xr:uid="{F4CD1A55-EBF1-4791-90CB-7D7E44F7FAB4}"/>
    <cellStyle name="Note 3 8 6 2" xfId="11623" xr:uid="{B6FDDF71-73B7-4CA2-99E3-16EFA996DF32}"/>
    <cellStyle name="Note 3 8 6 2 2" xfId="21071" xr:uid="{6399423B-7D7E-4C97-B52A-4492B7F66016}"/>
    <cellStyle name="Note 3 8 6 2 3" xfId="25485" xr:uid="{D9BFD9D1-E672-4D8B-8758-CE50A48EB70F}"/>
    <cellStyle name="Note 3 8 6 3" xfId="13749" xr:uid="{8F1CC918-BCDC-44F3-8A5B-A731133E51D7}"/>
    <cellStyle name="Note 3 8 6 3 2" xfId="23197" xr:uid="{3379E8ED-5823-42D5-BAA9-2B4994BD96A7}"/>
    <cellStyle name="Note 3 8 6 4" xfId="17472" xr:uid="{06FB2F27-5D33-4C9E-9ACA-08A6DBA0EBF3}"/>
    <cellStyle name="Note 3 8 7" xfId="7581" xr:uid="{161C7ACD-ABBC-44FE-A40F-1AF7783F7930}"/>
    <cellStyle name="Note 3 8 7 2" xfId="11244" xr:uid="{9AA55531-76A8-4370-B89E-CD851935B743}"/>
    <cellStyle name="Note 3 8 7 2 2" xfId="20692" xr:uid="{221D547E-C47F-4FF2-9F78-570899A0EF7D}"/>
    <cellStyle name="Note 3 8 7 2 3" xfId="25110" xr:uid="{48D75269-ADCF-4925-886B-9BE8F98B630B}"/>
    <cellStyle name="Note 3 8 7 3" xfId="13310" xr:uid="{9AF66BD5-910D-4D17-986F-CA086C389432}"/>
    <cellStyle name="Note 3 8 7 3 2" xfId="22758" xr:uid="{CF534A02-A02C-4497-8060-3A33B188F707}"/>
    <cellStyle name="Note 3 8 7 4" xfId="17029" xr:uid="{D0A4C8DE-291D-4279-9777-3A15BEE279AF}"/>
    <cellStyle name="Note 3 8 8" xfId="7240" xr:uid="{D9D84266-7732-4916-88CA-EC2DC30D1BC8}"/>
    <cellStyle name="Note 3 8 8 2" xfId="10966" xr:uid="{F4D138B5-0D12-4EE1-8600-6CBE62DBF1EE}"/>
    <cellStyle name="Note 3 8 8 2 2" xfId="20414" xr:uid="{5E1AA6BF-583E-4792-BD8F-06AD13141549}"/>
    <cellStyle name="Note 3 8 8 2 3" xfId="24834" xr:uid="{174DF963-3A76-49C5-8EE0-32A292541444}"/>
    <cellStyle name="Note 3 8 8 3" xfId="12971" xr:uid="{B7C3464A-121D-4FBB-AADF-DF6C7A0CD8A8}"/>
    <cellStyle name="Note 3 8 8 3 2" xfId="22419" xr:uid="{21910E9F-7D94-49ED-A452-70468916D749}"/>
    <cellStyle name="Note 3 8 8 4" xfId="16688" xr:uid="{1DCAD98F-6392-4889-95A2-D41EBEFC39D6}"/>
    <cellStyle name="Note 3 8 9" xfId="7295" xr:uid="{D2FACDDA-9670-4AC1-9381-14D05611BA06}"/>
    <cellStyle name="Note 3 8 9 2" xfId="13025" xr:uid="{C4454424-13F4-448C-9D52-9AFC228D29C6}"/>
    <cellStyle name="Note 3 8 9 2 2" xfId="22473" xr:uid="{4B55A4A5-67BD-47BF-8DD9-09F6CA7DB0FB}"/>
    <cellStyle name="Note 3 8 9 3" xfId="16743" xr:uid="{DB9AF72D-0E7B-449D-93EB-8918D823F6CC}"/>
    <cellStyle name="Note 3 9" xfId="1498" xr:uid="{14945647-6E2D-4588-8F96-DC8A8FBFDBD8}"/>
    <cellStyle name="Note 3 9 10" xfId="26724" xr:uid="{90BE4CC0-EF01-447F-AFAC-73E8A888E105}"/>
    <cellStyle name="Note 3 9 2" xfId="5651" xr:uid="{10E05C14-30B9-4962-B303-CD694D2C3D14}"/>
    <cellStyle name="Note 3 9 2 2" xfId="6321" xr:uid="{BCE156CD-65A2-4FED-B8E0-928E8C559098}"/>
    <cellStyle name="Note 3 9 2 2 2" xfId="10053" xr:uid="{301A9983-BE1B-437B-8C1F-C57BB99AE260}"/>
    <cellStyle name="Note 3 9 2 2 2 2" xfId="19501" xr:uid="{ACAEC6C6-9C70-479A-BC1F-05614289F355}"/>
    <cellStyle name="Note 3 9 2 2 3" xfId="15772" xr:uid="{638379D1-976D-4FEC-AB53-A21BD1F42452}"/>
    <cellStyle name="Note 3 9 2 3" xfId="9383" xr:uid="{07E29425-383C-40CC-8FCB-E882DCB795B4}"/>
    <cellStyle name="Note 3 9 2 3 2" xfId="18831" xr:uid="{4B14A984-7988-4BC8-83D6-0B56F821C42B}"/>
    <cellStyle name="Note 3 9 2 4" xfId="15102" xr:uid="{3E4166ED-A982-4321-A0E9-9B124512CB42}"/>
    <cellStyle name="Note 3 9 2 5" xfId="27832" xr:uid="{238484FF-8BCB-4901-A9A0-576FD95DEC0E}"/>
    <cellStyle name="Note 3 9 2 6" xfId="27384" xr:uid="{5CEFCAC7-058D-49B9-AEAC-F0EAC8D0CD41}"/>
    <cellStyle name="Note 3 9 2 7" xfId="28366" xr:uid="{93198AD8-5044-4922-8413-E5E38D15ECBD}"/>
    <cellStyle name="Note 3 9 3" xfId="7086" xr:uid="{1E78F2EF-1DF1-427C-AE7E-F9111692118E}"/>
    <cellStyle name="Note 3 9 3 2" xfId="10817" xr:uid="{FE70AB20-8EB3-4DA9-896A-4C551B048319}"/>
    <cellStyle name="Note 3 9 3 2 2" xfId="20265" xr:uid="{7C20811B-E904-492C-9488-09732AA79DB7}"/>
    <cellStyle name="Note 3 9 3 2 3" xfId="24689" xr:uid="{75BB2E1E-9069-403D-AD79-719473A2A458}"/>
    <cellStyle name="Note 3 9 3 3" xfId="12823" xr:uid="{8BCAB6D4-7946-4C86-A893-E7C06B59C712}"/>
    <cellStyle name="Note 3 9 3 3 2" xfId="22271" xr:uid="{585FA34C-439F-4D6B-8105-633D12F17120}"/>
    <cellStyle name="Note 3 9 3 4" xfId="16536" xr:uid="{4F6CDDC5-95E9-4EAA-9DAD-6C8F8CDBFB34}"/>
    <cellStyle name="Note 3 9 4" xfId="8279" xr:uid="{2AA24717-5921-408A-9BCF-4DFE83A4112A}"/>
    <cellStyle name="Note 3 9 4 2" xfId="11831" xr:uid="{0965BF9C-FF0C-41EB-ADE9-57231915E8E0}"/>
    <cellStyle name="Note 3 9 4 2 2" xfId="21279" xr:uid="{B8247A55-4198-483D-AE2E-3B0D206C62FE}"/>
    <cellStyle name="Note 3 9 4 2 3" xfId="25673" xr:uid="{102CB735-6104-4BDB-971F-4818A47386C5}"/>
    <cellStyle name="Note 3 9 4 3" xfId="13984" xr:uid="{77E25CB6-8582-4AAB-8B85-F3FBC689EE08}"/>
    <cellStyle name="Note 3 9 4 3 2" xfId="23432" xr:uid="{DBC43A25-7E89-415D-8BCD-4033FCB0FFC9}"/>
    <cellStyle name="Note 3 9 4 4" xfId="17727" xr:uid="{78CE7C44-DEF1-4B3D-84A4-85DA10C17DD7}"/>
    <cellStyle name="Note 3 9 5" xfId="8764" xr:uid="{CAA562E9-9E57-4E46-8AD1-FA6B6605D3F3}"/>
    <cellStyle name="Note 3 9 5 2" xfId="12248" xr:uid="{9AE82364-1670-4E8C-9C1F-9063BB859612}"/>
    <cellStyle name="Note 3 9 5 2 2" xfId="21696" xr:uid="{D2E053D7-0CD3-4B86-9301-87B1F16CAE5D}"/>
    <cellStyle name="Note 3 9 5 2 3" xfId="26088" xr:uid="{79911C38-80A9-49F6-BFE5-C849A93BD9E8}"/>
    <cellStyle name="Note 3 9 5 3" xfId="14467" xr:uid="{B380EDF4-1F55-4FB9-A768-0E71A6664229}"/>
    <cellStyle name="Note 3 9 5 3 2" xfId="23915" xr:uid="{AD672B2E-1B03-4336-9BEC-EBF17E8CAA14}"/>
    <cellStyle name="Note 3 9 5 4" xfId="18212" xr:uid="{14002DB0-FC5C-43DE-9855-E8FBBB9C1717}"/>
    <cellStyle name="Note 3 9 6" xfId="8905" xr:uid="{577DFD78-89D9-49E9-8447-AEC597A2BAC5}"/>
    <cellStyle name="Note 3 9 6 2" xfId="12364" xr:uid="{D5CF2EF2-DC9B-44C0-9888-7231DD597571}"/>
    <cellStyle name="Note 3 9 6 2 2" xfId="21812" xr:uid="{72A5876C-FDAF-4EC9-A0FD-97C2C701A4EC}"/>
    <cellStyle name="Note 3 9 6 2 3" xfId="26202" xr:uid="{4D30C0A1-055F-4C40-B0AF-FBA16C2D46DA}"/>
    <cellStyle name="Note 3 9 6 3" xfId="14606" xr:uid="{CCE7D094-92AD-49E5-BB69-23AF8F501473}"/>
    <cellStyle name="Note 3 9 6 3 2" xfId="24054" xr:uid="{E8DB78C6-DF66-43C5-8098-7E79B0FC2606}"/>
    <cellStyle name="Note 3 9 6 4" xfId="18353" xr:uid="{4713258F-57A9-47F8-B57D-ECD2B5E617AC}"/>
    <cellStyle name="Note 3 9 7" xfId="9072" xr:uid="{DAE599E6-514C-41AE-8295-57171D8FF6E3}"/>
    <cellStyle name="Note 3 9 7 2" xfId="12507" xr:uid="{ABC5FA5B-6E7F-4181-9CB0-7807CA0DF508}"/>
    <cellStyle name="Note 3 9 7 2 2" xfId="21955" xr:uid="{203E0702-BF26-4EB9-95EF-94B06F6A0284}"/>
    <cellStyle name="Note 3 9 7 2 3" xfId="26345" xr:uid="{F05B693D-EA8C-4493-88CD-E134FCE448C8}"/>
    <cellStyle name="Note 3 9 7 3" xfId="14773" xr:uid="{78B5F6D3-6057-478C-BAB8-335DD7A842D0}"/>
    <cellStyle name="Note 3 9 7 3 2" xfId="24221" xr:uid="{9318EE09-1AD6-4EE9-8948-1F994F1F8ACA}"/>
    <cellStyle name="Note 3 9 7 4" xfId="18520" xr:uid="{873F3A28-835C-476E-800F-F862378E61D3}"/>
    <cellStyle name="Note 3 9 8" xfId="7748" xr:uid="{43D814C4-D29D-49AE-961D-639A48628859}"/>
    <cellStyle name="Note 3 9 8 2" xfId="13475" xr:uid="{10268770-2960-4471-9DA6-152521EDE9BD}"/>
    <cellStyle name="Note 3 9 8 2 2" xfId="22923" xr:uid="{7448A4B4-B567-4E6C-9B50-40CF148370CA}"/>
    <cellStyle name="Note 3 9 8 3" xfId="17196" xr:uid="{C817FC8F-5B8F-4ECB-BD10-5DE1AC533A7F}"/>
    <cellStyle name="Note 3 9 9" xfId="26831" xr:uid="{C4F5F12E-B6F0-4017-8A40-05BBC04B04EB}"/>
    <cellStyle name="Note 30" xfId="3764" xr:uid="{FF0B9B86-4323-4C0B-89AD-441A763B87D1}"/>
    <cellStyle name="Note 30 10" xfId="27323" xr:uid="{8FE8F036-5909-44C0-98EC-693A1D083D58}"/>
    <cellStyle name="Note 30 11" xfId="27058" xr:uid="{9C3E5FD6-EF50-4AB0-982F-EBEA04750A3C}"/>
    <cellStyle name="Note 30 2" xfId="4225" xr:uid="{6338F5C4-F63B-4C34-98ED-5446CDDF4288}"/>
    <cellStyle name="Note 30 2 10" xfId="27705" xr:uid="{8F075EB9-9883-45E3-B0FB-CD0137D599BA}"/>
    <cellStyle name="Note 30 2 2" xfId="6050" xr:uid="{AC7462AE-B77B-4F46-98D0-C222A8A7E34D}"/>
    <cellStyle name="Note 30 2 2 2" xfId="6720" xr:uid="{01F298A7-BC8B-4F84-8E45-CDB45BD53D9D}"/>
    <cellStyle name="Note 30 2 2 2 2" xfId="10452" xr:uid="{73E7FA2B-7E80-4E71-8B4C-30617DC3F5F9}"/>
    <cellStyle name="Note 30 2 2 2 2 2" xfId="19900" xr:uid="{E53F3CE5-3030-4367-B1D2-6B0A4EC2E8A9}"/>
    <cellStyle name="Note 30 2 2 2 3" xfId="16171" xr:uid="{A26A968C-347F-47F1-9DA4-2085FDE7D9E7}"/>
    <cellStyle name="Note 30 2 2 3" xfId="9782" xr:uid="{5F274640-C038-420F-BE30-0A465D25F07E}"/>
    <cellStyle name="Note 30 2 2 3 2" xfId="19230" xr:uid="{BB582908-EF05-43B6-B623-0E5D70AE3296}"/>
    <cellStyle name="Note 30 2 2 4" xfId="15501" xr:uid="{9505F7F3-240E-40DA-A126-14701EB37B9C}"/>
    <cellStyle name="Note 30 2 2 5" xfId="28054" xr:uid="{38A54474-0F43-40A8-8CA0-5E094E87351E}"/>
    <cellStyle name="Note 30 2 2 6" xfId="26968" xr:uid="{1F1DF770-3CB8-472B-91FF-7A81A74EF09A}"/>
    <cellStyle name="Note 30 2 2 7" xfId="28562" xr:uid="{F523133B-0673-4C6B-9FDE-831E73BA4C38}"/>
    <cellStyle name="Note 30 2 3" xfId="6998" xr:uid="{454CC262-F0DF-4650-9249-B14BE626F4BD}"/>
    <cellStyle name="Note 30 2 3 2" xfId="10729" xr:uid="{890EE5A6-33FE-49FF-A516-6A74351312AD}"/>
    <cellStyle name="Note 30 2 3 2 2" xfId="20177" xr:uid="{BBA5626C-CF61-4011-A2FE-68A8F1B6A2E8}"/>
    <cellStyle name="Note 30 2 3 2 3" xfId="24601" xr:uid="{D8C3E763-5863-4C9D-943E-C12FB2A89B5C}"/>
    <cellStyle name="Note 30 2 3 3" xfId="12735" xr:uid="{95908137-48A9-404D-AF34-298AE5405A49}"/>
    <cellStyle name="Note 30 2 3 3 2" xfId="22183" xr:uid="{C1994B2F-ACBD-4BDB-B29D-BDD4B6D961A6}"/>
    <cellStyle name="Note 30 2 3 4" xfId="16448" xr:uid="{33A29577-0E82-4ED2-8C3A-A6810C6E3F87}"/>
    <cellStyle name="Note 30 2 4" xfId="8898" xr:uid="{AA675696-38D7-481A-B2BC-5BF206C3CBC5}"/>
    <cellStyle name="Note 30 2 4 2" xfId="12359" xr:uid="{1276530B-6CA2-4553-84B7-D418EDCE326F}"/>
    <cellStyle name="Note 30 2 4 2 2" xfId="21807" xr:uid="{D233E414-F370-4845-8359-7D8F479C75E8}"/>
    <cellStyle name="Note 30 2 4 2 3" xfId="26198" xr:uid="{03BB36FC-1C6C-448C-B69D-9F690ED8F03C}"/>
    <cellStyle name="Note 30 2 4 3" xfId="14600" xr:uid="{BA75350F-0748-4057-B151-FEA98C2232AE}"/>
    <cellStyle name="Note 30 2 4 3 2" xfId="24048" xr:uid="{4CAED319-5200-4E38-A5CA-4AE4A6D660AC}"/>
    <cellStyle name="Note 30 2 4 4" xfId="18346" xr:uid="{FF36A356-9D70-4CA0-B0E4-A27BA1D4CC33}"/>
    <cellStyle name="Note 30 2 5" xfId="8576" xr:uid="{8EC6A34F-5F40-489E-8E13-FB830ED5E60C}"/>
    <cellStyle name="Note 30 2 5 2" xfId="12075" xr:uid="{76D31774-B6D5-4457-A75B-81F10691B0BA}"/>
    <cellStyle name="Note 30 2 5 2 2" xfId="21523" xr:uid="{B521CFC0-70AF-40D7-A59F-AD8F351121B8}"/>
    <cellStyle name="Note 30 2 5 2 3" xfId="25915" xr:uid="{0E1F11DD-9DDF-46DD-A0FC-755A8191CBBA}"/>
    <cellStyle name="Note 30 2 5 3" xfId="14279" xr:uid="{72F085E9-957F-4768-AAB7-80AA91906DCF}"/>
    <cellStyle name="Note 30 2 5 3 2" xfId="23727" xr:uid="{F023586F-DC8A-472E-B484-5F86BEEF70F1}"/>
    <cellStyle name="Note 30 2 5 4" xfId="18024" xr:uid="{DB8B23AB-0F64-4CAD-8C94-ADE482DD3B70}"/>
    <cellStyle name="Note 30 2 6" xfId="8205" xr:uid="{0B291D00-5D61-4348-A60B-5D38BBBFE2A6}"/>
    <cellStyle name="Note 30 2 6 2" xfId="11766" xr:uid="{4F3FD1AF-4F99-4261-B34D-6100568CB205}"/>
    <cellStyle name="Note 30 2 6 2 2" xfId="21214" xr:uid="{FC075611-36DB-41CF-B783-337010C84B80}"/>
    <cellStyle name="Note 30 2 6 2 3" xfId="25609" xr:uid="{43B891CD-BA6D-45C4-BC13-DAA227E5BF13}"/>
    <cellStyle name="Note 30 2 6 3" xfId="13911" xr:uid="{6AC7A6B2-80EF-40C6-A996-0B3FC66BE25D}"/>
    <cellStyle name="Note 30 2 6 3 2" xfId="23359" xr:uid="{783A477A-B600-4CFD-810F-D0B87CA3359E}"/>
    <cellStyle name="Note 30 2 6 4" xfId="17653" xr:uid="{CFADBD4D-B050-434D-A4CB-5FBD5632165B}"/>
    <cellStyle name="Note 30 2 7" xfId="8990" xr:uid="{8D0740A6-A895-4C8C-9A27-A6BB5CE5FB5A}"/>
    <cellStyle name="Note 30 2 7 2" xfId="12438" xr:uid="{EF4E00CA-F025-4E73-8FEB-0AAD1066E7D5}"/>
    <cellStyle name="Note 30 2 7 2 2" xfId="21886" xr:uid="{4C93A02F-4E6F-424F-81E6-27AB2190BC2A}"/>
    <cellStyle name="Note 30 2 7 2 3" xfId="26276" xr:uid="{BA6CA1F3-F6F9-423A-BDC3-D4CED89B686D}"/>
    <cellStyle name="Note 30 2 7 3" xfId="14691" xr:uid="{5A992461-8A37-4277-9C0C-8CCD55AF3451}"/>
    <cellStyle name="Note 30 2 7 3 2" xfId="24139" xr:uid="{C80511A9-8FDD-48DD-B733-4E97094B69AE}"/>
    <cellStyle name="Note 30 2 7 4" xfId="18438" xr:uid="{A2D20ECA-FBAF-40BA-A186-82B8469C89FF}"/>
    <cellStyle name="Note 30 2 8" xfId="8839" xr:uid="{27B3117C-A619-4CE9-8700-64C9BBC06048}"/>
    <cellStyle name="Note 30 2 8 2" xfId="14541" xr:uid="{93CCC215-4746-474A-97AB-C852C4925A08}"/>
    <cellStyle name="Note 30 2 8 2 2" xfId="23989" xr:uid="{BC61BFE6-3F0D-4E5D-A2E4-3EB098A71746}"/>
    <cellStyle name="Note 30 2 8 3" xfId="18287" xr:uid="{B3036C51-B5AD-4BBD-98DE-10D29FF84D69}"/>
    <cellStyle name="Note 30 2 9" xfId="27452" xr:uid="{F88A684E-E9FE-4080-853A-D225E32E92C0}"/>
    <cellStyle name="Note 30 3" xfId="5971" xr:uid="{F996600B-3AD4-4B6B-866B-617CE75E1F52}"/>
    <cellStyle name="Note 30 3 2" xfId="6641" xr:uid="{5C082ED8-BC00-4819-8C73-62298EF86AE2}"/>
    <cellStyle name="Note 30 3 2 2" xfId="10373" xr:uid="{FC16B231-8727-4104-9DF6-5BFFDB2E3E2D}"/>
    <cellStyle name="Note 30 3 2 2 2" xfId="19821" xr:uid="{5413E9EE-417B-4392-A2FC-E6024C73535C}"/>
    <cellStyle name="Note 30 3 2 3" xfId="16092" xr:uid="{D14DA910-D8F7-49F5-8BAE-A1AF411A9964}"/>
    <cellStyle name="Note 30 3 3" xfId="9703" xr:uid="{582254BE-86CF-47F9-9567-055186D9D887}"/>
    <cellStyle name="Note 30 3 3 2" xfId="19151" xr:uid="{64534E26-54E5-4956-B378-96855320591A}"/>
    <cellStyle name="Note 30 3 4" xfId="15422" xr:uid="{6F14DC81-C74F-49D9-890F-590C201F8ED3}"/>
    <cellStyle name="Note 30 3 5" xfId="27981" xr:uid="{67DED982-2608-4B3B-823B-A45E713A379C}"/>
    <cellStyle name="Note 30 3 6" xfId="27481" xr:uid="{02402002-74F4-4174-9B5E-0B9970F0C7CF}"/>
    <cellStyle name="Note 30 3 7" xfId="28489" xr:uid="{0E735CDD-926C-4E1E-916E-6DE598D35DDC}"/>
    <cellStyle name="Note 30 4" xfId="6905" xr:uid="{ACC477AA-897E-4B2A-9626-3889502B4C0D}"/>
    <cellStyle name="Note 30 4 2" xfId="10636" xr:uid="{E00F0E8E-7A97-4913-9B4A-D9A123FBA423}"/>
    <cellStyle name="Note 30 4 2 2" xfId="20084" xr:uid="{6B1FCD5C-5958-4D8F-B367-15338C4F9158}"/>
    <cellStyle name="Note 30 4 2 3" xfId="24508" xr:uid="{4667E6FD-A14F-4968-B6A6-8468F32BD7A9}"/>
    <cellStyle name="Note 30 4 3" xfId="12642" xr:uid="{2FB5B937-C760-4C5C-B1E0-A8112CA681B2}"/>
    <cellStyle name="Note 30 4 3 2" xfId="22090" xr:uid="{4FE41B14-8E9E-49EB-A683-2B77003354AD}"/>
    <cellStyle name="Note 30 4 4" xfId="16355" xr:uid="{35FEA642-6746-4411-965F-327B638B8770}"/>
    <cellStyle name="Note 30 5" xfId="8897" xr:uid="{7414315E-A08C-4F9E-B90F-7AB546115916}"/>
    <cellStyle name="Note 30 5 2" xfId="12358" xr:uid="{2025452D-2031-4D9E-BAD9-01AD1929D874}"/>
    <cellStyle name="Note 30 5 2 2" xfId="21806" xr:uid="{2588D797-9194-4467-A39D-153D76270047}"/>
    <cellStyle name="Note 30 5 2 3" xfId="26197" xr:uid="{D40162BE-45AC-4AD9-84C5-0D0D7CA83F1A}"/>
    <cellStyle name="Note 30 5 3" xfId="14599" xr:uid="{3C411EE1-D576-413E-8B62-EE03A5B9A106}"/>
    <cellStyle name="Note 30 5 3 2" xfId="24047" xr:uid="{9E39F309-1A69-429A-A42E-A347BA80AB06}"/>
    <cellStyle name="Note 30 5 4" xfId="18345" xr:uid="{548CA874-5B9A-4B74-B9D8-E5F5FDC44F4D}"/>
    <cellStyle name="Note 30 6" xfId="7750" xr:uid="{4C2E928E-B218-4B0E-8D75-E9CD72E969C7}"/>
    <cellStyle name="Note 30 6 2" xfId="11393" xr:uid="{70E40D90-AC5C-4D46-8838-789433B95718}"/>
    <cellStyle name="Note 30 6 2 2" xfId="20841" xr:uid="{3745B851-5A34-46BB-AA12-C1D8EA2E19A3}"/>
    <cellStyle name="Note 30 6 2 3" xfId="25257" xr:uid="{7C0D2179-FD28-400F-AACB-70F6F91B2C05}"/>
    <cellStyle name="Note 30 6 3" xfId="13477" xr:uid="{5C77CC32-81EE-4F36-9A1A-2F06BDA0A67A}"/>
    <cellStyle name="Note 30 6 3 2" xfId="22925" xr:uid="{6E1E0168-FCBF-43E9-927D-73B125CBD45B}"/>
    <cellStyle name="Note 30 6 4" xfId="17198" xr:uid="{0B72CE8E-E00F-4B4A-9F5C-C1273190D732}"/>
    <cellStyle name="Note 30 7" xfId="8998" xr:uid="{AC0FF453-10DB-44EF-BE37-68D9F2123A95}"/>
    <cellStyle name="Note 30 7 2" xfId="12444" xr:uid="{26046808-A023-4A70-AD2F-C38DC236D15E}"/>
    <cellStyle name="Note 30 7 2 2" xfId="21892" xr:uid="{D463F36D-2773-4874-8B4B-F2D428562B97}"/>
    <cellStyle name="Note 30 7 2 3" xfId="26282" xr:uid="{DF492493-F116-46AA-A8DB-9A43C1E00F73}"/>
    <cellStyle name="Note 30 7 3" xfId="14699" xr:uid="{A0286C1F-F20E-4B36-8B2D-C6E52AAD6D3F}"/>
    <cellStyle name="Note 30 7 3 2" xfId="24147" xr:uid="{C4212BA5-22FD-4A6F-A221-8337D242B134}"/>
    <cellStyle name="Note 30 7 4" xfId="18446" xr:uid="{AE3FF082-F344-4115-B021-457A85C4DD79}"/>
    <cellStyle name="Note 30 8" xfId="7391" xr:uid="{6A015F9D-CB2E-4A10-883E-40F92A822266}"/>
    <cellStyle name="Note 30 8 2" xfId="11083" xr:uid="{5375E3AC-C741-4F6E-ABCE-3C054D1710CC}"/>
    <cellStyle name="Note 30 8 2 2" xfId="20531" xr:uid="{F1258D4F-681F-4F1F-8C24-0A6FB0240DFF}"/>
    <cellStyle name="Note 30 8 2 3" xfId="24950" xr:uid="{E36A44E4-CBF7-4F41-A60D-171D9730420B}"/>
    <cellStyle name="Note 30 8 3" xfId="13121" xr:uid="{E5C61674-FD8F-42AD-9CA0-7EECC44E216B}"/>
    <cellStyle name="Note 30 8 3 2" xfId="22569" xr:uid="{6A13AA11-D6C7-4CFE-83E0-B46432B366AE}"/>
    <cellStyle name="Note 30 8 4" xfId="16839" xr:uid="{98BD0371-EFF6-41D9-B8F2-0FFB9346DF7D}"/>
    <cellStyle name="Note 30 9" xfId="8413" xr:uid="{4905E683-F281-42BA-8374-87FCB8958557}"/>
    <cellStyle name="Note 30 9 2" xfId="14118" xr:uid="{4D8BC4AA-E753-4BF2-891D-4BF267161011}"/>
    <cellStyle name="Note 30 9 2 2" xfId="23566" xr:uid="{FA4661A3-ABAB-4A38-9D8B-D0D02A7A12E1}"/>
    <cellStyle name="Note 30 9 3" xfId="17861" xr:uid="{5ECC2E85-E491-4B48-8BD5-759A7C593A10}"/>
    <cellStyle name="Note 31" xfId="5239" xr:uid="{52B10A7E-E29E-4AB0-8167-330873EE15E2}"/>
    <cellStyle name="Note 32" xfId="5397" xr:uid="{7048FB9B-5640-4867-9BD3-113B9AA2B0D2}"/>
    <cellStyle name="Note 32 2" xfId="29939" xr:uid="{54E242EB-F4A0-4857-AFBF-35BA8A57A278}"/>
    <cellStyle name="Note 33" xfId="5440" xr:uid="{35BF5AEC-5651-45A9-949E-828934D13422}"/>
    <cellStyle name="Note 33 2" xfId="29954" xr:uid="{242A0FC3-855C-4CD1-A000-727F3E27010D}"/>
    <cellStyle name="Note 34" xfId="1467" xr:uid="{B70E0BCE-AF98-4A77-A881-ED5CBCFD4CCB}"/>
    <cellStyle name="Note 34 10" xfId="27225" xr:uid="{93FBD2E2-1F7F-43D2-9D9C-E57644C0221F}"/>
    <cellStyle name="Note 34 2" xfId="5620" xr:uid="{413BD160-2AD6-4426-8137-5377572AD7D3}"/>
    <cellStyle name="Note 34 2 2" xfId="6290" xr:uid="{3844C652-285B-4192-BCEA-48D73E0479CC}"/>
    <cellStyle name="Note 34 2 2 2" xfId="10022" xr:uid="{6CD955F9-3DAE-4ED3-8542-6093FEB34FA0}"/>
    <cellStyle name="Note 34 2 2 2 2" xfId="19470" xr:uid="{D9AD780E-1A46-404B-B4B7-D4F0D11D2B93}"/>
    <cellStyle name="Note 34 2 2 3" xfId="15741" xr:uid="{3F193E36-C45D-4C17-997C-5BDD5B73EBC6}"/>
    <cellStyle name="Note 34 2 3" xfId="9352" xr:uid="{F0BCB92E-38C9-428B-9CDC-354CA82C7896}"/>
    <cellStyle name="Note 34 2 3 2" xfId="18800" xr:uid="{502FB346-8A81-4E6B-9B2A-79C778C8853B}"/>
    <cellStyle name="Note 34 2 4" xfId="15071" xr:uid="{8DBC1BB4-4624-411B-9AD8-280A4C6761A3}"/>
    <cellStyle name="Note 34 2 5" xfId="27801" xr:uid="{8CB7E378-363D-44A8-BFB3-7238A7331CC5}"/>
    <cellStyle name="Note 34 2 6" xfId="27485" xr:uid="{980EA791-12DD-4003-A773-529034D77953}"/>
    <cellStyle name="Note 34 2 7" xfId="28335" xr:uid="{A503ABAA-33D0-438D-B8F0-B700B174B4B7}"/>
    <cellStyle name="Note 34 3" xfId="7096" xr:uid="{D7645590-3FA7-42C6-B1EB-2E235DF4334C}"/>
    <cellStyle name="Note 34 3 2" xfId="10827" xr:uid="{65B057B4-21FF-4636-BE2E-7A198EC9BCF0}"/>
    <cellStyle name="Note 34 3 2 2" xfId="20275" xr:uid="{42EA5D9C-06ED-4D04-8C0C-0D9AF28F9E12}"/>
    <cellStyle name="Note 34 3 2 3" xfId="24699" xr:uid="{0B7DBFF6-D022-4513-BD3E-81DE24472D16}"/>
    <cellStyle name="Note 34 3 3" xfId="12833" xr:uid="{A546AFBF-23D4-4230-B07E-A79C435D39D9}"/>
    <cellStyle name="Note 34 3 3 2" xfId="22281" xr:uid="{06F2FE2D-1463-46B4-A709-3A23FD737374}"/>
    <cellStyle name="Note 34 3 4" xfId="16546" xr:uid="{D58564C6-7548-441F-9DD0-B6D6430CE25C}"/>
    <cellStyle name="Note 34 4" xfId="7691" xr:uid="{204EFA26-CEC4-4787-A8A5-3C43DBAA6595}"/>
    <cellStyle name="Note 34 4 2" xfId="11344" xr:uid="{4003F843-71C9-4A35-9C08-96B31706D1BD}"/>
    <cellStyle name="Note 34 4 2 2" xfId="20792" xr:uid="{72505150-687F-4B2C-9419-F4D9F78B0245}"/>
    <cellStyle name="Note 34 4 2 3" xfId="25210" xr:uid="{0255166B-2AFE-4DED-ABD5-9639B813EF79}"/>
    <cellStyle name="Note 34 4 3" xfId="13420" xr:uid="{61DF6DCF-2A27-4FB3-99F7-F87A307D142B}"/>
    <cellStyle name="Note 34 4 3 2" xfId="22868" xr:uid="{EE0AB071-3E52-423D-A264-C5CA8E87C462}"/>
    <cellStyle name="Note 34 4 4" xfId="17139" xr:uid="{147E2518-80F0-457E-BE38-5F32FBA7BBD5}"/>
    <cellStyle name="Note 34 5" xfId="7479" xr:uid="{8E52E07F-790F-4562-BCB3-C0653639C84E}"/>
    <cellStyle name="Note 34 5 2" xfId="11155" xr:uid="{FBB17A86-795B-47C9-9BA6-C932F5EBDA1E}"/>
    <cellStyle name="Note 34 5 2 2" xfId="20603" xr:uid="{37C2D1AD-E3EA-4346-8B98-74CA998631DE}"/>
    <cellStyle name="Note 34 5 2 3" xfId="25022" xr:uid="{9C772E30-FC86-4136-BF91-7F9F582B4887}"/>
    <cellStyle name="Note 34 5 3" xfId="13209" xr:uid="{607C33B1-F4B8-4E03-ABD6-6910D53A2662}"/>
    <cellStyle name="Note 34 5 3 2" xfId="22657" xr:uid="{85DA5437-70FE-4E44-B647-E73BF6737958}"/>
    <cellStyle name="Note 34 5 4" xfId="16927" xr:uid="{406084E7-2015-458A-A9CA-9D820250D500}"/>
    <cellStyle name="Note 34 6" xfId="7323" xr:uid="{99CBFEF5-73A3-481E-8CFE-EFC000092175}"/>
    <cellStyle name="Note 34 6 2" xfId="11035" xr:uid="{AA30186D-90EB-4C62-BC50-5E56B8654975}"/>
    <cellStyle name="Note 34 6 2 2" xfId="20483" xr:uid="{579F3505-4085-4018-BEA0-3162D3926900}"/>
    <cellStyle name="Note 34 6 2 3" xfId="24902" xr:uid="{3578BC0B-878C-45E8-912B-85163F8F66D0}"/>
    <cellStyle name="Note 34 6 3" xfId="13053" xr:uid="{8549FE18-BAFA-4F49-B8C4-6AFCF6B6FD1A}"/>
    <cellStyle name="Note 34 6 3 2" xfId="22501" xr:uid="{14C10871-4E7C-4BF5-9365-17B8CBDFEC89}"/>
    <cellStyle name="Note 34 6 4" xfId="16771" xr:uid="{187E218D-BF33-4644-B172-9424327093F6}"/>
    <cellStyle name="Note 34 7" xfId="8137" xr:uid="{FAF1788A-FB7B-4C87-A3E3-97E9B023EB9C}"/>
    <cellStyle name="Note 34 7 2" xfId="11713" xr:uid="{B0F71BF0-616C-47A1-84BD-268E4AACB55B}"/>
    <cellStyle name="Note 34 7 2 2" xfId="21161" xr:uid="{86844D6F-7AE8-4230-923F-F98E3EF53842}"/>
    <cellStyle name="Note 34 7 2 3" xfId="25562" xr:uid="{36E470FB-D893-4DB2-BD23-9E1A4AAD92A7}"/>
    <cellStyle name="Note 34 7 3" xfId="13849" xr:uid="{DD90E9D2-3F7C-4B23-9012-1FDEB5AB06AD}"/>
    <cellStyle name="Note 34 7 3 2" xfId="23297" xr:uid="{666A0362-D5AF-4DC2-B269-C358A6FFD06B}"/>
    <cellStyle name="Note 34 7 4" xfId="17585" xr:uid="{E771FA57-9FFC-4CFD-B513-2C5DFF1AF6DC}"/>
    <cellStyle name="Note 34 8" xfId="7803" xr:uid="{93EE9901-0E25-474A-B0FD-32531937752C}"/>
    <cellStyle name="Note 34 8 2" xfId="13530" xr:uid="{A9C0DDA9-C2B6-45E4-B7EA-FEBB497FCED7}"/>
    <cellStyle name="Note 34 8 2 2" xfId="22978" xr:uid="{21C835D7-260A-421F-8394-5B3C0D39E31C}"/>
    <cellStyle name="Note 34 8 3" xfId="17251" xr:uid="{E3F3CC01-1589-4219-B191-8406273307C9}"/>
    <cellStyle name="Note 34 9" xfId="26800" xr:uid="{42BF555A-3B4F-4B73-ACB4-AFB7E5244AEB}"/>
    <cellStyle name="Note 35" xfId="36" xr:uid="{318AFE65-776E-4265-A40A-FC1FABD422A3}"/>
    <cellStyle name="Note 35 2" xfId="29467" xr:uid="{FB908192-7E45-407D-BE45-11EE51E9B7FF}"/>
    <cellStyle name="Note 4" xfId="1499" xr:uid="{86DC8723-31A4-487A-AA60-CFB233D34A97}"/>
    <cellStyle name="Note 4 10" xfId="4136" xr:uid="{ABAB653D-C7DD-42E8-AC66-CEEE2BD44985}"/>
    <cellStyle name="Note 4 10 2" xfId="4250" xr:uid="{6961B708-95CE-40A8-995E-46FD0DEB4464}"/>
    <cellStyle name="Note 4 10 2 2" xfId="29663" xr:uid="{5B716CCB-1C60-442D-AFFE-E6D2E950D8D2}"/>
    <cellStyle name="Note 4 10 3" xfId="29563" xr:uid="{48139333-4DC1-4007-B5D5-92E7C0A3F27D}"/>
    <cellStyle name="Note 4 11" xfId="5652" xr:uid="{96753848-5D87-4984-ACEB-32D66159E18F}"/>
    <cellStyle name="Note 4 11 2" xfId="6322" xr:uid="{C9503F88-EF54-45F7-AE01-4F3E3E7E91F8}"/>
    <cellStyle name="Note 4 11 2 2" xfId="10054" xr:uid="{96DF19AD-9516-420B-AAEA-A109DA8343D0}"/>
    <cellStyle name="Note 4 11 2 2 2" xfId="19502" xr:uid="{AAB8D2E9-49C4-4737-9AE1-72D6BE625FD6}"/>
    <cellStyle name="Note 4 11 2 3" xfId="15773" xr:uid="{3C5A8B35-6543-47B7-A747-FC8FBF2DB9EA}"/>
    <cellStyle name="Note 4 11 3" xfId="9384" xr:uid="{C14C7596-198C-48D4-A09A-73154A5452CD}"/>
    <cellStyle name="Note 4 11 3 2" xfId="18832" xr:uid="{C23FF727-762C-4FD9-8B64-BD2308B618AB}"/>
    <cellStyle name="Note 4 11 4" xfId="15103" xr:uid="{10E32381-F50B-4B7C-8F23-AF73B91432BC}"/>
    <cellStyle name="Note 4 11 5" xfId="27833" xr:uid="{E4C8A30F-CAC6-41C6-8ADA-A9AB360DD2CC}"/>
    <cellStyle name="Note 4 11 6" xfId="27068" xr:uid="{ED5AE2DE-3C2E-4353-B90B-D140ECEAEC69}"/>
    <cellStyle name="Note 4 11 7" xfId="28367" xr:uid="{19FA05FE-2D59-4051-8216-82F46C8D1AC0}"/>
    <cellStyle name="Note 4 12" xfId="7085" xr:uid="{0A92A908-6331-49E9-A02A-71CEE366F4DB}"/>
    <cellStyle name="Note 4 12 2" xfId="10816" xr:uid="{F3E5B187-1694-4966-BF86-49153D5D0A57}"/>
    <cellStyle name="Note 4 12 2 2" xfId="20264" xr:uid="{D6CFB711-24C3-418E-9A26-F4BD6DE520A1}"/>
    <cellStyle name="Note 4 12 2 3" xfId="24688" xr:uid="{BB561A41-EEC6-4327-B0B5-4A3D1F80887A}"/>
    <cellStyle name="Note 4 12 3" xfId="12822" xr:uid="{91B118CF-038A-4EAD-86A1-1AD092C8C952}"/>
    <cellStyle name="Note 4 12 3 2" xfId="22270" xr:uid="{9AAE3304-6584-4B45-B0D1-248912813635}"/>
    <cellStyle name="Note 4 12 4" xfId="16535" xr:uid="{681F8DE5-7C85-418C-8CC5-92D50FAC15C2}"/>
    <cellStyle name="Note 4 13" xfId="7676" xr:uid="{8114C0B6-6345-4EA7-B4D2-2EA478304C2F}"/>
    <cellStyle name="Note 4 13 2" xfId="11329" xr:uid="{88BE4E21-1F82-42FD-8B78-2C74CFBA0CCA}"/>
    <cellStyle name="Note 4 13 2 2" xfId="20777" xr:uid="{0A4262A1-D093-4635-9339-8E306820002B}"/>
    <cellStyle name="Note 4 13 2 3" xfId="25195" xr:uid="{DA70EF5A-0754-4A38-B81D-2D0102712F17}"/>
    <cellStyle name="Note 4 13 3" xfId="13405" xr:uid="{D6451A57-FC39-4335-9DFB-AEBAB6FE82AF}"/>
    <cellStyle name="Note 4 13 3 2" xfId="22853" xr:uid="{F922EB1A-EB2F-4876-A509-B3F923613646}"/>
    <cellStyle name="Note 4 13 4" xfId="17124" xr:uid="{6B7DBE3E-D4E8-4A5C-9B1B-1EA256B14479}"/>
    <cellStyle name="Note 4 14" xfId="8023" xr:uid="{C7205C8D-E863-4CF1-BB5D-6F021E4AA0F0}"/>
    <cellStyle name="Note 4 14 2" xfId="11622" xr:uid="{52014D08-D91C-46A6-8DAC-32A91CA88484}"/>
    <cellStyle name="Note 4 14 2 2" xfId="21070" xr:uid="{444E660B-9978-47F5-BC92-499CE5F17137}"/>
    <cellStyle name="Note 4 14 2 3" xfId="25484" xr:uid="{1F3CA377-CBF4-47AC-ADE3-FCDC51CD16C4}"/>
    <cellStyle name="Note 4 14 3" xfId="13748" xr:uid="{A59A9EFF-B7C2-4315-B179-5109D41E1A77}"/>
    <cellStyle name="Note 4 14 3 2" xfId="23196" xr:uid="{2655DF09-78B4-4C83-BD57-876FAD53D9D6}"/>
    <cellStyle name="Note 4 14 4" xfId="17471" xr:uid="{A0E43744-65B1-4D65-A87A-EF8A4DD324A6}"/>
    <cellStyle name="Note 4 15" xfId="7856" xr:uid="{8F0CF8B2-4F9D-43E2-97F7-A9F50C61A3B1}"/>
    <cellStyle name="Note 4 15 2" xfId="11483" xr:uid="{AB7B3B3C-2267-4209-BDC3-62924E942918}"/>
    <cellStyle name="Note 4 15 2 2" xfId="20931" xr:uid="{BA0AD8B7-4748-4A9C-ACAB-97AEDBC13929}"/>
    <cellStyle name="Note 4 15 2 3" xfId="25347" xr:uid="{A6D627AE-CAE2-45F3-805B-0617E85027FB}"/>
    <cellStyle name="Note 4 15 3" xfId="13583" xr:uid="{83D3E2C9-81D4-4EF5-A8E5-113FED638F2D}"/>
    <cellStyle name="Note 4 15 3 2" xfId="23031" xr:uid="{A3F8C69B-B942-4C41-8042-F43FC4A1623E}"/>
    <cellStyle name="Note 4 15 4" xfId="17304" xr:uid="{85203CDF-8625-486B-A599-5130B1E32A22}"/>
    <cellStyle name="Note 4 16" xfId="8851" xr:uid="{7762F728-FE08-405A-8461-D4C8093FDB8F}"/>
    <cellStyle name="Note 4 16 2" xfId="12318" xr:uid="{E7B856E3-D5BA-4A8D-A051-1809C500A595}"/>
    <cellStyle name="Note 4 16 2 2" xfId="21766" xr:uid="{544B4359-C56C-4296-AE3E-F42BDDA508BB}"/>
    <cellStyle name="Note 4 16 2 3" xfId="26157" xr:uid="{56DFA4EB-6CDB-4A33-A04C-3E5EC022EDAA}"/>
    <cellStyle name="Note 4 16 3" xfId="14553" xr:uid="{87C2A1F7-24CE-45F7-ADDF-5DBF5F00F62B}"/>
    <cellStyle name="Note 4 16 3 2" xfId="24001" xr:uid="{2AF69CD8-7456-4160-8FD3-DDF733562786}"/>
    <cellStyle name="Note 4 16 4" xfId="18299" xr:uid="{A31D4601-FBAE-45DD-899B-8C903F0ED9CE}"/>
    <cellStyle name="Note 4 17" xfId="9069" xr:uid="{6FD8E7BD-2CF5-49F6-9BC8-25538E2B87DA}"/>
    <cellStyle name="Note 4 17 2" xfId="14770" xr:uid="{D3273DA1-956D-4906-A191-2A08D7E801E1}"/>
    <cellStyle name="Note 4 17 2 2" xfId="24218" xr:uid="{52DDAC6C-AC35-4893-9A5C-A2EA52E2357A}"/>
    <cellStyle name="Note 4 17 3" xfId="18517" xr:uid="{F40B36C1-E785-4D0F-A9E1-46A05EEED5B4}"/>
    <cellStyle name="Note 4 18" xfId="26832" xr:uid="{AD837ABB-A3D6-4A38-98E1-E27EDB5BBD0B}"/>
    <cellStyle name="Note 4 19" xfId="27219" xr:uid="{9CF92C63-F712-4C69-BC2A-4D549B7C4364}"/>
    <cellStyle name="Note 4 2" xfId="3814" xr:uid="{87FD5724-306E-4F72-B01D-454F8933A5B2}"/>
    <cellStyle name="Note 4 2 10" xfId="7641" xr:uid="{C1A42C93-FEBA-4C5E-9D6D-C71EF38B033F}"/>
    <cellStyle name="Note 4 2 10 2" xfId="13370" xr:uid="{D567A699-D2EF-47EF-A9C2-ED79302CEA45}"/>
    <cellStyle name="Note 4 2 10 2 2" xfId="22818" xr:uid="{1E1ED5BD-5424-462B-959A-CF72365F9279}"/>
    <cellStyle name="Note 4 2 10 3" xfId="17089" xr:uid="{836B3101-84E3-4B46-B6DB-44E02FB9C1C9}"/>
    <cellStyle name="Note 4 2 11" xfId="27351" xr:uid="{93957439-4D65-4DD2-9228-E8DF3E527B87}"/>
    <cellStyle name="Note 4 2 12" xfId="27717" xr:uid="{474817C7-AA38-475C-B459-D83337699556}"/>
    <cellStyle name="Note 4 2 2" xfId="4171" xr:uid="{EA82BDD9-C13A-45C1-BF66-CE83C542A157}"/>
    <cellStyle name="Note 4 2 2 2" xfId="4281" xr:uid="{CEEFCEFE-E861-42AF-8A9F-4286377584D7}"/>
    <cellStyle name="Note 4 2 2 2 2" xfId="29693" xr:uid="{C5CA24D7-6D12-4151-A42F-4191560DEF22}"/>
    <cellStyle name="Note 4 2 2 3" xfId="29593" xr:uid="{6300CE40-D842-4A9C-B187-CB9EDDF7D98B}"/>
    <cellStyle name="Note 4 2 3" xfId="5263" xr:uid="{7D63DD0F-2EDD-4059-8139-B017B5B394B9}"/>
    <cellStyle name="Note 4 2 3 10" xfId="26947" xr:uid="{C66428A5-141B-45AA-BE90-DA605FCEF043}"/>
    <cellStyle name="Note 4 2 3 2" xfId="6135" xr:uid="{B9388091-A28C-46F1-90A8-A3B1D48F7B4B}"/>
    <cellStyle name="Note 4 2 3 2 2" xfId="6805" xr:uid="{F6B7E03F-B118-4163-AD59-3338B6E170BD}"/>
    <cellStyle name="Note 4 2 3 2 2 2" xfId="10537" xr:uid="{6319DB42-04B1-45B7-837F-081BF81819E9}"/>
    <cellStyle name="Note 4 2 3 2 2 2 2" xfId="19985" xr:uid="{DA40B53B-D7F1-4CCF-9426-CBAC91F0F3FE}"/>
    <cellStyle name="Note 4 2 3 2 2 3" xfId="16256" xr:uid="{7D25BF1B-E829-43F8-8F42-86BE2A33C3C8}"/>
    <cellStyle name="Note 4 2 3 2 3" xfId="9867" xr:uid="{2E6E7A96-0624-4631-953E-E8B11298D871}"/>
    <cellStyle name="Note 4 2 3 2 3 2" xfId="19315" xr:uid="{C7953FC9-6665-4B46-A6BA-EB5ADA0977E2}"/>
    <cellStyle name="Note 4 2 3 2 4" xfId="15586" xr:uid="{AD0BFC1E-203B-49DC-BF34-C36DCD703854}"/>
    <cellStyle name="Note 4 2 3 2 5" xfId="28106" xr:uid="{B3931A4F-4D49-4117-87D8-66A862DACD45}"/>
    <cellStyle name="Note 4 2 3 2 6" xfId="27604" xr:uid="{5690A8FC-715C-4A2F-A0FB-B7CEB1AD3CB4}"/>
    <cellStyle name="Note 4 2 3 2 7" xfId="28612" xr:uid="{DF44AACF-F7B2-4DDB-BC54-914461034323}"/>
    <cellStyle name="Note 4 2 3 3" xfId="6977" xr:uid="{18AE54A5-1B56-412B-BB64-E606E08E295D}"/>
    <cellStyle name="Note 4 2 3 3 2" xfId="10708" xr:uid="{0954D7B8-91A3-4D12-B2A4-00C19EE2C7AE}"/>
    <cellStyle name="Note 4 2 3 3 2 2" xfId="20156" xr:uid="{D5C7D879-F06E-4C06-AFF6-8E0FFF933289}"/>
    <cellStyle name="Note 4 2 3 3 2 3" xfId="24580" xr:uid="{28B7BE16-4A4D-48DF-874E-013B4884D187}"/>
    <cellStyle name="Note 4 2 3 3 3" xfId="12714" xr:uid="{53FD0C93-B33F-4ED3-B1E7-37756A7A5B57}"/>
    <cellStyle name="Note 4 2 3 3 3 2" xfId="22162" xr:uid="{03D01188-3E63-4273-BBC9-6EC8E0849B3D}"/>
    <cellStyle name="Note 4 2 3 3 4" xfId="16427" xr:uid="{9047EE93-0A54-43EE-98EF-D1B44EA628AE}"/>
    <cellStyle name="Note 4 2 3 4" xfId="7258" xr:uid="{0B999335-1778-453A-875E-1F99DE86876C}"/>
    <cellStyle name="Note 4 2 3 4 2" xfId="10982" xr:uid="{80651D39-5700-4DB8-A2D5-13285FC16E12}"/>
    <cellStyle name="Note 4 2 3 4 2 2" xfId="20430" xr:uid="{54AA4C4A-FB7E-4263-94E9-40C67B14F10B}"/>
    <cellStyle name="Note 4 2 3 4 2 3" xfId="24850" xr:uid="{F20C002B-5B37-4CB0-9AB0-9FFF1829B0FC}"/>
    <cellStyle name="Note 4 2 3 4 3" xfId="12989" xr:uid="{1A9AF429-38D0-4BB3-92F4-0BBF873CF9ED}"/>
    <cellStyle name="Note 4 2 3 4 3 2" xfId="22437" xr:uid="{B720AB6F-0D93-44FB-865F-0A331F49168C}"/>
    <cellStyle name="Note 4 2 3 4 4" xfId="16706" xr:uid="{7E7532D4-5623-4406-B693-06C1B3F15D33}"/>
    <cellStyle name="Note 4 2 3 5" xfId="8954" xr:uid="{13534617-C63D-4158-8666-3B46B661924C}"/>
    <cellStyle name="Note 4 2 3 5 2" xfId="12408" xr:uid="{50A10319-40F5-4949-9FCB-0234BEFB82D7}"/>
    <cellStyle name="Note 4 2 3 5 2 2" xfId="21856" xr:uid="{9B742FB5-04B4-42CA-AEA8-A0E5C95915B5}"/>
    <cellStyle name="Note 4 2 3 5 2 3" xfId="26246" xr:uid="{A06714C0-4ECD-44C9-80EE-67F5D2BC7411}"/>
    <cellStyle name="Note 4 2 3 5 3" xfId="14655" xr:uid="{3ADD4294-A398-4302-AFD5-738619FE3816}"/>
    <cellStyle name="Note 4 2 3 5 3 2" xfId="24103" xr:uid="{E5693F48-86E0-41C3-8220-3BD6E424F395}"/>
    <cellStyle name="Note 4 2 3 5 4" xfId="18402" xr:uid="{65181263-99BB-4FEA-AC33-3E14D66641A6}"/>
    <cellStyle name="Note 4 2 3 6" xfId="9047" xr:uid="{36B4B325-28F2-4E0B-A493-CA68C1D2EDD5}"/>
    <cellStyle name="Note 4 2 3 6 2" xfId="12485" xr:uid="{12C3BAE6-A382-4B3F-80E2-D32A315720D7}"/>
    <cellStyle name="Note 4 2 3 6 2 2" xfId="21933" xr:uid="{122837DE-9E4C-4333-B4D7-40E55997FE94}"/>
    <cellStyle name="Note 4 2 3 6 2 3" xfId="26323" xr:uid="{9CE5E4BE-C575-4DAE-8EA1-6569A47C7FB5}"/>
    <cellStyle name="Note 4 2 3 6 3" xfId="14748" xr:uid="{3C4AF4C4-1B3C-4DB5-96AC-607D97A62746}"/>
    <cellStyle name="Note 4 2 3 6 3 2" xfId="24196" xr:uid="{DE68DC72-F865-4032-B9AC-89F4882B545E}"/>
    <cellStyle name="Note 4 2 3 6 4" xfId="18495" xr:uid="{E5D7B45B-8DDB-4519-AEE9-1D01A9EA768F}"/>
    <cellStyle name="Note 4 2 3 7" xfId="8918" xr:uid="{97632273-80F2-4009-9D4B-8936EF5009FF}"/>
    <cellStyle name="Note 4 2 3 7 2" xfId="12377" xr:uid="{A4692556-8875-49BF-8EBE-38A3A7D3D1C1}"/>
    <cellStyle name="Note 4 2 3 7 2 2" xfId="21825" xr:uid="{A41FD831-1729-4BFB-B84A-8D9D370E9E21}"/>
    <cellStyle name="Note 4 2 3 7 2 3" xfId="26215" xr:uid="{3D78C92F-5267-4476-8AEA-9D32F5BFCE64}"/>
    <cellStyle name="Note 4 2 3 7 3" xfId="14619" xr:uid="{E351D6CF-7B59-43B5-BEEC-2DBA134F216A}"/>
    <cellStyle name="Note 4 2 3 7 3 2" xfId="24067" xr:uid="{8604AC4D-845F-4408-B0F8-D67D21B1F33E}"/>
    <cellStyle name="Note 4 2 3 7 4" xfId="18366" xr:uid="{7B6616F2-85D4-4E11-A838-81117135F714}"/>
    <cellStyle name="Note 4 2 3 8" xfId="9175" xr:uid="{6E407C99-79FF-4E42-9875-189BD7DC5FD1}"/>
    <cellStyle name="Note 4 2 3 8 2" xfId="14875" xr:uid="{E45D6D5F-28B9-426D-A490-236B4095DDED}"/>
    <cellStyle name="Note 4 2 3 8 2 2" xfId="24323" xr:uid="{60F3D5B9-B22D-49AF-9731-5073771D3399}"/>
    <cellStyle name="Note 4 2 3 8 3" xfId="18623" xr:uid="{88A1B4F0-266E-4238-BCFD-27F67A8B66F2}"/>
    <cellStyle name="Note 4 2 3 9" xfId="27657" xr:uid="{2ABC2387-8A02-496A-BF8D-35C0C8C014A9}"/>
    <cellStyle name="Note 4 2 4" xfId="5998" xr:uid="{C45B7536-C2C4-42DE-A60E-E4CC069A2386}"/>
    <cellStyle name="Note 4 2 4 2" xfId="6668" xr:uid="{50EA4A06-B886-4DE3-866C-7F355D5C6AF5}"/>
    <cellStyle name="Note 4 2 4 2 2" xfId="10400" xr:uid="{59A0030D-384D-4E2F-B1D2-BCF34A2BF0BA}"/>
    <cellStyle name="Note 4 2 4 2 2 2" xfId="19848" xr:uid="{D19F404B-273F-4489-ADA4-892285911231}"/>
    <cellStyle name="Note 4 2 4 2 3" xfId="16119" xr:uid="{BECC07CF-DDE8-427D-B68F-24F364FB8456}"/>
    <cellStyle name="Note 4 2 4 3" xfId="9730" xr:uid="{DE8A44EE-30FB-4AD2-9288-ADE376A0D4DF}"/>
    <cellStyle name="Note 4 2 4 3 2" xfId="19178" xr:uid="{59726225-FC62-4C4E-98FB-9482B3D962DA}"/>
    <cellStyle name="Note 4 2 4 4" xfId="15449" xr:uid="{BF6DF210-96DC-424A-803C-C4F88C0A1FBD}"/>
    <cellStyle name="Note 4 2 4 5" xfId="28008" xr:uid="{0BE77E7F-1F1D-46ED-8AFC-AD4E7EDFA4B4}"/>
    <cellStyle name="Note 4 2 4 6" xfId="26681" xr:uid="{D6D5DA66-92EE-415E-AA21-C2D543DE7466}"/>
    <cellStyle name="Note 4 2 4 7" xfId="28516" xr:uid="{F9F29E9E-B883-4004-924E-F7BA06C227A4}"/>
    <cellStyle name="Note 4 2 5" xfId="6895" xr:uid="{D6EB1D9D-D9BB-42DF-8D43-FC39B3FBE874}"/>
    <cellStyle name="Note 4 2 5 2" xfId="10626" xr:uid="{57E6C186-FB39-4BF5-BBE9-AD7A857DCCC1}"/>
    <cellStyle name="Note 4 2 5 2 2" xfId="20074" xr:uid="{B8D95524-1C7E-48A8-A111-E720C8D59196}"/>
    <cellStyle name="Note 4 2 5 2 3" xfId="24498" xr:uid="{B1A2D5E3-1F1D-4F54-AA5A-0F0EECEF541C}"/>
    <cellStyle name="Note 4 2 5 3" xfId="12632" xr:uid="{E0AA5590-2986-46B8-BE0D-961B70EB9DBA}"/>
    <cellStyle name="Note 4 2 5 3 2" xfId="22080" xr:uid="{B54F02C1-A499-4345-B004-98072445403A}"/>
    <cellStyle name="Note 4 2 5 4" xfId="16345" xr:uid="{77F3CB0B-0369-4037-AD8A-FB28D3047462}"/>
    <cellStyle name="Note 4 2 6" xfId="7953" xr:uid="{17756848-356F-4FEA-893E-E902F0CF12B5}"/>
    <cellStyle name="Note 4 2 6 2" xfId="11559" xr:uid="{86442A76-528D-4BB2-B81A-9964EF05C114}"/>
    <cellStyle name="Note 4 2 6 2 2" xfId="21007" xr:uid="{E8C6BE19-7023-432C-BC7A-EC27C0685A42}"/>
    <cellStyle name="Note 4 2 6 2 3" xfId="25421" xr:uid="{D383CE09-D67D-4E36-9964-8533DD2E8E6C}"/>
    <cellStyle name="Note 4 2 6 3" xfId="13678" xr:uid="{A080F4AF-B6B6-4287-BDDA-5ACEC3C37178}"/>
    <cellStyle name="Note 4 2 6 3 2" xfId="23126" xr:uid="{5A1A3670-39C5-41C6-BB0C-9F8366E6B79F}"/>
    <cellStyle name="Note 4 2 6 4" xfId="17401" xr:uid="{A54B1819-C10C-4B34-82D3-BDCD3AE99E48}"/>
    <cellStyle name="Note 4 2 7" xfId="8180" xr:uid="{77561C7F-AB04-4B63-84D4-931A5F649C4E}"/>
    <cellStyle name="Note 4 2 7 2" xfId="11748" xr:uid="{6B2993BD-FC25-4658-94B1-3A539E450AFA}"/>
    <cellStyle name="Note 4 2 7 2 2" xfId="21196" xr:uid="{BF1F9F9F-4D77-4CDA-8778-E4D3F5BA2A48}"/>
    <cellStyle name="Note 4 2 7 2 3" xfId="25591" xr:uid="{CE2AE904-1508-4234-BBF7-4C442A8A087F}"/>
    <cellStyle name="Note 4 2 7 3" xfId="13886" xr:uid="{4687BB9F-6DB4-49ED-97D4-F1AD1E2D619D}"/>
    <cellStyle name="Note 4 2 7 3 2" xfId="23334" xr:uid="{9A10A165-7F01-4793-BEE9-518433A585B8}"/>
    <cellStyle name="Note 4 2 7 4" xfId="17628" xr:uid="{CD69790A-F747-4C86-B504-E1C4644B6FC3}"/>
    <cellStyle name="Note 4 2 8" xfId="8453" xr:uid="{C8E4CD92-9681-49A7-BDB5-51926B8CA336}"/>
    <cellStyle name="Note 4 2 8 2" xfId="11973" xr:uid="{35CE953E-DCFE-441D-9D6F-A644E3FB1CEC}"/>
    <cellStyle name="Note 4 2 8 2 2" xfId="21421" xr:uid="{FE8BDBA6-80BE-495A-B8A0-9E6772D49E62}"/>
    <cellStyle name="Note 4 2 8 2 3" xfId="25815" xr:uid="{8991B527-1E7A-469F-8614-67A681FCBCD7}"/>
    <cellStyle name="Note 4 2 8 3" xfId="14158" xr:uid="{47633E7C-5DC2-43F6-BE15-4737F4C43078}"/>
    <cellStyle name="Note 4 2 8 3 2" xfId="23606" xr:uid="{66EA23AD-6C88-46CF-972C-4C2D8C37B0D9}"/>
    <cellStyle name="Note 4 2 8 4" xfId="17901" xr:uid="{6043E511-1BEC-4086-8CBF-1D3D831AE9C2}"/>
    <cellStyle name="Note 4 2 9" xfId="7923" xr:uid="{6FF47EE8-C0F4-4D2D-864C-059ED773C620}"/>
    <cellStyle name="Note 4 2 9 2" xfId="11533" xr:uid="{CE0958C1-622D-4EEA-B1FA-FB3C08C8EAC2}"/>
    <cellStyle name="Note 4 2 9 2 2" xfId="20981" xr:uid="{97999026-1F1B-4597-A01A-65CD0B27187E}"/>
    <cellStyle name="Note 4 2 9 2 3" xfId="25395" xr:uid="{03A73EEB-8BE4-4C1B-98CC-C172662FDFAB}"/>
    <cellStyle name="Note 4 2 9 3" xfId="13648" xr:uid="{C3013447-B133-408A-823F-8ECDCB8CCE5D}"/>
    <cellStyle name="Note 4 2 9 3 2" xfId="23096" xr:uid="{C35BC96F-9193-460C-A4B2-1623FED40998}"/>
    <cellStyle name="Note 4 2 9 4" xfId="17371" xr:uid="{59C3649A-F311-42A7-AC2D-3E2640E1BCCE}"/>
    <cellStyle name="Note 4 3" xfId="3815" xr:uid="{14133CDF-317F-4909-B40C-90BBA9B88D77}"/>
    <cellStyle name="Note 4 3 10" xfId="27352" xr:uid="{51CE91C6-9A8C-46F3-B8C4-51F3C469B59F}"/>
    <cellStyle name="Note 4 3 11" xfId="27046" xr:uid="{D8E928B1-03BE-448F-BC0D-E13C79713E38}"/>
    <cellStyle name="Note 4 3 2" xfId="5264" xr:uid="{3F3B92D8-CD32-4B0F-B816-30C933C925E7}"/>
    <cellStyle name="Note 4 3 2 10" xfId="26493" xr:uid="{A2F9C056-4EDC-469E-880E-2DD1BFA85D5B}"/>
    <cellStyle name="Note 4 3 2 2" xfId="6136" xr:uid="{463C92DC-89D6-4F3C-9D95-3D3B84B180EA}"/>
    <cellStyle name="Note 4 3 2 2 2" xfId="6806" xr:uid="{99DADD3C-CF69-4FF6-9A1A-ECA74FA2C25A}"/>
    <cellStyle name="Note 4 3 2 2 2 2" xfId="10538" xr:uid="{65389601-08DA-426F-A49B-0D427E310A13}"/>
    <cellStyle name="Note 4 3 2 2 2 2 2" xfId="19986" xr:uid="{84024525-3101-4867-BDE9-85E4C3B23EFD}"/>
    <cellStyle name="Note 4 3 2 2 2 3" xfId="16257" xr:uid="{CC536C04-AD48-4F5F-B1B8-D4A4AB42B7E1}"/>
    <cellStyle name="Note 4 3 2 2 3" xfId="9868" xr:uid="{34B1C39C-AAA1-4250-9BFD-12B0A38B7611}"/>
    <cellStyle name="Note 4 3 2 2 3 2" xfId="19316" xr:uid="{81DD243A-320B-4938-AD8F-FAA812E7F4FC}"/>
    <cellStyle name="Note 4 3 2 2 4" xfId="15587" xr:uid="{10BDF4A9-85E0-4BAC-8EC9-EB053FC6374B}"/>
    <cellStyle name="Note 4 3 2 2 5" xfId="28107" xr:uid="{AB8D337A-9C37-4100-9155-B0254DE2D456}"/>
    <cellStyle name="Note 4 3 2 2 6" xfId="28149" xr:uid="{23954FE2-C66C-4EF8-8B20-B3E928C54EED}"/>
    <cellStyle name="Note 4 3 2 2 7" xfId="28613" xr:uid="{7D013AAB-99D9-4C81-8963-B9D234E07394}"/>
    <cellStyle name="Note 4 3 2 3" xfId="6976" xr:uid="{3FBBDA4F-501C-4C2F-A4DC-E8FA989B1DB3}"/>
    <cellStyle name="Note 4 3 2 3 2" xfId="10707" xr:uid="{6EBFB2B3-E2CC-46A7-A880-74DCDC122C01}"/>
    <cellStyle name="Note 4 3 2 3 2 2" xfId="20155" xr:uid="{D4ED64D6-DFA9-47E3-A247-91AE97E51BEE}"/>
    <cellStyle name="Note 4 3 2 3 2 3" xfId="24579" xr:uid="{5F0429E8-4B56-4A6A-80C9-A8D4208D72CA}"/>
    <cellStyle name="Note 4 3 2 3 3" xfId="12713" xr:uid="{B18106BD-E89F-497C-8459-060A3049EB97}"/>
    <cellStyle name="Note 4 3 2 3 3 2" xfId="22161" xr:uid="{77A915AE-B47C-4C1A-AB4C-919A718F86F1}"/>
    <cellStyle name="Note 4 3 2 3 4" xfId="16426" xr:uid="{7E427215-8D82-41CE-90BE-564028461E20}"/>
    <cellStyle name="Note 4 3 2 4" xfId="8527" xr:uid="{6FF826D8-AA72-4398-901C-F365F80DE5CF}"/>
    <cellStyle name="Note 4 3 2 4 2" xfId="12039" xr:uid="{500C6457-866B-4894-992D-B94432A48595}"/>
    <cellStyle name="Note 4 3 2 4 2 2" xfId="21487" xr:uid="{D7C36CB1-0D41-4B0A-B9B1-1E938D4CD32F}"/>
    <cellStyle name="Note 4 3 2 4 2 3" xfId="25879" xr:uid="{F7956012-3A9B-47BF-8E88-56DF777F6006}"/>
    <cellStyle name="Note 4 3 2 4 3" xfId="14230" xr:uid="{2886BBA7-2A9A-4FF9-BF9B-50ECBFF733E2}"/>
    <cellStyle name="Note 4 3 2 4 3 2" xfId="23678" xr:uid="{4248769D-5066-43CB-AB21-64D3EDC72BD1}"/>
    <cellStyle name="Note 4 3 2 4 4" xfId="17975" xr:uid="{3E315257-0ECE-44E3-A2CE-C5158A74E172}"/>
    <cellStyle name="Note 4 3 2 5" xfId="8955" xr:uid="{02853265-9207-49B3-AED4-32F42766BB18}"/>
    <cellStyle name="Note 4 3 2 5 2" xfId="12409" xr:uid="{B856810A-71BC-499C-8398-7BBC6125C8FD}"/>
    <cellStyle name="Note 4 3 2 5 2 2" xfId="21857" xr:uid="{6514F2E7-5CB9-4679-8703-C4442B602369}"/>
    <cellStyle name="Note 4 3 2 5 2 3" xfId="26247" xr:uid="{28F4F816-F339-44A3-8788-F0CB26AA34CE}"/>
    <cellStyle name="Note 4 3 2 5 3" xfId="14656" xr:uid="{81765271-1C71-4E41-A1C9-D658EB51B1BB}"/>
    <cellStyle name="Note 4 3 2 5 3 2" xfId="24104" xr:uid="{7810EE56-B87E-40FA-B5D8-5C357A912ADE}"/>
    <cellStyle name="Note 4 3 2 5 4" xfId="18403" xr:uid="{A21BB7ED-667B-4BD4-9434-FA08ADE6DBA8}"/>
    <cellStyle name="Note 4 3 2 6" xfId="9048" xr:uid="{08A74199-0149-4A32-AC7D-2508C1C428AF}"/>
    <cellStyle name="Note 4 3 2 6 2" xfId="12486" xr:uid="{5820416B-A83D-4544-BBC7-05BDD30674EB}"/>
    <cellStyle name="Note 4 3 2 6 2 2" xfId="21934" xr:uid="{95FE993E-C6CE-42BF-AA5C-07C340B4D084}"/>
    <cellStyle name="Note 4 3 2 6 2 3" xfId="26324" xr:uid="{4856B55F-3234-4AF1-AB0A-23FC762A5DC8}"/>
    <cellStyle name="Note 4 3 2 6 3" xfId="14749" xr:uid="{E51A9EDA-10BC-4363-8D2F-70C4702A6341}"/>
    <cellStyle name="Note 4 3 2 6 3 2" xfId="24197" xr:uid="{DC35446C-D128-49E2-BE1F-7AFB1D70CB57}"/>
    <cellStyle name="Note 4 3 2 6 4" xfId="18496" xr:uid="{4E2FFDE3-C30E-4FC9-8431-105F7E27B877}"/>
    <cellStyle name="Note 4 3 2 7" xfId="8788" xr:uid="{60B2F9C3-15EE-47C2-B6B2-3DD325CC2A44}"/>
    <cellStyle name="Note 4 3 2 7 2" xfId="12269" xr:uid="{2B9F03F8-90C7-4431-9162-90939482437E}"/>
    <cellStyle name="Note 4 3 2 7 2 2" xfId="21717" xr:uid="{C71FE7CC-CBA3-41BB-A53C-BE49B47E810C}"/>
    <cellStyle name="Note 4 3 2 7 2 3" xfId="26109" xr:uid="{B5794AC4-5823-4F3E-93B3-BB3C84489D38}"/>
    <cellStyle name="Note 4 3 2 7 3" xfId="14491" xr:uid="{123E551C-A211-4478-AE53-30541F234755}"/>
    <cellStyle name="Note 4 3 2 7 3 2" xfId="23939" xr:uid="{FEAEE485-323E-4206-93CD-0A8C06486559}"/>
    <cellStyle name="Note 4 3 2 7 4" xfId="18236" xr:uid="{A08B6D67-C0D4-46C0-830D-720D78324420}"/>
    <cellStyle name="Note 4 3 2 8" xfId="9176" xr:uid="{FA846490-3BF2-40E8-A5F5-CC4C93E7B5CB}"/>
    <cellStyle name="Note 4 3 2 8 2" xfId="14876" xr:uid="{7A6A0491-DE14-496D-8D9F-669C6D116682}"/>
    <cellStyle name="Note 4 3 2 8 2 2" xfId="24324" xr:uid="{987FD74F-E60A-49BF-B0EA-7A834547EFF5}"/>
    <cellStyle name="Note 4 3 2 8 3" xfId="18624" xr:uid="{2B2C1D07-F83C-4727-84F6-C68FC6EA95F5}"/>
    <cellStyle name="Note 4 3 2 9" xfId="27658" xr:uid="{A5D2B84F-D170-48AC-AA43-F7317970FE68}"/>
    <cellStyle name="Note 4 3 3" xfId="5999" xr:uid="{6AB62BC8-9B05-4DCB-899D-9C73C531B895}"/>
    <cellStyle name="Note 4 3 3 2" xfId="6669" xr:uid="{E6B25E6C-6975-40D4-A8BC-F8A8DB3AFADE}"/>
    <cellStyle name="Note 4 3 3 2 2" xfId="10401" xr:uid="{FF420AC3-68EB-4EA5-B6AB-0575B2400E73}"/>
    <cellStyle name="Note 4 3 3 2 2 2" xfId="19849" xr:uid="{A052F20E-05FD-42A8-98B2-03CDC2EE6F8F}"/>
    <cellStyle name="Note 4 3 3 2 3" xfId="16120" xr:uid="{A1ABE357-3DB7-45C6-A815-202334AB7A83}"/>
    <cellStyle name="Note 4 3 3 3" xfId="9731" xr:uid="{FF72A400-D5DC-4DC8-855D-7EEE85286756}"/>
    <cellStyle name="Note 4 3 3 3 2" xfId="19179" xr:uid="{E918747A-947B-4312-A50B-B4915CC2336A}"/>
    <cellStyle name="Note 4 3 3 4" xfId="15450" xr:uid="{5DB9BAB5-6188-4C8F-82E7-886EDC0BDC4D}"/>
    <cellStyle name="Note 4 3 3 5" xfId="28009" xr:uid="{BD3ACB0D-8551-45FC-8BEC-92530C2D787B}"/>
    <cellStyle name="Note 4 3 3 6" xfId="27096" xr:uid="{168D89B6-4693-4D25-879C-92C9205B6509}"/>
    <cellStyle name="Note 4 3 3 7" xfId="28517" xr:uid="{3398AB52-0151-4C99-977A-5E8E03C47FF5}"/>
    <cellStyle name="Note 4 3 4" xfId="7015" xr:uid="{4BDAE51C-6CEF-4664-90BB-E219981D2190}"/>
    <cellStyle name="Note 4 3 4 2" xfId="10746" xr:uid="{2050352E-FAE3-4D35-862B-3398C5FCDC83}"/>
    <cellStyle name="Note 4 3 4 2 2" xfId="20194" xr:uid="{5BCCF467-9B5F-4313-8BF9-46B38FED9EE0}"/>
    <cellStyle name="Note 4 3 4 2 3" xfId="24618" xr:uid="{D22E9978-111C-4EF3-BF15-FE565563BE66}"/>
    <cellStyle name="Note 4 3 4 3" xfId="12752" xr:uid="{A0D62B01-75A6-4D5E-8505-36B2641470D3}"/>
    <cellStyle name="Note 4 3 4 3 2" xfId="22200" xr:uid="{BD2C1BB4-5759-413C-B20E-05F9BFDA5F98}"/>
    <cellStyle name="Note 4 3 4 4" xfId="16465" xr:uid="{4B882622-03D9-41F0-A5CC-9D3B2A4A4D62}"/>
    <cellStyle name="Note 4 3 5" xfId="7405" xr:uid="{AC17C8FF-EE36-4DE1-86C9-8316C07210C0}"/>
    <cellStyle name="Note 4 3 5 2" xfId="11096" xr:uid="{979DF52E-C3A5-43BA-8F99-B68D2DAC04FA}"/>
    <cellStyle name="Note 4 3 5 2 2" xfId="20544" xr:uid="{5A6D8E15-331D-4B4F-ABB4-0D7B71CF33E9}"/>
    <cellStyle name="Note 4 3 5 2 3" xfId="24963" xr:uid="{77AB9381-F688-4C40-8E10-07660A0D93AD}"/>
    <cellStyle name="Note 4 3 5 3" xfId="13135" xr:uid="{F7E468B8-CAD3-404C-A887-8B06DF3C925B}"/>
    <cellStyle name="Note 4 3 5 3 2" xfId="22583" xr:uid="{8739F627-6111-46F0-8742-D4FDFCDED2EA}"/>
    <cellStyle name="Note 4 3 5 4" xfId="16853" xr:uid="{95B2C936-770A-4094-B429-A2FCF93A3092}"/>
    <cellStyle name="Note 4 3 6" xfId="7712" xr:uid="{FE11307E-DCFA-41E7-91D8-73BE081C0B8B}"/>
    <cellStyle name="Note 4 3 6 2" xfId="11362" xr:uid="{9FB06A76-4D2D-475F-93DE-9400C2CED806}"/>
    <cellStyle name="Note 4 3 6 2 2" xfId="20810" xr:uid="{0D455A5A-87CA-472C-9134-3DFB7ACF159C}"/>
    <cellStyle name="Note 4 3 6 2 3" xfId="25228" xr:uid="{3AE88D6E-228F-4134-94E3-EAFF5EECB306}"/>
    <cellStyle name="Note 4 3 6 3" xfId="13441" xr:uid="{E297990D-E304-4F2A-9D5B-32A0B28250CA}"/>
    <cellStyle name="Note 4 3 6 3 2" xfId="22889" xr:uid="{FCAB37F7-9E3A-403A-886B-1F15DA2B28C4}"/>
    <cellStyle name="Note 4 3 6 4" xfId="17160" xr:uid="{23B3E492-4CD1-46CD-B1D6-FB41AB6E4413}"/>
    <cellStyle name="Note 4 3 7" xfId="7267" xr:uid="{7D2F8B29-2145-4066-AE0C-D4567394CCA7}"/>
    <cellStyle name="Note 4 3 7 2" xfId="10991" xr:uid="{22FEE390-2B8C-4CB2-A0BA-98613A862DBB}"/>
    <cellStyle name="Note 4 3 7 2 2" xfId="20439" xr:uid="{8B1E1BA7-5657-4D80-8D24-61AD80A01FD8}"/>
    <cellStyle name="Note 4 3 7 2 3" xfId="24859" xr:uid="{0130BA0C-53B7-4349-B8B7-4FC2DAC1AD8C}"/>
    <cellStyle name="Note 4 3 7 3" xfId="12998" xr:uid="{A9F92894-6849-4367-8DD9-BD2190BBA7C6}"/>
    <cellStyle name="Note 4 3 7 3 2" xfId="22446" xr:uid="{F33FDB25-9C8C-443B-8DAC-D18922F389B7}"/>
    <cellStyle name="Note 4 3 7 4" xfId="16715" xr:uid="{A2789F29-928B-46B0-9834-BC9D1ED6B13A}"/>
    <cellStyle name="Note 4 3 8" xfId="8878" xr:uid="{280E3C3B-98D1-4004-BF67-CEDC0ECD9AAD}"/>
    <cellStyle name="Note 4 3 8 2" xfId="12341" xr:uid="{4616863B-CD4A-4479-A5B6-A5AF2F050091}"/>
    <cellStyle name="Note 4 3 8 2 2" xfId="21789" xr:uid="{6E01AADE-D34A-4892-8CF7-4082708E7A18}"/>
    <cellStyle name="Note 4 3 8 2 3" xfId="26180" xr:uid="{C487B8C6-9325-452F-9EDB-4469B95A0EFF}"/>
    <cellStyle name="Note 4 3 8 3" xfId="14580" xr:uid="{A562C75F-F470-457A-BB62-528AFDF332C2}"/>
    <cellStyle name="Note 4 3 8 3 2" xfId="24028" xr:uid="{5478E748-9E43-4C28-9344-DFAD51ED7A39}"/>
    <cellStyle name="Note 4 3 8 4" xfId="18326" xr:uid="{C9AAB2A9-9DB5-4272-8A07-154DCD2C7AC6}"/>
    <cellStyle name="Note 4 3 9" xfId="7989" xr:uid="{48FD089D-AFF0-44C0-BC73-A5FF0A551112}"/>
    <cellStyle name="Note 4 3 9 2" xfId="13714" xr:uid="{F78BD4C6-BC04-4DB3-A993-9656EC14E0CC}"/>
    <cellStyle name="Note 4 3 9 2 2" xfId="23162" xr:uid="{D663963D-3B72-4098-930D-BA3AB2666882}"/>
    <cellStyle name="Note 4 3 9 3" xfId="17437" xr:uid="{55AB91A0-F5BF-4B2E-8183-9EC6106BC2D3}"/>
    <cellStyle name="Note 4 4" xfId="3816" xr:uid="{663E9403-4248-4B57-9881-2904C6ACD66F}"/>
    <cellStyle name="Note 4 4 10" xfId="27353" xr:uid="{37538EB5-470D-4EBB-B55E-F7F52BDC7D4E}"/>
    <cellStyle name="Note 4 4 11" xfId="26574" xr:uid="{A33905C5-7273-4766-A72E-5940A5850C5E}"/>
    <cellStyle name="Note 4 4 2" xfId="5265" xr:uid="{B6605BCD-B032-4C70-ADAC-5ED957DFCC63}"/>
    <cellStyle name="Note 4 4 2 10" xfId="26492" xr:uid="{6A9A6A43-5194-4212-800A-D9E269E2A9C7}"/>
    <cellStyle name="Note 4 4 2 2" xfId="6137" xr:uid="{8F450890-AAEC-472B-BC67-21196BC20DD2}"/>
    <cellStyle name="Note 4 4 2 2 2" xfId="6807" xr:uid="{DD6ECDF0-091C-4792-B60C-81207F4904AA}"/>
    <cellStyle name="Note 4 4 2 2 2 2" xfId="10539" xr:uid="{4E502BD9-06A0-4784-B1AD-A6906447AD52}"/>
    <cellStyle name="Note 4 4 2 2 2 2 2" xfId="19987" xr:uid="{47E4FC32-FCF5-4F44-8AF7-7278F7CF4512}"/>
    <cellStyle name="Note 4 4 2 2 2 3" xfId="16258" xr:uid="{A4FA983D-96BA-4192-9E30-CE9252545F11}"/>
    <cellStyle name="Note 4 4 2 2 3" xfId="9869" xr:uid="{AE1808BE-786D-4484-900D-010A22372C68}"/>
    <cellStyle name="Note 4 4 2 2 3 2" xfId="19317" xr:uid="{D1EDD980-1C68-4F1D-A225-5E954CBE77CE}"/>
    <cellStyle name="Note 4 4 2 2 4" xfId="15588" xr:uid="{1C96A1A6-3813-4D73-B4C8-3CE87015C709}"/>
    <cellStyle name="Note 4 4 2 2 5" xfId="28108" xr:uid="{C7654C4A-8DC7-400A-BB19-62526DD87BA2}"/>
    <cellStyle name="Note 4 4 2 2 6" xfId="26532" xr:uid="{1DB80F93-77E1-4603-B241-51578283BC2E}"/>
    <cellStyle name="Note 4 4 2 2 7" xfId="28614" xr:uid="{2DF6FFEA-D779-4502-8229-84C7829348E3}"/>
    <cellStyle name="Note 4 4 2 3" xfId="6975" xr:uid="{5993D5C9-142F-4652-A7D1-BAC423F438FB}"/>
    <cellStyle name="Note 4 4 2 3 2" xfId="10706" xr:uid="{A7EF8FF7-A0FA-4C7A-9D48-8AF9C4E9376F}"/>
    <cellStyle name="Note 4 4 2 3 2 2" xfId="20154" xr:uid="{3A3CF6F4-9261-42A4-B131-459CD20C6197}"/>
    <cellStyle name="Note 4 4 2 3 2 3" xfId="24578" xr:uid="{6C4A9582-FF42-426A-8DD6-E42A956B4C05}"/>
    <cellStyle name="Note 4 4 2 3 3" xfId="12712" xr:uid="{D8A280E0-F768-4EBB-AA7D-B6BA2C8DDEE2}"/>
    <cellStyle name="Note 4 4 2 3 3 2" xfId="22160" xr:uid="{B7A3B40D-FF3B-4B58-86E6-E33201BF1136}"/>
    <cellStyle name="Note 4 4 2 3 4" xfId="16425" xr:uid="{8BFAEC15-4AB1-408A-AE69-4D84FACE0206}"/>
    <cellStyle name="Note 4 4 2 4" xfId="7764" xr:uid="{6F08A1B6-070D-4A2B-9FED-841A4D655B3B}"/>
    <cellStyle name="Note 4 4 2 4 2" xfId="11406" xr:uid="{36666493-3403-45F1-88D5-ED682D805B0A}"/>
    <cellStyle name="Note 4 4 2 4 2 2" xfId="20854" xr:uid="{8E059157-2E77-4F39-AC70-71AC7B937152}"/>
    <cellStyle name="Note 4 4 2 4 2 3" xfId="25270" xr:uid="{88083301-1264-40B6-B8E5-EE79E0832AF0}"/>
    <cellStyle name="Note 4 4 2 4 3" xfId="13491" xr:uid="{F4EB0810-1FC2-4CA9-90D5-A1876516E9D6}"/>
    <cellStyle name="Note 4 4 2 4 3 2" xfId="22939" xr:uid="{4EA94A5D-86A1-4CD5-9FA5-F8745BA3455A}"/>
    <cellStyle name="Note 4 4 2 4 4" xfId="17212" xr:uid="{1A8D79FB-1B6C-4F4E-9D11-E678EFAA7ACD}"/>
    <cellStyle name="Note 4 4 2 5" xfId="8956" xr:uid="{8F4DA9E2-20BA-48A3-90BE-26783DECA577}"/>
    <cellStyle name="Note 4 4 2 5 2" xfId="12410" xr:uid="{57E7DE00-CB4F-4451-956E-232849EC732C}"/>
    <cellStyle name="Note 4 4 2 5 2 2" xfId="21858" xr:uid="{E7FA92A6-CDA5-41E9-B973-73B66B69CFE1}"/>
    <cellStyle name="Note 4 4 2 5 2 3" xfId="26248" xr:uid="{0F630CE0-B550-493A-9BAC-6B9508E8D6C2}"/>
    <cellStyle name="Note 4 4 2 5 3" xfId="14657" xr:uid="{CF987E7A-9702-4A2A-9D88-2000326CB8F8}"/>
    <cellStyle name="Note 4 4 2 5 3 2" xfId="24105" xr:uid="{4E4AE985-0E08-47FF-ADF1-F89FD50C4089}"/>
    <cellStyle name="Note 4 4 2 5 4" xfId="18404" xr:uid="{68911D58-A400-4986-984E-802C013A5A77}"/>
    <cellStyle name="Note 4 4 2 6" xfId="9049" xr:uid="{F2A28DEC-DD4C-440C-A47D-0DBC327F6072}"/>
    <cellStyle name="Note 4 4 2 6 2" xfId="12487" xr:uid="{E91211AD-EC68-4C2D-B2FF-B412BB4F7241}"/>
    <cellStyle name="Note 4 4 2 6 2 2" xfId="21935" xr:uid="{F69EE7DA-D43B-46C1-B625-535DBCC04B26}"/>
    <cellStyle name="Note 4 4 2 6 2 3" xfId="26325" xr:uid="{4724C30D-F0E4-4CC0-850F-E020F365DFB4}"/>
    <cellStyle name="Note 4 4 2 6 3" xfId="14750" xr:uid="{C7CBC6BF-3CAE-428A-B16F-C60140F82CB5}"/>
    <cellStyle name="Note 4 4 2 6 3 2" xfId="24198" xr:uid="{1E7A505C-6ED9-454E-8355-65A93D66D071}"/>
    <cellStyle name="Note 4 4 2 6 4" xfId="18497" xr:uid="{B0C32572-D066-4625-ABA9-49EBC78729E9}"/>
    <cellStyle name="Note 4 4 2 7" xfId="7635" xr:uid="{597942CA-48E9-4E4C-A2EA-C14A8A7B912F}"/>
    <cellStyle name="Note 4 4 2 7 2" xfId="11291" xr:uid="{8EAB590A-BBE4-4B1E-BC7A-7191F9BB00DE}"/>
    <cellStyle name="Note 4 4 2 7 2 2" xfId="20739" xr:uid="{47D1A7BF-B6DE-4748-989E-2F933A61BBB9}"/>
    <cellStyle name="Note 4 4 2 7 2 3" xfId="25157" xr:uid="{97AF1279-EE6C-4CA7-870E-17400B7224D0}"/>
    <cellStyle name="Note 4 4 2 7 3" xfId="13364" xr:uid="{EC36FDFF-33C5-43D0-8881-EDC0EA4E75BE}"/>
    <cellStyle name="Note 4 4 2 7 3 2" xfId="22812" xr:uid="{84734EA6-3210-4523-B260-E356C954E916}"/>
    <cellStyle name="Note 4 4 2 7 4" xfId="17083" xr:uid="{963B49D6-C267-478F-8D8C-91BBFCD04D55}"/>
    <cellStyle name="Note 4 4 2 8" xfId="9177" xr:uid="{29218CFE-02E7-4650-ACE9-BF3E3F94765C}"/>
    <cellStyle name="Note 4 4 2 8 2" xfId="14877" xr:uid="{ECAC423A-2F14-4BB5-AB46-C333990ABA49}"/>
    <cellStyle name="Note 4 4 2 8 2 2" xfId="24325" xr:uid="{E522BCA3-7571-48FB-A521-29259E585081}"/>
    <cellStyle name="Note 4 4 2 8 3" xfId="18625" xr:uid="{2F3B776F-CDB5-4C9A-98BD-AC06C62139DC}"/>
    <cellStyle name="Note 4 4 2 9" xfId="27659" xr:uid="{F4F3F8CD-DC5A-4C7C-94E8-ACA953E5D5AA}"/>
    <cellStyle name="Note 4 4 3" xfId="6000" xr:uid="{318D753D-9A16-4010-9D2D-25B1AD0CC00A}"/>
    <cellStyle name="Note 4 4 3 2" xfId="6670" xr:uid="{1BA7EEEA-BEC2-4C9D-A080-7565C13FEF53}"/>
    <cellStyle name="Note 4 4 3 2 2" xfId="10402" xr:uid="{BED244F5-96D2-4D5A-A553-9E34410BBEB0}"/>
    <cellStyle name="Note 4 4 3 2 2 2" xfId="19850" xr:uid="{D93A7121-9783-4A4C-B6BA-3C47284258DA}"/>
    <cellStyle name="Note 4 4 3 2 3" xfId="16121" xr:uid="{052FFD44-B465-4B27-A90B-5236E6E3666A}"/>
    <cellStyle name="Note 4 4 3 3" xfId="9732" xr:uid="{06C34A27-AEF0-4864-9245-0B7F0C7BBC22}"/>
    <cellStyle name="Note 4 4 3 3 2" xfId="19180" xr:uid="{DE373787-EB20-47E2-A849-1DA5CDB468AC}"/>
    <cellStyle name="Note 4 4 3 4" xfId="15451" xr:uid="{2A2748B5-033A-4837-A0CC-99FDFA0AEC65}"/>
    <cellStyle name="Note 4 4 3 5" xfId="28010" xr:uid="{FFA34FF7-154B-413C-AF3F-DAB05A0F45D8}"/>
    <cellStyle name="Note 4 4 3 6" xfId="26799" xr:uid="{FDE8B674-D1D2-4485-BCAA-91AB11414BCB}"/>
    <cellStyle name="Note 4 4 3 7" xfId="28518" xr:uid="{6FB3C5A5-A8E0-410E-8CAE-E926638B5751}"/>
    <cellStyle name="Note 4 4 4" xfId="6894" xr:uid="{515F4799-0A4F-4A85-AF5F-4413C0027EBB}"/>
    <cellStyle name="Note 4 4 4 2" xfId="10625" xr:uid="{ED87A400-9D2A-4066-BB83-FD88FC168D2E}"/>
    <cellStyle name="Note 4 4 4 2 2" xfId="20073" xr:uid="{2C5C0960-92E0-442C-A929-E319CFFD8C25}"/>
    <cellStyle name="Note 4 4 4 2 3" xfId="24497" xr:uid="{2F4F3869-0D53-43AA-A654-89FF7CBE6A76}"/>
    <cellStyle name="Note 4 4 4 3" xfId="12631" xr:uid="{318E090C-A577-4FCD-B550-D976AE3D2725}"/>
    <cellStyle name="Note 4 4 4 3 2" xfId="22079" xr:uid="{0A0C3544-D7A3-4E7C-B555-0A004653C755}"/>
    <cellStyle name="Note 4 4 4 4" xfId="16344" xr:uid="{6A59695B-CC60-4B8B-89A0-E978215CF9A9}"/>
    <cellStyle name="Note 4 4 5" xfId="8593" xr:uid="{EFB20898-BB27-427F-9117-17D3D88DFE23}"/>
    <cellStyle name="Note 4 4 5 2" xfId="12089" xr:uid="{83028DCD-B008-44DD-8420-F155981841DE}"/>
    <cellStyle name="Note 4 4 5 2 2" xfId="21537" xr:uid="{83369B03-B6DB-4CB1-AB20-C4054FABAF44}"/>
    <cellStyle name="Note 4 4 5 2 3" xfId="25929" xr:uid="{46DAEBA1-981E-4F47-9AFE-437BA2A5308F}"/>
    <cellStyle name="Note 4 4 5 3" xfId="14296" xr:uid="{38C2FAAF-72C2-4045-A14A-64504BC5748C}"/>
    <cellStyle name="Note 4 4 5 3 2" xfId="23744" xr:uid="{C2E3E9CE-1BAA-4C4D-91EE-F2020A7FADC5}"/>
    <cellStyle name="Note 4 4 5 4" xfId="18041" xr:uid="{802FC948-6BF6-482E-ADAC-2B21D3CB557A}"/>
    <cellStyle name="Note 4 4 6" xfId="8179" xr:uid="{E43037B3-529D-49E6-A07E-E09344A51528}"/>
    <cellStyle name="Note 4 4 6 2" xfId="11747" xr:uid="{0930CB3E-1B02-4FDD-921E-01AC07D9B442}"/>
    <cellStyle name="Note 4 4 6 2 2" xfId="21195" xr:uid="{0AACCE76-7824-4B2C-8F86-A0D10F490FB8}"/>
    <cellStyle name="Note 4 4 6 2 3" xfId="25590" xr:uid="{0A7D1F04-FBAE-4AEF-B04C-F8F45E922522}"/>
    <cellStyle name="Note 4 4 6 3" xfId="13885" xr:uid="{3AFCB9E1-6071-4418-9931-14E8E3432964}"/>
    <cellStyle name="Note 4 4 6 3 2" xfId="23333" xr:uid="{A196DFDE-F66F-49D1-AB94-04589A9D462D}"/>
    <cellStyle name="Note 4 4 6 4" xfId="17627" xr:uid="{776C1648-0981-4251-BA04-3C99788132B2}"/>
    <cellStyle name="Note 4 4 7" xfId="8340" xr:uid="{39FE395B-EBBD-4825-A267-3C58817B083B}"/>
    <cellStyle name="Note 4 4 7 2" xfId="11885" xr:uid="{68E43F61-08E3-4B45-969A-07BAB3F066D2}"/>
    <cellStyle name="Note 4 4 7 2 2" xfId="21333" xr:uid="{EAF8DB8D-D1D4-425A-8DFA-194787FB244E}"/>
    <cellStyle name="Note 4 4 7 2 3" xfId="25727" xr:uid="{C7ABF7DC-138D-4D8D-8F96-40E79C010A5A}"/>
    <cellStyle name="Note 4 4 7 3" xfId="14045" xr:uid="{0B12FD7C-D453-4BDC-BFA9-4909579BAC73}"/>
    <cellStyle name="Note 4 4 7 3 2" xfId="23493" xr:uid="{CD16D42C-4BC1-46A0-8BBB-6E665D160033}"/>
    <cellStyle name="Note 4 4 7 4" xfId="17788" xr:uid="{137F7EF1-2445-4BE4-8CE8-88C0B202E3C5}"/>
    <cellStyle name="Note 4 4 8" xfId="7749" xr:uid="{00BDB8EA-B26B-44D3-8F19-BA0A8A41DDC5}"/>
    <cellStyle name="Note 4 4 8 2" xfId="11392" xr:uid="{8891EF6A-5002-453E-A239-AEB816CFB3B5}"/>
    <cellStyle name="Note 4 4 8 2 2" xfId="20840" xr:uid="{2D29D942-536B-41CA-8C30-CAFA6B7DAC84}"/>
    <cellStyle name="Note 4 4 8 2 3" xfId="25256" xr:uid="{B391398C-A45F-4071-98B6-C68C9943AE7B}"/>
    <cellStyle name="Note 4 4 8 3" xfId="13476" xr:uid="{3A130327-D9C5-48A2-9045-B9FAEAEA8E84}"/>
    <cellStyle name="Note 4 4 8 3 2" xfId="22924" xr:uid="{066F628A-4C18-4BDD-9F84-4430287C9584}"/>
    <cellStyle name="Note 4 4 8 4" xfId="17197" xr:uid="{7C8E77EA-9D16-4C56-8004-4E483502F217}"/>
    <cellStyle name="Note 4 4 9" xfId="7899" xr:uid="{0F35F499-202F-480B-A31E-09DD7F682570}"/>
    <cellStyle name="Note 4 4 9 2" xfId="13624" xr:uid="{2059B613-6327-4915-BAEC-60D83DEADE97}"/>
    <cellStyle name="Note 4 4 9 2 2" xfId="23072" xr:uid="{7AA5A800-CB4C-40DD-892E-2FA4C9EE073F}"/>
    <cellStyle name="Note 4 4 9 3" xfId="17347" xr:uid="{1BB9BB4E-97A8-43E6-925D-8CE46794F727}"/>
    <cellStyle name="Note 4 5" xfId="3817" xr:uid="{86D4706A-5CF6-4F18-B21D-6B22E9F5CED2}"/>
    <cellStyle name="Note 4 5 10" xfId="27354" xr:uid="{EA23A5CD-A324-4857-AFC6-B9961984CA0F}"/>
    <cellStyle name="Note 4 5 11" xfId="27045" xr:uid="{6ECEE039-84C5-41FD-B27D-23D93D620132}"/>
    <cellStyle name="Note 4 5 2" xfId="5266" xr:uid="{B1170179-1C68-4DD5-82AD-9A2B2F5674C1}"/>
    <cellStyle name="Note 4 5 2 10" xfId="27470" xr:uid="{7BDEB26E-A2FD-4ABC-9E5F-EBA2D34C873B}"/>
    <cellStyle name="Note 4 5 2 2" xfId="6138" xr:uid="{DE7F0082-04C0-4F7C-8970-ED553369F1DE}"/>
    <cellStyle name="Note 4 5 2 2 2" xfId="6808" xr:uid="{2E37378E-F063-4F73-980A-4577D9C23FFD}"/>
    <cellStyle name="Note 4 5 2 2 2 2" xfId="10540" xr:uid="{8BD0D123-1A60-46D0-B7AE-A03D2FBF010B}"/>
    <cellStyle name="Note 4 5 2 2 2 2 2" xfId="19988" xr:uid="{6E20C1A7-8BE0-4E0A-8E0A-AF56FD13D6F4}"/>
    <cellStyle name="Note 4 5 2 2 2 3" xfId="16259" xr:uid="{33B716F4-64F9-4426-BB70-06DED308F81A}"/>
    <cellStyle name="Note 4 5 2 2 3" xfId="9870" xr:uid="{F1C4FE48-35E6-45CA-999B-424CB40C2332}"/>
    <cellStyle name="Note 4 5 2 2 3 2" xfId="19318" xr:uid="{F1E35A03-C4DA-4DD4-A640-4F089C959457}"/>
    <cellStyle name="Note 4 5 2 2 4" xfId="15589" xr:uid="{39C2C32A-626C-4D2B-A97D-E724ACAED672}"/>
    <cellStyle name="Note 4 5 2 2 5" xfId="28109" xr:uid="{0B38F0EF-1CD8-4DAA-A93F-A5F5989E93E4}"/>
    <cellStyle name="Note 4 5 2 2 6" xfId="27393" xr:uid="{87DFFE34-4507-4DDD-9F51-E6C4D68CF82B}"/>
    <cellStyle name="Note 4 5 2 2 7" xfId="28615" xr:uid="{B9010167-D653-450A-8716-758D16DCA131}"/>
    <cellStyle name="Note 4 5 2 3" xfId="6974" xr:uid="{40035D45-F12F-4F62-B400-697833DA86D1}"/>
    <cellStyle name="Note 4 5 2 3 2" xfId="10705" xr:uid="{01BAC59D-F043-496B-91D8-746649D494B7}"/>
    <cellStyle name="Note 4 5 2 3 2 2" xfId="20153" xr:uid="{25031DC3-242A-4311-9B46-7D0FA0C21830}"/>
    <cellStyle name="Note 4 5 2 3 2 3" xfId="24577" xr:uid="{409D330A-9E2F-494C-A23B-390C4946DC10}"/>
    <cellStyle name="Note 4 5 2 3 3" xfId="12711" xr:uid="{295FFE9B-B3B1-48D9-BA5B-CC2215C4D9D5}"/>
    <cellStyle name="Note 4 5 2 3 3 2" xfId="22159" xr:uid="{D778DDA3-9B46-4172-9391-FA6A7994AF34}"/>
    <cellStyle name="Note 4 5 2 3 4" xfId="16424" xr:uid="{E429C1DC-0D58-48D9-81DC-349CFCA0568E}"/>
    <cellStyle name="Note 4 5 2 4" xfId="7766" xr:uid="{3E49EB5C-B68C-464E-AEB8-4931ADF9449C}"/>
    <cellStyle name="Note 4 5 2 4 2" xfId="11408" xr:uid="{5D8DE530-1198-41DB-9D5E-76A56125E45A}"/>
    <cellStyle name="Note 4 5 2 4 2 2" xfId="20856" xr:uid="{C176AB5E-23E5-4754-8C33-813D49CA53C4}"/>
    <cellStyle name="Note 4 5 2 4 2 3" xfId="25272" xr:uid="{5B539ACC-7A56-41EC-B7FD-100930800A29}"/>
    <cellStyle name="Note 4 5 2 4 3" xfId="13493" xr:uid="{25C93AD0-1BBC-492D-BC44-86012E570356}"/>
    <cellStyle name="Note 4 5 2 4 3 2" xfId="22941" xr:uid="{969BD94F-B263-475B-B333-D20D4EA2D77C}"/>
    <cellStyle name="Note 4 5 2 4 4" xfId="17214" xr:uid="{E082D5EA-C0B7-4F90-9D06-0C1346330572}"/>
    <cellStyle name="Note 4 5 2 5" xfId="8957" xr:uid="{068AC4E5-43A4-41CF-B527-6F6FB37E80C0}"/>
    <cellStyle name="Note 4 5 2 5 2" xfId="12411" xr:uid="{646978E5-C411-4DFF-B40B-D50A29F4DEC9}"/>
    <cellStyle name="Note 4 5 2 5 2 2" xfId="21859" xr:uid="{22AEC913-50B1-4838-AE3C-7A48B7B65764}"/>
    <cellStyle name="Note 4 5 2 5 2 3" xfId="26249" xr:uid="{95C7106D-C47E-43CE-9A63-EB130883137C}"/>
    <cellStyle name="Note 4 5 2 5 3" xfId="14658" xr:uid="{62CF2810-24BE-4D1D-AB38-7243A5F3144A}"/>
    <cellStyle name="Note 4 5 2 5 3 2" xfId="24106" xr:uid="{FE614AD8-9C5C-42C0-AE7D-22EB5D48B268}"/>
    <cellStyle name="Note 4 5 2 5 4" xfId="18405" xr:uid="{90BC1F47-1CE7-49E7-A140-A9E9A2C3F7A8}"/>
    <cellStyle name="Note 4 5 2 6" xfId="9050" xr:uid="{252B313C-CF03-4759-9A40-7AFF9DAC15FB}"/>
    <cellStyle name="Note 4 5 2 6 2" xfId="12488" xr:uid="{BF3D7B60-EFC9-40A0-8976-6A045A4EC112}"/>
    <cellStyle name="Note 4 5 2 6 2 2" xfId="21936" xr:uid="{389F325E-8563-47C8-9F50-0BCC29471F52}"/>
    <cellStyle name="Note 4 5 2 6 2 3" xfId="26326" xr:uid="{5CD1E160-85D7-41D3-A9C6-68F0D4954B3F}"/>
    <cellStyle name="Note 4 5 2 6 3" xfId="14751" xr:uid="{5393CEB3-8BFB-48E4-8F24-05CA9840423E}"/>
    <cellStyle name="Note 4 5 2 6 3 2" xfId="24199" xr:uid="{9AEFE94E-BCEF-4880-A3CF-1BE051A266BF}"/>
    <cellStyle name="Note 4 5 2 6 4" xfId="18498" xr:uid="{C4E1E310-ECDB-4BAE-820E-70C4A49E7C0F}"/>
    <cellStyle name="Note 4 5 2 7" xfId="7720" xr:uid="{67A97333-B801-4698-83DC-EF093534FBE1}"/>
    <cellStyle name="Note 4 5 2 7 2" xfId="11368" xr:uid="{AFFAE96B-754E-45F4-B587-C8079638E149}"/>
    <cellStyle name="Note 4 5 2 7 2 2" xfId="20816" xr:uid="{E996CA5F-836F-4717-84E3-7C20F13FB8B1}"/>
    <cellStyle name="Note 4 5 2 7 2 3" xfId="25234" xr:uid="{C96C6156-E967-4FCA-9F4C-4CA46E2977D7}"/>
    <cellStyle name="Note 4 5 2 7 3" xfId="13449" xr:uid="{BC3D60C2-5C83-4E6B-BD76-5599414BE0E6}"/>
    <cellStyle name="Note 4 5 2 7 3 2" xfId="22897" xr:uid="{32FDC123-BB3D-4FB7-89B7-3D5CEDBCBB7D}"/>
    <cellStyle name="Note 4 5 2 7 4" xfId="17168" xr:uid="{F6194CE0-6C21-40A0-8538-9F148619DE27}"/>
    <cellStyle name="Note 4 5 2 8" xfId="9178" xr:uid="{7772803D-E12E-44F0-8627-FAA2A906DD28}"/>
    <cellStyle name="Note 4 5 2 8 2" xfId="14878" xr:uid="{A9A3494E-FFA2-46AA-B3DD-79092AA8DC66}"/>
    <cellStyle name="Note 4 5 2 8 2 2" xfId="24326" xr:uid="{C6BF5B19-BBD1-4C25-A204-60C42ECFD2E4}"/>
    <cellStyle name="Note 4 5 2 8 3" xfId="18626" xr:uid="{07574EF6-683D-4FC8-82DC-602145B5C331}"/>
    <cellStyle name="Note 4 5 2 9" xfId="27660" xr:uid="{70440B17-88FD-4BA6-B720-E6EAF5CA33B3}"/>
    <cellStyle name="Note 4 5 3" xfId="6001" xr:uid="{C3643484-631F-4932-9076-8298E36A9A56}"/>
    <cellStyle name="Note 4 5 3 2" xfId="6671" xr:uid="{A8C2564A-E9D0-4040-B911-55989FB7D02B}"/>
    <cellStyle name="Note 4 5 3 2 2" xfId="10403" xr:uid="{D089CF6C-086A-490D-8B85-8E6B70F5A5D5}"/>
    <cellStyle name="Note 4 5 3 2 2 2" xfId="19851" xr:uid="{A999926B-08BC-48A8-83AB-975F19721CD7}"/>
    <cellStyle name="Note 4 5 3 2 3" xfId="16122" xr:uid="{B8C57F1E-8BA9-4C7E-893A-E6BEE3DD38B4}"/>
    <cellStyle name="Note 4 5 3 3" xfId="9733" xr:uid="{DC7D24C9-5B15-4E62-A5DD-95E22A3544B0}"/>
    <cellStyle name="Note 4 5 3 3 2" xfId="19181" xr:uid="{158D2482-0184-40CA-8D12-0FAE0C2A4460}"/>
    <cellStyle name="Note 4 5 3 4" xfId="15452" xr:uid="{1B5B95A9-8A90-4EF9-85FC-28FA33A3161D}"/>
    <cellStyle name="Note 4 5 3 5" xfId="28011" xr:uid="{F8CA452C-703A-4B5B-A08E-13580575A70A}"/>
    <cellStyle name="Note 4 5 3 6" xfId="26516" xr:uid="{4416CA4A-AD7D-4782-83C3-42714A26EB77}"/>
    <cellStyle name="Note 4 5 3 7" xfId="28519" xr:uid="{E60E84A2-F8B6-464C-BB65-AFCA4C1CFBD5}"/>
    <cellStyle name="Note 4 5 4" xfId="7014" xr:uid="{9E68C747-5740-4E4E-BF88-B389FBA39705}"/>
    <cellStyle name="Note 4 5 4 2" xfId="10745" xr:uid="{12100ADB-E5E5-4B5B-AAC0-755EEE3A1F32}"/>
    <cellStyle name="Note 4 5 4 2 2" xfId="20193" xr:uid="{60EF880E-4BE8-41FE-815C-E460BA5546F9}"/>
    <cellStyle name="Note 4 5 4 2 3" xfId="24617" xr:uid="{04E84BB6-844A-46B3-8E03-0484DFE1B6E3}"/>
    <cellStyle name="Note 4 5 4 3" xfId="12751" xr:uid="{89704C3A-EB98-46C8-AAC3-9EBF0C15A711}"/>
    <cellStyle name="Note 4 5 4 3 2" xfId="22199" xr:uid="{A00C685F-CD7F-4A08-AEA1-E8BFD0F7F29C}"/>
    <cellStyle name="Note 4 5 4 4" xfId="16464" xr:uid="{BDB99D74-4DEB-4EC4-820D-720EBE92C35D}"/>
    <cellStyle name="Note 4 5 5" xfId="7952" xr:uid="{F19756F4-E120-4A8A-8F7B-55900B2939AE}"/>
    <cellStyle name="Note 4 5 5 2" xfId="11558" xr:uid="{61B66599-742D-4B70-AAB5-25391F83A19C}"/>
    <cellStyle name="Note 4 5 5 2 2" xfId="21006" xr:uid="{0A598506-2C04-458D-ACC2-3A7D0DC60A5D}"/>
    <cellStyle name="Note 4 5 5 2 3" xfId="25420" xr:uid="{E6F3047E-0AF6-40F9-A9B6-E9887ED70ED9}"/>
    <cellStyle name="Note 4 5 5 3" xfId="13677" xr:uid="{9C80C681-03F5-454B-A6F5-D598ED30F9B8}"/>
    <cellStyle name="Note 4 5 5 3 2" xfId="23125" xr:uid="{843E52C5-E52C-4C7B-AB02-D18188852A12}"/>
    <cellStyle name="Note 4 5 5 4" xfId="17400" xr:uid="{CD73566A-B102-41A6-8D92-8BD444A4F0F5}"/>
    <cellStyle name="Note 4 5 6" xfId="8398" xr:uid="{989DA375-E2A9-4F05-B759-811A30A1D2D1}"/>
    <cellStyle name="Note 4 5 6 2" xfId="11929" xr:uid="{807B7A3D-7E20-4FB4-BBF2-40047EF78BAA}"/>
    <cellStyle name="Note 4 5 6 2 2" xfId="21377" xr:uid="{7E1B09F0-D86D-4647-A7ED-330E3BBE757D}"/>
    <cellStyle name="Note 4 5 6 2 3" xfId="25771" xr:uid="{D3220975-6381-442F-85CC-D906755B609E}"/>
    <cellStyle name="Note 4 5 6 3" xfId="14103" xr:uid="{D67A6086-F65A-45E7-91ED-C4003626CAF1}"/>
    <cellStyle name="Note 4 5 6 3 2" xfId="23551" xr:uid="{60613443-0A33-40D4-B956-E4B0A5E2C22F}"/>
    <cellStyle name="Note 4 5 6 4" xfId="17846" xr:uid="{B240412B-6AF5-4400-BAFC-07C2EE2078C5}"/>
    <cellStyle name="Note 4 5 7" xfId="7777" xr:uid="{65BA3CB6-1706-4701-96CF-B0D140AF661C}"/>
    <cellStyle name="Note 4 5 7 2" xfId="11418" xr:uid="{95698041-F144-402C-A2D9-D7C470A1E9CD}"/>
    <cellStyle name="Note 4 5 7 2 2" xfId="20866" xr:uid="{5D257871-083B-42EA-8E57-4A81DB338E66}"/>
    <cellStyle name="Note 4 5 7 2 3" xfId="25282" xr:uid="{6626DDA1-AD47-41D2-A234-D2574687C7FF}"/>
    <cellStyle name="Note 4 5 7 3" xfId="13504" xr:uid="{4A72AE71-0FAE-42D0-8858-0E46DE431151}"/>
    <cellStyle name="Note 4 5 7 3 2" xfId="22952" xr:uid="{DD30F239-735E-42B4-9B0D-DF72FF5BEA78}"/>
    <cellStyle name="Note 4 5 7 4" xfId="17225" xr:uid="{039EA9DA-4F5D-4C01-B043-7FD33ACFD1BF}"/>
    <cellStyle name="Note 4 5 8" xfId="8416" xr:uid="{D815AFED-4A1B-4696-A1EE-B0DFD095C5F5}"/>
    <cellStyle name="Note 4 5 8 2" xfId="11945" xr:uid="{DAB6224D-FE75-4D05-B42C-9BC58C7A8177}"/>
    <cellStyle name="Note 4 5 8 2 2" xfId="21393" xr:uid="{D497EE40-7F79-488A-A3AC-4DC5CC0F7C14}"/>
    <cellStyle name="Note 4 5 8 2 3" xfId="25787" xr:uid="{DA9314F9-8A7C-497E-9556-5BD884815F18}"/>
    <cellStyle name="Note 4 5 8 3" xfId="14121" xr:uid="{77D60D68-C4E2-411F-BC8F-77BE45812C5C}"/>
    <cellStyle name="Note 4 5 8 3 2" xfId="23569" xr:uid="{ACBD984A-87C9-4D8B-B152-02F63A934762}"/>
    <cellStyle name="Note 4 5 8 4" xfId="17864" xr:uid="{53B93D38-39B2-4D77-B601-1CDF56BA6EE2}"/>
    <cellStyle name="Note 4 5 9" xfId="8510" xr:uid="{8F72A5FC-0064-4DD9-A0DE-049CA0583663}"/>
    <cellStyle name="Note 4 5 9 2" xfId="14213" xr:uid="{D6B59F84-F82F-4CE8-8B7C-700EB0C89DFC}"/>
    <cellStyle name="Note 4 5 9 2 2" xfId="23661" xr:uid="{E820D0E4-D748-44CA-BAA7-B76E45889897}"/>
    <cellStyle name="Note 4 5 9 3" xfId="17958" xr:uid="{0CEC6C53-0209-4955-864F-4822AC9C147A}"/>
    <cellStyle name="Note 4 6" xfId="3818" xr:uid="{307FDDEE-B357-4834-90E4-E7EE0EE97AAC}"/>
    <cellStyle name="Note 4 6 10" xfId="27355" xr:uid="{F9F056AB-D7C7-4E44-9B8D-D55CADB90CA8}"/>
    <cellStyle name="Note 4 6 11" xfId="26573" xr:uid="{0FB71E5C-A57B-45BC-A2F5-8D798B8824AF}"/>
    <cellStyle name="Note 4 6 2" xfId="5267" xr:uid="{4EDBE2AF-D2EC-48E3-82E0-EF51FE9C9033}"/>
    <cellStyle name="Note 4 6 2 10" xfId="26946" xr:uid="{796E82B9-32BC-49FA-9A25-F3B4FF652499}"/>
    <cellStyle name="Note 4 6 2 2" xfId="6139" xr:uid="{B53DF8F4-AF98-4DFC-8BD0-233E0D8DB16F}"/>
    <cellStyle name="Note 4 6 2 2 2" xfId="6809" xr:uid="{00220E51-3714-44BD-9922-FB896DD20006}"/>
    <cellStyle name="Note 4 6 2 2 2 2" xfId="10541" xr:uid="{E2B0F4C4-FFC3-4073-93A7-EAECE19DCADE}"/>
    <cellStyle name="Note 4 6 2 2 2 2 2" xfId="19989" xr:uid="{D22E157F-E7FB-428B-88CA-B24B9058DCA4}"/>
    <cellStyle name="Note 4 6 2 2 2 3" xfId="16260" xr:uid="{58A08934-AF62-46C4-992F-17B7FFFC2A9A}"/>
    <cellStyle name="Note 4 6 2 2 3" xfId="9871" xr:uid="{F5EEE335-45D1-4B85-AE54-185C753E5C2B}"/>
    <cellStyle name="Note 4 6 2 2 3 2" xfId="19319" xr:uid="{31B2421A-8661-4228-8322-3973FFDB3F12}"/>
    <cellStyle name="Note 4 6 2 2 4" xfId="15590" xr:uid="{E2569325-A183-4EE1-B7E2-2D758421B354}"/>
    <cellStyle name="Note 4 6 2 2 5" xfId="28110" xr:uid="{BB8D7561-332A-430C-B06E-39B3CC85B2FB}"/>
    <cellStyle name="Note 4 6 2 2 6" xfId="28160" xr:uid="{4E56D4BA-8872-41F6-B210-62FF1AB261F7}"/>
    <cellStyle name="Note 4 6 2 2 7" xfId="28616" xr:uid="{D77D50AF-96D8-4990-95DD-A247F21F0553}"/>
    <cellStyle name="Note 4 6 2 3" xfId="6973" xr:uid="{CA3FE35A-DF5F-45A8-8A33-2FF35703EE24}"/>
    <cellStyle name="Note 4 6 2 3 2" xfId="10704" xr:uid="{1BB30099-A623-4F38-94CE-DF88E8D24258}"/>
    <cellStyle name="Note 4 6 2 3 2 2" xfId="20152" xr:uid="{64446918-8222-4E3D-BF15-B4D507F89C2C}"/>
    <cellStyle name="Note 4 6 2 3 2 3" xfId="24576" xr:uid="{3D2A9367-C4FB-4FD8-B43E-DCFAA83004FB}"/>
    <cellStyle name="Note 4 6 2 3 3" xfId="12710" xr:uid="{FDAA3C70-D25E-47FA-A6EB-F4526FB072CB}"/>
    <cellStyle name="Note 4 6 2 3 3 2" xfId="22158" xr:uid="{997F9C5B-137C-43A5-A9A7-391C179BC192}"/>
    <cellStyle name="Note 4 6 2 3 4" xfId="16423" xr:uid="{930C3744-4D94-4805-8E92-DC6FC1F08F46}"/>
    <cellStyle name="Note 4 6 2 4" xfId="7765" xr:uid="{0FD20428-3559-428B-9BF8-F40F5D85F393}"/>
    <cellStyle name="Note 4 6 2 4 2" xfId="11407" xr:uid="{9F7390AE-BEC2-4CEC-84DE-CA4FF7244932}"/>
    <cellStyle name="Note 4 6 2 4 2 2" xfId="20855" xr:uid="{A3944366-1D53-49E8-A042-6DB5E4761072}"/>
    <cellStyle name="Note 4 6 2 4 2 3" xfId="25271" xr:uid="{9506ECB0-F2B2-43B5-81D2-6A168A51F000}"/>
    <cellStyle name="Note 4 6 2 4 3" xfId="13492" xr:uid="{7893862A-ED6F-4F9E-8B26-40B62273146B}"/>
    <cellStyle name="Note 4 6 2 4 3 2" xfId="22940" xr:uid="{8F7E353C-B524-4198-A3FD-21D2FFE7D812}"/>
    <cellStyle name="Note 4 6 2 4 4" xfId="17213" xr:uid="{DC726C8B-BB88-48C9-A054-12C0BDEF2981}"/>
    <cellStyle name="Note 4 6 2 5" xfId="8958" xr:uid="{D0A92F95-B09F-48DB-9F09-CE2AB8AFA79F}"/>
    <cellStyle name="Note 4 6 2 5 2" xfId="12412" xr:uid="{0FB20AC1-5199-42A6-B304-264653B4BE69}"/>
    <cellStyle name="Note 4 6 2 5 2 2" xfId="21860" xr:uid="{BA528569-83E7-4B43-AE9A-3A39ED55E655}"/>
    <cellStyle name="Note 4 6 2 5 2 3" xfId="26250" xr:uid="{D7FEBF5E-4850-4CA1-9952-5BA8E390932C}"/>
    <cellStyle name="Note 4 6 2 5 3" xfId="14659" xr:uid="{BCE0A30A-0CBA-4845-B89F-294478D1C4EA}"/>
    <cellStyle name="Note 4 6 2 5 3 2" xfId="24107" xr:uid="{42BF87D2-B39E-4D99-B6ED-61F7F3D7DAE6}"/>
    <cellStyle name="Note 4 6 2 5 4" xfId="18406" xr:uid="{F86AB148-86AB-4DB6-A378-900D30A6C89F}"/>
    <cellStyle name="Note 4 6 2 6" xfId="9051" xr:uid="{C8C1AB3C-8BA6-4F4B-B9ED-A02118AB2719}"/>
    <cellStyle name="Note 4 6 2 6 2" xfId="12489" xr:uid="{C6DE6E8B-8A32-4E53-81AE-F6730203DA82}"/>
    <cellStyle name="Note 4 6 2 6 2 2" xfId="21937" xr:uid="{491F3F7E-8D3B-4D43-B484-033F728FA8A8}"/>
    <cellStyle name="Note 4 6 2 6 2 3" xfId="26327" xr:uid="{9DAB0689-128E-4050-A0F0-D70B3E420929}"/>
    <cellStyle name="Note 4 6 2 6 3" xfId="14752" xr:uid="{5B3EDC84-62DD-4E68-91AD-A6FBB55383BE}"/>
    <cellStyle name="Note 4 6 2 6 3 2" xfId="24200" xr:uid="{0EF7FB77-C8EB-4F76-AD73-2D58C5158F67}"/>
    <cellStyle name="Note 4 6 2 6 4" xfId="18499" xr:uid="{1602CF5B-0D3C-4473-ACF2-BE7C177490CC}"/>
    <cellStyle name="Note 4 6 2 7" xfId="8058" xr:uid="{37178ED0-543E-40A4-A939-8B5B6E76704F}"/>
    <cellStyle name="Note 4 6 2 7 2" xfId="11650" xr:uid="{91777A02-C7C5-4658-B5AF-F11B2F7282FD}"/>
    <cellStyle name="Note 4 6 2 7 2 2" xfId="21098" xr:uid="{7B671547-24D3-434B-99BC-9B14E4FF2B2F}"/>
    <cellStyle name="Note 4 6 2 7 2 3" xfId="25511" xr:uid="{8980B899-5B7D-4430-A509-6B118E83D125}"/>
    <cellStyle name="Note 4 6 2 7 3" xfId="13782" xr:uid="{6D7F6867-F5D1-43EB-9F64-9F52FF59ECF0}"/>
    <cellStyle name="Note 4 6 2 7 3 2" xfId="23230" xr:uid="{BA768A20-C99A-457C-BCAC-EF0A7C23B398}"/>
    <cellStyle name="Note 4 6 2 7 4" xfId="17506" xr:uid="{69E9D984-AA87-4B64-ACFC-09AC6E928E73}"/>
    <cellStyle name="Note 4 6 2 8" xfId="9179" xr:uid="{90B05470-030A-4F19-956B-E3C4F24C91E2}"/>
    <cellStyle name="Note 4 6 2 8 2" xfId="14879" xr:uid="{D5ECF8AC-AE3F-44A0-8480-B32BD6E8DE12}"/>
    <cellStyle name="Note 4 6 2 8 2 2" xfId="24327" xr:uid="{A80F0B04-F320-44CD-9BE7-3469F58126A8}"/>
    <cellStyle name="Note 4 6 2 8 3" xfId="18627" xr:uid="{F1A6A213-858B-44AA-BF64-AFEE1CE96BFF}"/>
    <cellStyle name="Note 4 6 2 9" xfId="27661" xr:uid="{CD934D0D-B487-4B33-87A6-ED87CF1EC6DB}"/>
    <cellStyle name="Note 4 6 3" xfId="6002" xr:uid="{689E9F40-3646-447B-98DA-C750BA74EA1D}"/>
    <cellStyle name="Note 4 6 3 2" xfId="6672" xr:uid="{A8DA2BA3-BBA7-4CAB-9F56-8C0167B141F2}"/>
    <cellStyle name="Note 4 6 3 2 2" xfId="10404" xr:uid="{74EFAFFF-537A-4F2B-9E39-18BBAA3E6716}"/>
    <cellStyle name="Note 4 6 3 2 2 2" xfId="19852" xr:uid="{7B3D52BF-84AB-4439-BFA3-829C65B3EFDA}"/>
    <cellStyle name="Note 4 6 3 2 3" xfId="16123" xr:uid="{35FE941D-35A6-4661-913E-1FF9C4161962}"/>
    <cellStyle name="Note 4 6 3 3" xfId="9734" xr:uid="{E6F3043F-BA12-41D5-B06D-DA8B879E6137}"/>
    <cellStyle name="Note 4 6 3 3 2" xfId="19182" xr:uid="{6D32046F-1B75-4A9B-93C9-CA1C1A2776ED}"/>
    <cellStyle name="Note 4 6 3 4" xfId="15453" xr:uid="{7B1B2617-C018-40D7-973B-957871B692CE}"/>
    <cellStyle name="Note 4 6 3 5" xfId="28012" xr:uid="{6D5867A0-5685-43CC-A738-D0E2092A8CB5}"/>
    <cellStyle name="Note 4 6 3 6" xfId="27136" xr:uid="{01E959FD-3E62-4947-9642-D41EE1168F21}"/>
    <cellStyle name="Note 4 6 3 7" xfId="28520" xr:uid="{E74BA1BE-ACF0-4093-9EC6-B9A52C7521FF}"/>
    <cellStyle name="Note 4 6 4" xfId="6893" xr:uid="{71C8BE07-69F7-4B9D-8E26-C67B2FF6D08E}"/>
    <cellStyle name="Note 4 6 4 2" xfId="10624" xr:uid="{16D1D0FA-A978-4A48-95F3-5A67B39BADAD}"/>
    <cellStyle name="Note 4 6 4 2 2" xfId="20072" xr:uid="{D47D07C1-FBC1-41CB-9DCD-F5AAAE89F8AF}"/>
    <cellStyle name="Note 4 6 4 2 3" xfId="24496" xr:uid="{9AB1E627-7AC6-4327-80F2-9648AFECC725}"/>
    <cellStyle name="Note 4 6 4 3" xfId="12630" xr:uid="{871C8ECE-ACCC-4D90-B9CA-E8C9675240F4}"/>
    <cellStyle name="Note 4 6 4 3 2" xfId="22078" xr:uid="{13DC78A5-0D77-4EE0-B46E-622B2EE5CE13}"/>
    <cellStyle name="Note 4 6 4 4" xfId="16343" xr:uid="{A620271F-C642-4C81-BDB7-1083F112B77A}"/>
    <cellStyle name="Note 4 6 5" xfId="7404" xr:uid="{7B4817BB-3739-430E-9DD2-B6F0A37878A4}"/>
    <cellStyle name="Note 4 6 5 2" xfId="11095" xr:uid="{4F881CB8-AF2A-4A9E-B7CE-D738B931281B}"/>
    <cellStyle name="Note 4 6 5 2 2" xfId="20543" xr:uid="{E23494A7-0496-4705-8160-6EB04D47B106}"/>
    <cellStyle name="Note 4 6 5 2 3" xfId="24962" xr:uid="{357C1F8F-87FD-442A-8DFE-8B08EDD0A816}"/>
    <cellStyle name="Note 4 6 5 3" xfId="13134" xr:uid="{1197F6AA-A860-4C8D-8A98-DD7BB1977F06}"/>
    <cellStyle name="Note 4 6 5 3 2" xfId="22582" xr:uid="{585E5CE2-0B04-4B89-B50D-AD049281D316}"/>
    <cellStyle name="Note 4 6 5 4" xfId="16852" xr:uid="{22B4FDC7-26BB-45CC-AFC6-CB8C0719F1C5}"/>
    <cellStyle name="Note 4 6 6" xfId="8666" xr:uid="{5284913B-7041-4DD6-8F05-00B4A7ABCB53}"/>
    <cellStyle name="Note 4 6 6 2" xfId="12154" xr:uid="{A550FA67-4046-4773-BD5A-B07A599138D7}"/>
    <cellStyle name="Note 4 6 6 2 2" xfId="21602" xr:uid="{41CFECED-B940-4FBF-9B19-7C554C4FF0FB}"/>
    <cellStyle name="Note 4 6 6 2 3" xfId="25994" xr:uid="{DCC1B315-F753-41F7-8ACD-E71C1A65B71E}"/>
    <cellStyle name="Note 4 6 6 3" xfId="14369" xr:uid="{70B2A1DA-1E3B-4D04-A5AA-613754E92DA7}"/>
    <cellStyle name="Note 4 6 6 3 2" xfId="23817" xr:uid="{787DCFA7-ED96-4656-B694-5BDE49FFD130}"/>
    <cellStyle name="Note 4 6 6 4" xfId="18114" xr:uid="{D2B08802-B0EE-46DA-9F9B-3019C341A26C}"/>
    <cellStyle name="Note 4 6 7" xfId="8069" xr:uid="{DDB81AEA-0AB1-48F9-9456-0262B0487EA0}"/>
    <cellStyle name="Note 4 6 7 2" xfId="11656" xr:uid="{2EFB0DA4-0AA4-4367-817E-17B3913956BC}"/>
    <cellStyle name="Note 4 6 7 2 2" xfId="21104" xr:uid="{42E588B0-9B1B-4AF0-92A7-C86F97A9370B}"/>
    <cellStyle name="Note 4 6 7 2 3" xfId="25517" xr:uid="{322CF68D-C8C6-4664-B644-9C6F07D0E186}"/>
    <cellStyle name="Note 4 6 7 3" xfId="13793" xr:uid="{08666C52-76E0-464B-8B9A-2C34576A8D17}"/>
    <cellStyle name="Note 4 6 7 3 2" xfId="23241" xr:uid="{5DC2D98A-1752-493A-B9B1-02FBBA352D46}"/>
    <cellStyle name="Note 4 6 7 4" xfId="17517" xr:uid="{848564C3-CD03-4743-B490-2F0694600969}"/>
    <cellStyle name="Note 4 6 8" xfId="9006" xr:uid="{A40A1DB7-2F4F-48D9-9DC0-A969852A0C96}"/>
    <cellStyle name="Note 4 6 8 2" xfId="12452" xr:uid="{DA53D933-D759-4B04-9F89-F097D3A6C86F}"/>
    <cellStyle name="Note 4 6 8 2 2" xfId="21900" xr:uid="{95A95CC5-42D8-4417-A87B-6286F4F09895}"/>
    <cellStyle name="Note 4 6 8 2 3" xfId="26290" xr:uid="{B81CED6D-99E2-4F70-B729-63E395E10107}"/>
    <cellStyle name="Note 4 6 8 3" xfId="14707" xr:uid="{1F8B1DA6-7965-4911-9608-6226BCB9F715}"/>
    <cellStyle name="Note 4 6 8 3 2" xfId="24155" xr:uid="{2AB512E2-61EA-4F20-853A-4B6D93CF2028}"/>
    <cellStyle name="Note 4 6 8 4" xfId="18454" xr:uid="{E1329D48-A545-47FB-B554-2D7DBFB35A68}"/>
    <cellStyle name="Note 4 6 9" xfId="8928" xr:uid="{753C27CB-4080-41DA-9F43-85FA1FEFE1B0}"/>
    <cellStyle name="Note 4 6 9 2" xfId="14629" xr:uid="{4376908E-C0A3-4EC8-8049-06E5F587A517}"/>
    <cellStyle name="Note 4 6 9 2 2" xfId="24077" xr:uid="{316B945F-59AC-4A71-9EF9-2AE0B8831228}"/>
    <cellStyle name="Note 4 6 9 3" xfId="18376" xr:uid="{41CA2B2B-2F19-4A47-ABDC-0920EAA0FF47}"/>
    <cellStyle name="Note 4 7" xfId="3819" xr:uid="{0F64C155-2C10-4541-9A19-D9DFC986AD28}"/>
    <cellStyle name="Note 4 7 10" xfId="27356" xr:uid="{A656C3AD-0239-410F-93DD-E9689C3344AE}"/>
    <cellStyle name="Note 4 7 11" xfId="27043" xr:uid="{854654D8-53AD-492A-BB24-661BBAE4A2DF}"/>
    <cellStyle name="Note 4 7 2" xfId="5268" xr:uid="{18F214E6-4B62-4136-B6BE-83254926E9D6}"/>
    <cellStyle name="Note 4 7 2 10" xfId="26491" xr:uid="{B291C7C7-2044-40B3-A5E4-436E054465F8}"/>
    <cellStyle name="Note 4 7 2 2" xfId="6140" xr:uid="{35C9B8DD-D3D6-470C-93C3-43BC56C32E4B}"/>
    <cellStyle name="Note 4 7 2 2 2" xfId="6810" xr:uid="{42210157-E2E9-43B8-8C82-F849AA0FE82A}"/>
    <cellStyle name="Note 4 7 2 2 2 2" xfId="10542" xr:uid="{0078D3BB-913E-4C92-BD6C-F2AEC8EFCD49}"/>
    <cellStyle name="Note 4 7 2 2 2 2 2" xfId="19990" xr:uid="{4CC84261-D007-4439-ABCA-538F5045BEDB}"/>
    <cellStyle name="Note 4 7 2 2 2 3" xfId="16261" xr:uid="{CD7DD680-2BB3-4316-AF6F-6C0AB6598FF7}"/>
    <cellStyle name="Note 4 7 2 2 3" xfId="9872" xr:uid="{BAD09208-4B50-46A3-A77F-B59BA37C28DB}"/>
    <cellStyle name="Note 4 7 2 2 3 2" xfId="19320" xr:uid="{DCE2F68A-A8CA-4322-A71A-6C12662475A6}"/>
    <cellStyle name="Note 4 7 2 2 4" xfId="15591" xr:uid="{763E76C7-5411-4530-B7C2-2F89CE246809}"/>
    <cellStyle name="Note 4 7 2 2 5" xfId="28111" xr:uid="{98B0DB52-3192-4912-9F6E-4C41EDACE44F}"/>
    <cellStyle name="Note 4 7 2 2 6" xfId="26580" xr:uid="{765DF5AE-039C-4B6C-8735-5EFD7A777D1A}"/>
    <cellStyle name="Note 4 7 2 2 7" xfId="28617" xr:uid="{D7FAB567-524C-4BD0-B34C-0CD26B77D7E0}"/>
    <cellStyle name="Note 4 7 2 3" xfId="6852" xr:uid="{2CAF14B5-536B-4405-974A-F7887FB70AE3}"/>
    <cellStyle name="Note 4 7 2 3 2" xfId="10583" xr:uid="{56827564-82A1-428A-B54C-91C0CDEB1CDF}"/>
    <cellStyle name="Note 4 7 2 3 2 2" xfId="20031" xr:uid="{63D118D1-F57B-4354-8474-3C34C4172307}"/>
    <cellStyle name="Note 4 7 2 3 2 3" xfId="24455" xr:uid="{C4F8273E-138F-4637-888B-50B10A638E78}"/>
    <cellStyle name="Note 4 7 2 3 3" xfId="12589" xr:uid="{91426CCC-7A13-4995-91E8-AFF97C7E42CE}"/>
    <cellStyle name="Note 4 7 2 3 3 2" xfId="22037" xr:uid="{D8F11BF6-AA80-47F8-9AF7-1EE8CA29459A}"/>
    <cellStyle name="Note 4 7 2 3 4" xfId="16302" xr:uid="{21C0537F-7AA7-4846-B25E-7C9B5962D119}"/>
    <cellStyle name="Note 4 7 2 4" xfId="7257" xr:uid="{83EA64E3-3E4E-4250-9E6A-74EFEC25A966}"/>
    <cellStyle name="Note 4 7 2 4 2" xfId="10981" xr:uid="{FD0102F8-5AB0-4629-8D96-FD9336482178}"/>
    <cellStyle name="Note 4 7 2 4 2 2" xfId="20429" xr:uid="{5CD469FE-307F-4C58-A15B-4B527EF4A645}"/>
    <cellStyle name="Note 4 7 2 4 2 3" xfId="24849" xr:uid="{C43E0FF7-B27A-4A31-8AEB-706E89DCC932}"/>
    <cellStyle name="Note 4 7 2 4 3" xfId="12988" xr:uid="{BACBA4A8-B90A-47FF-B0AD-9880BA629651}"/>
    <cellStyle name="Note 4 7 2 4 3 2" xfId="22436" xr:uid="{2B13FCA0-FB5F-443D-A900-B8507CEFE19C}"/>
    <cellStyle name="Note 4 7 2 4 4" xfId="16705" xr:uid="{B6077FB4-F5A0-44E5-B934-BFC3DABB9D69}"/>
    <cellStyle name="Note 4 7 2 5" xfId="8959" xr:uid="{8B7A3FDF-4220-4CD1-94CE-619C2891CF13}"/>
    <cellStyle name="Note 4 7 2 5 2" xfId="12413" xr:uid="{D6437277-3698-408F-9FC4-54AC96AC771F}"/>
    <cellStyle name="Note 4 7 2 5 2 2" xfId="21861" xr:uid="{FC09BB36-D2AF-45D7-941D-63679667456E}"/>
    <cellStyle name="Note 4 7 2 5 2 3" xfId="26251" xr:uid="{6FE6E5F8-928E-41F5-BB1A-04FAC948E6FC}"/>
    <cellStyle name="Note 4 7 2 5 3" xfId="14660" xr:uid="{CD764DC8-2F8A-4A94-935A-5D1483205318}"/>
    <cellStyle name="Note 4 7 2 5 3 2" xfId="24108" xr:uid="{E95D7F24-1ADC-4EF7-AA8D-1A368C6238C1}"/>
    <cellStyle name="Note 4 7 2 5 4" xfId="18407" xr:uid="{51D334D2-AA8A-40C7-8F76-E460F4B4CEE7}"/>
    <cellStyle name="Note 4 7 2 6" xfId="9052" xr:uid="{D953B7FF-C72F-4E3E-9F84-5B404F88B89E}"/>
    <cellStyle name="Note 4 7 2 6 2" xfId="12490" xr:uid="{D068C24C-F1AC-4541-A482-AAA97837687A}"/>
    <cellStyle name="Note 4 7 2 6 2 2" xfId="21938" xr:uid="{D56FAA19-AC96-4AB0-813B-291CCADE441C}"/>
    <cellStyle name="Note 4 7 2 6 2 3" xfId="26328" xr:uid="{5EFFDFE0-0498-499A-B654-0060C6548E05}"/>
    <cellStyle name="Note 4 7 2 6 3" xfId="14753" xr:uid="{2268F1DF-9A52-4A88-8119-5BE20486B44D}"/>
    <cellStyle name="Note 4 7 2 6 3 2" xfId="24201" xr:uid="{BEC405DC-0960-4CDE-AD3C-686C0E22FDD2}"/>
    <cellStyle name="Note 4 7 2 6 4" xfId="18500" xr:uid="{6BC2DBA7-29A4-4044-8497-84ED6025D42D}"/>
    <cellStyle name="Note 4 7 2 7" xfId="8858" xr:uid="{5EAF96C6-AFAB-4687-896F-A4C041795632}"/>
    <cellStyle name="Note 4 7 2 7 2" xfId="12321" xr:uid="{2B39FCF4-1129-41E9-9052-9A1C6B053A58}"/>
    <cellStyle name="Note 4 7 2 7 2 2" xfId="21769" xr:uid="{32EEE771-39AC-4124-9965-98EA47E2E6C2}"/>
    <cellStyle name="Note 4 7 2 7 2 3" xfId="26160" xr:uid="{A082CA22-14B5-4B83-988C-4A8A8570B0C0}"/>
    <cellStyle name="Note 4 7 2 7 3" xfId="14560" xr:uid="{4682C157-BAEF-4C78-ABFE-50F604372B75}"/>
    <cellStyle name="Note 4 7 2 7 3 2" xfId="24008" xr:uid="{34F5EBF0-8782-4AA6-9A06-AAB1359A6FF1}"/>
    <cellStyle name="Note 4 7 2 7 4" xfId="18306" xr:uid="{E0C1DA88-E231-4A47-8FF6-C3D9CF0537CC}"/>
    <cellStyle name="Note 4 7 2 8" xfId="9180" xr:uid="{E6E98696-3732-47B4-B2A4-70AEE9ACB810}"/>
    <cellStyle name="Note 4 7 2 8 2" xfId="14880" xr:uid="{F84A8D44-410D-464C-84C2-DFB5D90341A7}"/>
    <cellStyle name="Note 4 7 2 8 2 2" xfId="24328" xr:uid="{0A924B02-F876-43E5-B4CD-1E30805E8126}"/>
    <cellStyle name="Note 4 7 2 8 3" xfId="18628" xr:uid="{26D0050A-4652-4803-8CE7-AA6F53180CBB}"/>
    <cellStyle name="Note 4 7 2 9" xfId="27662" xr:uid="{22AA1D3F-AB41-4CEC-A1F0-238D2AF99A11}"/>
    <cellStyle name="Note 4 7 3" xfId="6003" xr:uid="{FB223C0A-7969-45AB-B3E8-CC8A9C324651}"/>
    <cellStyle name="Note 4 7 3 2" xfId="6673" xr:uid="{07E7DD41-0AE5-4B0C-9B4B-E39A4E2B681A}"/>
    <cellStyle name="Note 4 7 3 2 2" xfId="10405" xr:uid="{6944501E-958D-4CA6-81FE-D586F8B769C2}"/>
    <cellStyle name="Note 4 7 3 2 2 2" xfId="19853" xr:uid="{F11C8970-63D9-4AAB-A35A-746F864D91E0}"/>
    <cellStyle name="Note 4 7 3 2 3" xfId="16124" xr:uid="{041226C8-4CB1-4011-825A-F10370BCB021}"/>
    <cellStyle name="Note 4 7 3 3" xfId="9735" xr:uid="{DF524F25-F20F-4941-956C-99977CCF201C}"/>
    <cellStyle name="Note 4 7 3 3 2" xfId="19183" xr:uid="{97694277-9503-46C1-9708-596CD37916AB}"/>
    <cellStyle name="Note 4 7 3 4" xfId="15454" xr:uid="{2F74932D-507D-4B76-BF51-8487E21EF9AD}"/>
    <cellStyle name="Note 4 7 3 5" xfId="28013" xr:uid="{C0A90620-F361-4C5C-B9E9-C4D3A594B531}"/>
    <cellStyle name="Note 4 7 3 6" xfId="26603" xr:uid="{53484A1E-9491-4956-93C9-CFBC64502A76}"/>
    <cellStyle name="Note 4 7 3 7" xfId="28521" xr:uid="{8466D46E-61DC-40EF-A964-AB95BF414E04}"/>
    <cellStyle name="Note 4 7 4" xfId="7013" xr:uid="{CB9B0EC8-DED7-46AA-B0F0-B7264327C140}"/>
    <cellStyle name="Note 4 7 4 2" xfId="10744" xr:uid="{BD1DE415-7051-41ED-A016-3EE0E32C8329}"/>
    <cellStyle name="Note 4 7 4 2 2" xfId="20192" xr:uid="{A72F2BA6-2EA6-4CE2-A528-313566BAD60F}"/>
    <cellStyle name="Note 4 7 4 2 3" xfId="24616" xr:uid="{44034AB6-AE85-4F26-9F9C-D1C5BEE07FE6}"/>
    <cellStyle name="Note 4 7 4 3" xfId="12750" xr:uid="{7F912A6B-D9EE-46D7-9EEB-8E3CE9A91F5E}"/>
    <cellStyle name="Note 4 7 4 3 2" xfId="22198" xr:uid="{274531E2-9BFA-421A-A6D4-F42F233108AB}"/>
    <cellStyle name="Note 4 7 4 4" xfId="16463" xr:uid="{A1B215CB-9C50-4F69-9613-0C71C98D5222}"/>
    <cellStyle name="Note 4 7 5" xfId="8592" xr:uid="{C9BFD4A3-A0CD-43CA-B573-1DD9CB4373D6}"/>
    <cellStyle name="Note 4 7 5 2" xfId="12088" xr:uid="{37DA86E2-8D0E-44FD-8BD6-68993820DA95}"/>
    <cellStyle name="Note 4 7 5 2 2" xfId="21536" xr:uid="{7DF57B80-A5FC-4239-AE58-ED351A550F9B}"/>
    <cellStyle name="Note 4 7 5 2 3" xfId="25928" xr:uid="{6004F607-2AA4-4996-83C3-80315B0CA170}"/>
    <cellStyle name="Note 4 7 5 3" xfId="14295" xr:uid="{D5BD7073-3A64-4E42-8506-7B71A864C479}"/>
    <cellStyle name="Note 4 7 5 3 2" xfId="23743" xr:uid="{D15700B2-5E24-4CD7-AABD-86DC4D986A08}"/>
    <cellStyle name="Note 4 7 5 4" xfId="18040" xr:uid="{5671678C-9473-4979-8C5E-E614EE7E902D}"/>
    <cellStyle name="Note 4 7 6" xfId="8842" xr:uid="{B906FBE5-E80C-47B2-B598-64173B6BCF09}"/>
    <cellStyle name="Note 4 7 6 2" xfId="12313" xr:uid="{0B3F0730-653C-410A-8CCA-FE037DE86786}"/>
    <cellStyle name="Note 4 7 6 2 2" xfId="21761" xr:uid="{E4CC6480-014C-443B-9C65-1B8692079CBE}"/>
    <cellStyle name="Note 4 7 6 2 3" xfId="26152" xr:uid="{99E47F79-1A45-429A-87AE-B72C335960D0}"/>
    <cellStyle name="Note 4 7 6 3" xfId="14544" xr:uid="{1841F7C1-E469-47DC-9C08-E0490F96D16A}"/>
    <cellStyle name="Note 4 7 6 3 2" xfId="23992" xr:uid="{4F37396F-D015-4C22-918F-942F3216CAA8}"/>
    <cellStyle name="Note 4 7 6 4" xfId="18290" xr:uid="{C544862E-BCCA-4179-A4B4-6346E75A8CCC}"/>
    <cellStyle name="Note 4 7 7" xfId="7266" xr:uid="{D23ECC43-4573-409E-BFBF-6F9987FD9F02}"/>
    <cellStyle name="Note 4 7 7 2" xfId="10990" xr:uid="{D57C6F43-A62C-461E-9EC2-C4370E9989ED}"/>
    <cellStyle name="Note 4 7 7 2 2" xfId="20438" xr:uid="{B1D5A8C7-8BA8-40A6-92D3-2E2B879652BA}"/>
    <cellStyle name="Note 4 7 7 2 3" xfId="24858" xr:uid="{34EDAE35-FB16-435A-B815-98C9559F6CE5}"/>
    <cellStyle name="Note 4 7 7 3" xfId="12997" xr:uid="{51DDD18C-408E-469A-95F7-023A1E6A1F9E}"/>
    <cellStyle name="Note 4 7 7 3 2" xfId="22445" xr:uid="{D0C09184-FE03-4E4D-878E-933A04D29DBF}"/>
    <cellStyle name="Note 4 7 7 4" xfId="16714" xr:uid="{0B75605C-CEF7-4304-BA63-E81DEA678C6F}"/>
    <cellStyle name="Note 4 7 8" xfId="9127" xr:uid="{9DAAC33F-C278-4164-90D2-E57CA5263346}"/>
    <cellStyle name="Note 4 7 8 2" xfId="12535" xr:uid="{A56874CE-85D9-422C-8F15-19E3882AA7F5}"/>
    <cellStyle name="Note 4 7 8 2 2" xfId="21983" xr:uid="{7AB4A900-3154-4A11-909C-C0B0D31090AA}"/>
    <cellStyle name="Note 4 7 8 2 3" xfId="26373" xr:uid="{3431C477-16F6-4695-988B-CD367FA35137}"/>
    <cellStyle name="Note 4 7 8 3" xfId="14828" xr:uid="{FB229F90-1FC5-463D-A491-CDB4C74A0B51}"/>
    <cellStyle name="Note 4 7 8 3 2" xfId="24276" xr:uid="{33D3E486-FCC1-468D-AA03-EF58F924D449}"/>
    <cellStyle name="Note 4 7 8 4" xfId="18575" xr:uid="{8E3C0E5E-25D6-40CE-A50F-690F1833AA0E}"/>
    <cellStyle name="Note 4 7 9" xfId="7628" xr:uid="{1CA3168F-5292-459B-929A-C35F0615AA87}"/>
    <cellStyle name="Note 4 7 9 2" xfId="13357" xr:uid="{BD803768-A4BE-4094-B18D-7D806B8DC49A}"/>
    <cellStyle name="Note 4 7 9 2 2" xfId="22805" xr:uid="{BACD3719-AE91-4561-9CCD-1DE136340922}"/>
    <cellStyle name="Note 4 7 9 3" xfId="17076" xr:uid="{62A58B5D-7B04-43C2-B9AD-190CC9F52116}"/>
    <cellStyle name="Note 4 8" xfId="3820" xr:uid="{977D0078-9400-4005-A988-4C89A136DCD9}"/>
    <cellStyle name="Note 4 8 10" xfId="27044" xr:uid="{AF433D2B-CBF5-44DB-9A0C-4C07236E1A03}"/>
    <cellStyle name="Note 4 8 2" xfId="6004" xr:uid="{DAB6D066-4750-4ED6-9969-1E46BE9A4024}"/>
    <cellStyle name="Note 4 8 2 2" xfId="6674" xr:uid="{4B41B0F0-DCE9-455B-85F9-55FA5A963629}"/>
    <cellStyle name="Note 4 8 2 2 2" xfId="10406" xr:uid="{07F97FE0-85C8-439A-AACC-269EA4E8ADF0}"/>
    <cellStyle name="Note 4 8 2 2 2 2" xfId="19854" xr:uid="{6CA79376-97E3-4809-8200-22A25C8AB5C5}"/>
    <cellStyle name="Note 4 8 2 2 3" xfId="16125" xr:uid="{1A6729E8-8023-440B-A195-44AC05492A85}"/>
    <cellStyle name="Note 4 8 2 3" xfId="9736" xr:uid="{38F01326-0DF7-440B-A2F0-3E1C8FA4A652}"/>
    <cellStyle name="Note 4 8 2 3 2" xfId="19184" xr:uid="{1641A570-7014-4D64-AA6E-EFBC8C927681}"/>
    <cellStyle name="Note 4 8 2 4" xfId="15455" xr:uid="{51B9F73D-8E19-4F01-BF44-39894621BF7B}"/>
    <cellStyle name="Note 4 8 2 5" xfId="28014" xr:uid="{7660451A-538F-4B8B-B998-23301E7676E6}"/>
    <cellStyle name="Note 4 8 2 6" xfId="27089" xr:uid="{09E122E0-23FF-4D28-9B9B-BD9D31B431BE}"/>
    <cellStyle name="Note 4 8 2 7" xfId="28522" xr:uid="{55CE4E90-0E29-4541-88C2-366AEC056605}"/>
    <cellStyle name="Note 4 8 3" xfId="6892" xr:uid="{01ECF551-2C2C-4230-A1E9-E8791BFE6006}"/>
    <cellStyle name="Note 4 8 3 2" xfId="10623" xr:uid="{C4A6EFE6-48C3-426D-BCD7-C79D55AEEDEE}"/>
    <cellStyle name="Note 4 8 3 2 2" xfId="20071" xr:uid="{604B3B91-445B-46D6-AB19-2194E832D65E}"/>
    <cellStyle name="Note 4 8 3 2 3" xfId="24495" xr:uid="{8F01711B-C42A-4624-9E35-5CE254ED33F3}"/>
    <cellStyle name="Note 4 8 3 3" xfId="12629" xr:uid="{F128BCC6-5247-4DDB-9221-19CD636548F4}"/>
    <cellStyle name="Note 4 8 3 3 2" xfId="22077" xr:uid="{A7496491-EFB1-49B4-BC2F-16C062FC1A08}"/>
    <cellStyle name="Note 4 8 3 4" xfId="16342" xr:uid="{AD90FD36-2EBC-44F1-A1C1-9FB5B260EAE1}"/>
    <cellStyle name="Note 4 8 4" xfId="7950" xr:uid="{D68A080C-87D1-4D62-B4FA-1B7E82E2223C}"/>
    <cellStyle name="Note 4 8 4 2" xfId="11556" xr:uid="{08B9FE16-617D-45CC-B19B-87425057A558}"/>
    <cellStyle name="Note 4 8 4 2 2" xfId="21004" xr:uid="{0E48A768-47F0-40B2-909A-DCFF768F9748}"/>
    <cellStyle name="Note 4 8 4 2 3" xfId="25418" xr:uid="{8F8E82BD-EFE6-4E6B-8D41-2590F2B1DDFC}"/>
    <cellStyle name="Note 4 8 4 3" xfId="13675" xr:uid="{3A819D91-250F-45AA-8863-09F7F2E89466}"/>
    <cellStyle name="Note 4 8 4 3 2" xfId="23123" xr:uid="{C6BD7C96-051C-498C-9CB8-E85EE1200A9B}"/>
    <cellStyle name="Note 4 8 4 4" xfId="17398" xr:uid="{EC9D869D-C9CD-4EF7-8C22-4667ED169E95}"/>
    <cellStyle name="Note 4 8 5" xfId="8911" xr:uid="{687A0403-1332-40AB-8124-01029ECFDD6F}"/>
    <cellStyle name="Note 4 8 5 2" xfId="12370" xr:uid="{40DFA3BF-4D4F-4201-AE59-4BA32EE5F6CA}"/>
    <cellStyle name="Note 4 8 5 2 2" xfId="21818" xr:uid="{CD47EF64-692D-410B-AAF8-7D7E65A605FB}"/>
    <cellStyle name="Note 4 8 5 2 3" xfId="26208" xr:uid="{1354079D-6D85-4EF5-9035-3BB48049D624}"/>
    <cellStyle name="Note 4 8 5 3" xfId="14612" xr:uid="{94EF4C53-2B02-455F-8754-D92E449BDD05}"/>
    <cellStyle name="Note 4 8 5 3 2" xfId="24060" xr:uid="{73A8112F-A485-467B-8BF4-06240A3C50C6}"/>
    <cellStyle name="Note 4 8 5 4" xfId="18359" xr:uid="{18C615E7-7E43-474C-AF92-ADF66DA40235}"/>
    <cellStyle name="Note 4 8 6" xfId="9012" xr:uid="{F0D093FA-8F20-430D-AEC3-56E98B57D66A}"/>
    <cellStyle name="Note 4 8 6 2" xfId="12456" xr:uid="{93813121-7688-4C39-B249-2288A3DABCDF}"/>
    <cellStyle name="Note 4 8 6 2 2" xfId="21904" xr:uid="{3C068CB8-1DDB-4DA3-8941-BE557291CE5C}"/>
    <cellStyle name="Note 4 8 6 2 3" xfId="26294" xr:uid="{40BD3014-37C7-4916-BCE5-C05E8AFF48D8}"/>
    <cellStyle name="Note 4 8 6 3" xfId="14713" xr:uid="{ADFDFC08-586F-4178-AAEA-4CC48B1F345F}"/>
    <cellStyle name="Note 4 8 6 3 2" xfId="24161" xr:uid="{0365B252-EFB0-4289-8150-655368E00E1C}"/>
    <cellStyle name="Note 4 8 6 4" xfId="18460" xr:uid="{932E3FF7-2671-4FCB-87DA-AACCA91E9244}"/>
    <cellStyle name="Note 4 8 7" xfId="9094" xr:uid="{C1E799F8-A39E-4D86-99A3-29E7E3301212}"/>
    <cellStyle name="Note 4 8 7 2" xfId="12519" xr:uid="{9B2C6B19-3D3D-4363-8418-A7F4310C1414}"/>
    <cellStyle name="Note 4 8 7 2 2" xfId="21967" xr:uid="{B3580611-6CB6-4209-B411-911E1C698BD4}"/>
    <cellStyle name="Note 4 8 7 2 3" xfId="26357" xr:uid="{15A34F62-6AB3-45DD-8234-006D28B947CC}"/>
    <cellStyle name="Note 4 8 7 3" xfId="14795" xr:uid="{60EFF2E1-635C-4F08-B757-7E29381EDCE2}"/>
    <cellStyle name="Note 4 8 7 3 2" xfId="24243" xr:uid="{5285013F-35FD-442A-BD35-55E3C34E7B4C}"/>
    <cellStyle name="Note 4 8 7 4" xfId="18542" xr:uid="{B1241E3D-0FD3-4439-B4EB-21C1714A4221}"/>
    <cellStyle name="Note 4 8 8" xfId="8837" xr:uid="{CD358428-54E4-4D60-BA3D-08D3A0E36FA7}"/>
    <cellStyle name="Note 4 8 8 2" xfId="14539" xr:uid="{3705CA8B-CE83-46F6-8D5E-6AEC376D2E06}"/>
    <cellStyle name="Note 4 8 8 2 2" xfId="23987" xr:uid="{53C9DE39-966A-4C8F-AC19-E35E9E6DAB89}"/>
    <cellStyle name="Note 4 8 8 3" xfId="18285" xr:uid="{CC2FFE06-C54A-4A3E-B526-D3586F2FCEFA}"/>
    <cellStyle name="Note 4 8 9" xfId="27357" xr:uid="{68772DA5-B968-4627-93B1-FA92A8816FC6}"/>
    <cellStyle name="Note 4 9" xfId="3813" xr:uid="{2FA6435E-7681-4E8B-B515-5700D0B9FCAF}"/>
    <cellStyle name="Note 4 9 10" xfId="26575" xr:uid="{07D97AFD-2165-4A44-853F-0977FAA6853E}"/>
    <cellStyle name="Note 4 9 2" xfId="5997" xr:uid="{377A44BD-B4FD-40F0-8D52-2499CC7EE203}"/>
    <cellStyle name="Note 4 9 2 2" xfId="6667" xr:uid="{05971A06-7457-43A0-9866-A4836A606B54}"/>
    <cellStyle name="Note 4 9 2 2 2" xfId="10399" xr:uid="{B24C5307-29BB-42F0-A1FC-D8D3C55833AC}"/>
    <cellStyle name="Note 4 9 2 2 2 2" xfId="19847" xr:uid="{A7F6C47C-81D7-4688-971A-4BAA12F4C8FE}"/>
    <cellStyle name="Note 4 9 2 2 3" xfId="16118" xr:uid="{FD59190A-83B2-47CF-B170-00A2A3482CA7}"/>
    <cellStyle name="Note 4 9 2 3" xfId="9729" xr:uid="{ABCBD080-5451-4AAB-9F93-D2B2071CFCF0}"/>
    <cellStyle name="Note 4 9 2 3 2" xfId="19177" xr:uid="{F778FCD3-4CA4-424D-BFEE-07BF65C592C8}"/>
    <cellStyle name="Note 4 9 2 4" xfId="15448" xr:uid="{9562B0B5-FE2B-41F5-832D-281A8C931D8C}"/>
    <cellStyle name="Note 4 9 2 5" xfId="28007" xr:uid="{81FC5E95-C3B4-44F4-9959-9EAE47DB204F}"/>
    <cellStyle name="Note 4 9 2 6" xfId="26964" xr:uid="{97A70219-0D09-438A-8531-A061AAFFA58A}"/>
    <cellStyle name="Note 4 9 2 7" xfId="28515" xr:uid="{AEE85391-84D6-4EB6-AD26-AEFBCD0EAEC9}"/>
    <cellStyle name="Note 4 9 3" xfId="7016" xr:uid="{7327E801-E7A3-4D98-850D-37D28560AEFC}"/>
    <cellStyle name="Note 4 9 3 2" xfId="10747" xr:uid="{7EE3DF69-0E1A-418C-A0DE-AF78C635E94B}"/>
    <cellStyle name="Note 4 9 3 2 2" xfId="20195" xr:uid="{6EEDF8E3-D9A1-4D7E-A842-F82D9A294E7B}"/>
    <cellStyle name="Note 4 9 3 2 3" xfId="24619" xr:uid="{1DB0D459-E87C-407B-8CF3-44B8CE8122B6}"/>
    <cellStyle name="Note 4 9 3 3" xfId="12753" xr:uid="{7F2C2AAA-ACEB-455D-9315-895E2A46F5E3}"/>
    <cellStyle name="Note 4 9 3 3 2" xfId="22201" xr:uid="{B22CA4DE-13DB-4C2F-8FC8-75E96310BF7D}"/>
    <cellStyle name="Note 4 9 3 4" xfId="16466" xr:uid="{B1343765-D4E8-40B8-8397-DD00B9364276}"/>
    <cellStyle name="Note 4 9 4" xfId="8594" xr:uid="{7844B527-F17D-4D1F-A93D-66946F7429A6}"/>
    <cellStyle name="Note 4 9 4 2" xfId="12090" xr:uid="{2B4E2CB8-F84D-4673-8465-F11A24FDBBC2}"/>
    <cellStyle name="Note 4 9 4 2 2" xfId="21538" xr:uid="{67E89B3B-5AB2-4C72-AD85-714D325019E8}"/>
    <cellStyle name="Note 4 9 4 2 3" xfId="25930" xr:uid="{C4157BBB-FA08-4D09-9C5D-E00A28B6B0F0}"/>
    <cellStyle name="Note 4 9 4 3" xfId="14297" xr:uid="{427F83FB-A08D-454A-8D8B-786D9E858971}"/>
    <cellStyle name="Note 4 9 4 3 2" xfId="23745" xr:uid="{6A116D9F-5C59-4115-B509-827E7F134265}"/>
    <cellStyle name="Note 4 9 4 4" xfId="18042" xr:uid="{F09601A0-B423-47C2-BEAF-F1C56A41329C}"/>
    <cellStyle name="Note 4 9 5" xfId="8841" xr:uid="{FC5A83FE-6F4B-4DC8-A827-FC777F4347CF}"/>
    <cellStyle name="Note 4 9 5 2" xfId="12312" xr:uid="{9B583B84-8AD6-4B08-BB6B-88DD9C8FC0EC}"/>
    <cellStyle name="Note 4 9 5 2 2" xfId="21760" xr:uid="{59348EFF-5A23-43D7-9829-2A1497375083}"/>
    <cellStyle name="Note 4 9 5 2 3" xfId="26151" xr:uid="{AC4D07C1-568F-4FF6-8A39-EFB0378664E4}"/>
    <cellStyle name="Note 4 9 5 3" xfId="14543" xr:uid="{2389C733-DF9A-4E76-A8F2-70E48B10F7C8}"/>
    <cellStyle name="Note 4 9 5 3 2" xfId="23991" xr:uid="{C46E2FC3-659B-4A5B-A6F7-7ECD676E40EC}"/>
    <cellStyle name="Note 4 9 5 4" xfId="18289" xr:uid="{D8E5E1B1-F50F-4107-8ED5-BC68A93D6853}"/>
    <cellStyle name="Note 4 9 6" xfId="7420" xr:uid="{51895160-5FF0-4ECA-896D-F4C788BABE7C}"/>
    <cellStyle name="Note 4 9 6 2" xfId="11110" xr:uid="{72E63D27-046B-43DD-91D0-81EBDB11942C}"/>
    <cellStyle name="Note 4 9 6 2 2" xfId="20558" xr:uid="{9E7E91A6-D878-4636-81D6-A5FC8C194F06}"/>
    <cellStyle name="Note 4 9 6 2 3" xfId="24977" xr:uid="{DDA5B3AD-BD5A-4C44-B906-E1E13501B432}"/>
    <cellStyle name="Note 4 9 6 3" xfId="13150" xr:uid="{346BBF32-0D50-422F-9909-0A0487663490}"/>
    <cellStyle name="Note 4 9 6 3 2" xfId="22598" xr:uid="{A7DFBAA6-DCDA-4376-8F84-190A02F4ADB4}"/>
    <cellStyle name="Note 4 9 6 4" xfId="16868" xr:uid="{167D02A7-03A5-4B17-94E8-707DF5A71ABC}"/>
    <cellStyle name="Note 4 9 7" xfId="9126" xr:uid="{859985FB-09FB-4C98-87CF-06EB6CEC4340}"/>
    <cellStyle name="Note 4 9 7 2" xfId="12534" xr:uid="{ACC97AE2-727E-4878-937F-678104C9BE90}"/>
    <cellStyle name="Note 4 9 7 2 2" xfId="21982" xr:uid="{514D94EA-B8B5-45DF-A7DB-6943EE4C2A0A}"/>
    <cellStyle name="Note 4 9 7 2 3" xfId="26372" xr:uid="{619517D3-C9DB-4C57-81E3-AEA072A20AAC}"/>
    <cellStyle name="Note 4 9 7 3" xfId="14827" xr:uid="{DA0C5CC6-6E9C-4316-B5B9-B4C02AA0D25F}"/>
    <cellStyle name="Note 4 9 7 3 2" xfId="24275" xr:uid="{5DB15E06-9371-4C88-B0B2-44DE7EF71356}"/>
    <cellStyle name="Note 4 9 7 4" xfId="18574" xr:uid="{A8D0E3B8-A7D3-4D46-815B-BE15C5748E79}"/>
    <cellStyle name="Note 4 9 8" xfId="7427" xr:uid="{A82A6430-9D3A-4772-B8D7-34187F28AC9A}"/>
    <cellStyle name="Note 4 9 8 2" xfId="13157" xr:uid="{FDD95F79-FCB2-4EEA-A768-8F375B570AF9}"/>
    <cellStyle name="Note 4 9 8 2 2" xfId="22605" xr:uid="{4D5E56AD-5D1B-43EB-ABD4-3C40D4884685}"/>
    <cellStyle name="Note 4 9 8 3" xfId="16875" xr:uid="{84B01074-675E-4A12-8598-9D993F708B57}"/>
    <cellStyle name="Note 4 9 9" xfId="27350" xr:uid="{C4F1F644-AFB5-4C18-8277-C6713CDFF950}"/>
    <cellStyle name="Note 5" xfId="1500" xr:uid="{FBE334FC-953E-4968-A4C6-756579E8174F}"/>
    <cellStyle name="Note 5 10" xfId="7610" xr:uid="{007F1B56-8C74-48AF-87D6-8A8552B2DA02}"/>
    <cellStyle name="Note 5 10 2" xfId="11272" xr:uid="{7B23AA11-EA66-440E-A7DB-E23EE16C3E51}"/>
    <cellStyle name="Note 5 10 2 2" xfId="20720" xr:uid="{F58A3348-7A2A-4B17-9CB2-B659262C76EF}"/>
    <cellStyle name="Note 5 10 2 3" xfId="25138" xr:uid="{B5E9FED7-7656-40D3-AA05-2A6431AB5D52}"/>
    <cellStyle name="Note 5 10 3" xfId="13339" xr:uid="{66F90734-BAD2-4E5D-B8C0-EE2DD22686CB}"/>
    <cellStyle name="Note 5 10 3 2" xfId="22787" xr:uid="{33F08010-AD35-4FA3-8D99-CA5C19703299}"/>
    <cellStyle name="Note 5 10 4" xfId="17058" xr:uid="{C80B3776-C54E-4771-8D2B-19CBB10434FA}"/>
    <cellStyle name="Note 5 11" xfId="7433" xr:uid="{51A6D58A-D124-4408-B478-BBBF2A8CBE67}"/>
    <cellStyle name="Note 5 11 2" xfId="13163" xr:uid="{5CE20BE5-0A61-42EA-BFD4-4F67B15E1B78}"/>
    <cellStyle name="Note 5 11 2 2" xfId="22611" xr:uid="{6643806E-3898-4D53-BE64-999286C97D91}"/>
    <cellStyle name="Note 5 11 3" xfId="16881" xr:uid="{408A4A75-9F6C-4043-910B-288922C85F51}"/>
    <cellStyle name="Note 5 12" xfId="26833" xr:uid="{E9D79BAA-831B-4751-96EE-6C9B7FEAC444}"/>
    <cellStyle name="Note 5 13" xfId="26723" xr:uid="{F929247D-EFF5-41A3-9076-DF9B0D0BCA9F}"/>
    <cellStyle name="Note 5 2" xfId="3822" xr:uid="{CDF1E557-C1D8-44B6-8DB2-F8A3D210F92C}"/>
    <cellStyle name="Note 5 2 10" xfId="27359" xr:uid="{293C3BE2-9142-4345-BE7F-CA5D2CF7D5BB}"/>
    <cellStyle name="Note 5 2 11" xfId="27040" xr:uid="{31B11D24-6175-4F01-8C5C-9F1F59C999B5}"/>
    <cellStyle name="Note 5 2 2" xfId="4172" xr:uid="{509FE497-27AB-42AA-BADE-CB3652F2A7E5}"/>
    <cellStyle name="Note 5 2 2 2" xfId="4282" xr:uid="{0982CDD6-8858-455A-8551-47E74F0A6268}"/>
    <cellStyle name="Note 5 2 2 2 2" xfId="29694" xr:uid="{2C165A56-C2CD-4DE0-B947-702B95643BE4}"/>
    <cellStyle name="Note 5 2 2 3" xfId="29594" xr:uid="{6F731BE7-41A2-4BEC-A0B1-F1D579D0948B}"/>
    <cellStyle name="Note 5 2 3" xfId="6006" xr:uid="{73DA0384-87AD-4CB5-BB12-7FD8526075DC}"/>
    <cellStyle name="Note 5 2 3 2" xfId="6676" xr:uid="{47DF4ACC-B7C0-4366-9E78-20EFF9EF1AB0}"/>
    <cellStyle name="Note 5 2 3 2 2" xfId="10408" xr:uid="{69D4866E-0FE4-49B5-A6BB-FED2E04C2A2E}"/>
    <cellStyle name="Note 5 2 3 2 2 2" xfId="19856" xr:uid="{F3575627-281D-48DA-A823-EE77673A7C8B}"/>
    <cellStyle name="Note 5 2 3 2 3" xfId="16127" xr:uid="{64F216A0-9771-4C7E-BA81-A31AD9E752FB}"/>
    <cellStyle name="Note 5 2 3 3" xfId="9738" xr:uid="{CA0F6B5B-02A4-4902-9507-B440CA24FADF}"/>
    <cellStyle name="Note 5 2 3 3 2" xfId="19186" xr:uid="{C7A59780-1083-42F9-8D15-FBA9207484E3}"/>
    <cellStyle name="Note 5 2 3 4" xfId="15457" xr:uid="{4CBF6F3A-9259-4989-AC66-AC294EE109AB}"/>
    <cellStyle name="Note 5 2 3 5" xfId="28016" xr:uid="{82182601-22E3-4FC7-9389-B6A83D595CDE}"/>
    <cellStyle name="Note 5 2 3 6" xfId="27472" xr:uid="{953DEE83-DBB9-4825-9F31-62C1FC8C166E}"/>
    <cellStyle name="Note 5 2 3 7" xfId="28524" xr:uid="{4F87B050-74A7-4859-8AF1-3E3F8DD4113C}"/>
    <cellStyle name="Note 5 2 4" xfId="6891" xr:uid="{250EB025-97D1-49E8-9DD1-CADDD6C64F9D}"/>
    <cellStyle name="Note 5 2 4 2" xfId="10622" xr:uid="{5602D965-B324-4DCD-8270-E334DDEEBF8D}"/>
    <cellStyle name="Note 5 2 4 2 2" xfId="20070" xr:uid="{47DE6BCD-8267-4ED4-96B1-F25E364EFE1D}"/>
    <cellStyle name="Note 5 2 4 2 3" xfId="24494" xr:uid="{D403ED8B-F615-4898-A72E-A932BFA00331}"/>
    <cellStyle name="Note 5 2 4 3" xfId="12628" xr:uid="{85EDC5CD-9876-4861-86D9-88475F41B26C}"/>
    <cellStyle name="Note 5 2 4 3 2" xfId="22076" xr:uid="{00C1736E-0976-4277-861B-C144A35F02A1}"/>
    <cellStyle name="Note 5 2 4 4" xfId="16341" xr:uid="{4A526FBC-B238-4B41-983F-5001A3B3FC60}"/>
    <cellStyle name="Note 5 2 5" xfId="7403" xr:uid="{12A0E350-8CED-4439-A957-8E337B7DE8BA}"/>
    <cellStyle name="Note 5 2 5 2" xfId="11094" xr:uid="{26A808E0-7020-4B6A-8936-7D2682DD9E89}"/>
    <cellStyle name="Note 5 2 5 2 2" xfId="20542" xr:uid="{18BF8692-8F19-4433-B9F8-EE977DD32484}"/>
    <cellStyle name="Note 5 2 5 2 3" xfId="24961" xr:uid="{CA7FF317-4BFE-40F1-8FB6-7B1EEA2E7A6E}"/>
    <cellStyle name="Note 5 2 5 3" xfId="13133" xr:uid="{0752EADB-55CE-4EEA-B7E3-8FBB91DEE41E}"/>
    <cellStyle name="Note 5 2 5 3 2" xfId="22581" xr:uid="{53121B15-F31C-40E0-95F2-14A012591FD3}"/>
    <cellStyle name="Note 5 2 5 4" xfId="16851" xr:uid="{DB756FEC-8724-4A4F-BF14-941774B246EB}"/>
    <cellStyle name="Note 5 2 6" xfId="8181" xr:uid="{6A112F83-A587-4C13-8343-4E5085FDBC25}"/>
    <cellStyle name="Note 5 2 6 2" xfId="11749" xr:uid="{0CA71B49-02EF-442A-878A-7D98EA00EB22}"/>
    <cellStyle name="Note 5 2 6 2 2" xfId="21197" xr:uid="{D0990455-5396-4F75-8FF4-982E40181BC7}"/>
    <cellStyle name="Note 5 2 6 2 3" xfId="25592" xr:uid="{9228176B-ED12-408D-B3F4-09663390E418}"/>
    <cellStyle name="Note 5 2 6 3" xfId="13887" xr:uid="{1F51032F-0C9F-41A8-AC79-80220262C6F1}"/>
    <cellStyle name="Note 5 2 6 3 2" xfId="23335" xr:uid="{AF8F89C5-0028-4530-9BEE-2599891EECA1}"/>
    <cellStyle name="Note 5 2 6 4" xfId="17629" xr:uid="{8F15AAD7-E7FF-40FB-A006-7D9597D562B0}"/>
    <cellStyle name="Note 5 2 7" xfId="7521" xr:uid="{D00F31CA-DA8F-4F9C-865C-C00A368F2496}"/>
    <cellStyle name="Note 5 2 7 2" xfId="11189" xr:uid="{8ECFCBCB-2E49-4D62-A92D-17D8D126540B}"/>
    <cellStyle name="Note 5 2 7 2 2" xfId="20637" xr:uid="{2E9225AE-CD1C-4FDF-A9F8-530E21D0E461}"/>
    <cellStyle name="Note 5 2 7 2 3" xfId="25056" xr:uid="{DF265B26-135E-430A-B9A1-296B40D2451C}"/>
    <cellStyle name="Note 5 2 7 3" xfId="13251" xr:uid="{06576B4C-BC3F-46F4-80D8-5A32CAA78440}"/>
    <cellStyle name="Note 5 2 7 3 2" xfId="22699" xr:uid="{B6543559-75B2-4F8B-92F1-94CB685509E6}"/>
    <cellStyle name="Note 5 2 7 4" xfId="16969" xr:uid="{A20B6C3B-5D4D-4B66-BE69-16021EF1D09B}"/>
    <cellStyle name="Note 5 2 8" xfId="7389" xr:uid="{21D2B570-ADA7-4557-ADBD-78BC56E09A2B}"/>
    <cellStyle name="Note 5 2 8 2" xfId="11081" xr:uid="{98B6246D-36A8-43B5-8A1E-015226944DC6}"/>
    <cellStyle name="Note 5 2 8 2 2" xfId="20529" xr:uid="{395A933B-F88F-4F25-AEC7-59AB6C060C6F}"/>
    <cellStyle name="Note 5 2 8 2 3" xfId="24948" xr:uid="{46A3249B-5157-4728-B7DD-6BD384614C06}"/>
    <cellStyle name="Note 5 2 8 3" xfId="13119" xr:uid="{D42703B2-157E-4355-9892-02D0A4A0B61A}"/>
    <cellStyle name="Note 5 2 8 3 2" xfId="22567" xr:uid="{452FEACF-8B9E-45EC-AFD6-4CD44C0A8BC0}"/>
    <cellStyle name="Note 5 2 8 4" xfId="16837" xr:uid="{79B8EDDB-D1DB-4C7E-94C6-ED02208A462F}"/>
    <cellStyle name="Note 5 2 9" xfId="7893" xr:uid="{C054C824-C447-4DD3-962F-B38731FA1755}"/>
    <cellStyle name="Note 5 2 9 2" xfId="13618" xr:uid="{58269FAD-70D8-44C9-9218-2C95E4771063}"/>
    <cellStyle name="Note 5 2 9 2 2" xfId="23066" xr:uid="{ADC490AC-E7D7-4DF0-98AB-1C371EE519BC}"/>
    <cellStyle name="Note 5 2 9 3" xfId="17341" xr:uid="{4CF7E2BF-3B43-47A4-9A0C-F618C3A16634}"/>
    <cellStyle name="Note 5 3" xfId="3821" xr:uid="{B26EF3AA-4EBB-4C25-8D7B-8E83E5D35E23}"/>
    <cellStyle name="Note 5 3 10" xfId="26572" xr:uid="{305404F1-0ED9-4290-8ED7-621D7B15920D}"/>
    <cellStyle name="Note 5 3 2" xfId="6005" xr:uid="{C75FAA47-C849-48FD-BF2D-58611BB288D6}"/>
    <cellStyle name="Note 5 3 2 2" xfId="6675" xr:uid="{B655D17E-FED2-4086-BBA1-963A88C64069}"/>
    <cellStyle name="Note 5 3 2 2 2" xfId="10407" xr:uid="{5EFFF65E-B876-4F1B-BB8F-31F233A20F90}"/>
    <cellStyle name="Note 5 3 2 2 2 2" xfId="19855" xr:uid="{97B060B6-5269-4A7F-9D02-10699DE15A9E}"/>
    <cellStyle name="Note 5 3 2 2 3" xfId="16126" xr:uid="{1BFC008B-72C0-45C4-B402-FB67F3EABD07}"/>
    <cellStyle name="Note 5 3 2 3" xfId="9737" xr:uid="{ABBBB585-915E-47DA-A530-4239818EF25B}"/>
    <cellStyle name="Note 5 3 2 3 2" xfId="19185" xr:uid="{C20E2C91-9E23-4CBB-8E2A-95049472B840}"/>
    <cellStyle name="Note 5 3 2 4" xfId="15456" xr:uid="{6FF19C33-0A45-4FCE-91C7-3F144496F46D}"/>
    <cellStyle name="Note 5 3 2 5" xfId="28015" xr:uid="{73516F09-37D5-4273-A2BE-F0A7DB5B524E}"/>
    <cellStyle name="Note 5 3 2 6" xfId="27602" xr:uid="{C194551C-DE7E-4950-8AA6-CDDB955846CF}"/>
    <cellStyle name="Note 5 3 2 7" xfId="28523" xr:uid="{AF4A3496-9FB7-445E-B286-E94D9D0787CE}"/>
    <cellStyle name="Note 5 3 3" xfId="7012" xr:uid="{77AE9AA9-8C9A-498C-BFF2-C17C336A3C17}"/>
    <cellStyle name="Note 5 3 3 2" xfId="10743" xr:uid="{22554782-6216-40A6-A4D7-6757623C19A4}"/>
    <cellStyle name="Note 5 3 3 2 2" xfId="20191" xr:uid="{BDED6E48-C483-4833-A2BC-351BC3134972}"/>
    <cellStyle name="Note 5 3 3 2 3" xfId="24615" xr:uid="{C4024EE1-BC3B-4F42-96AB-C4655CD3F37D}"/>
    <cellStyle name="Note 5 3 3 3" xfId="12749" xr:uid="{117423E9-7440-4CDE-907F-A5F2FCEC9248}"/>
    <cellStyle name="Note 5 3 3 3 2" xfId="22197" xr:uid="{1B925C0B-1515-42DB-8B4F-B77C3B3157B9}"/>
    <cellStyle name="Note 5 3 3 4" xfId="16462" xr:uid="{FC3B38B3-7BE9-4CFD-98CD-54196E995A07}"/>
    <cellStyle name="Note 5 3 4" xfId="7951" xr:uid="{1CC5ECC0-6E90-418A-9EC0-E096716153EE}"/>
    <cellStyle name="Note 5 3 4 2" xfId="11557" xr:uid="{624EF864-AA6F-4866-8215-7519289F412B}"/>
    <cellStyle name="Note 5 3 4 2 2" xfId="21005" xr:uid="{8A74F0A8-AA59-4B7E-B7D6-E8807B589140}"/>
    <cellStyle name="Note 5 3 4 2 3" xfId="25419" xr:uid="{A365E231-27D7-4A7D-8E7C-39445D7828BE}"/>
    <cellStyle name="Note 5 3 4 3" xfId="13676" xr:uid="{A8C264D0-E318-4C41-987A-B863FEFC7067}"/>
    <cellStyle name="Note 5 3 4 3 2" xfId="23124" xr:uid="{FCCB6282-0BDC-488C-8D75-B6F388955D4B}"/>
    <cellStyle name="Note 5 3 4 4" xfId="17399" xr:uid="{E605C666-D4F7-451E-A55E-3D73D526AD19}"/>
    <cellStyle name="Note 5 3 5" xfId="7865" xr:uid="{284D3572-EF60-4FB7-B9FA-4EFAE880A1DC}"/>
    <cellStyle name="Note 5 3 5 2" xfId="11489" xr:uid="{90D4EEE5-8F1A-4E3B-B7B7-CF4CFFDE7698}"/>
    <cellStyle name="Note 5 3 5 2 2" xfId="20937" xr:uid="{0E601CDB-BB92-492B-B365-897405DED08E}"/>
    <cellStyle name="Note 5 3 5 2 3" xfId="25351" xr:uid="{5EEBCB26-5A20-436E-8D3B-48DBC666FE64}"/>
    <cellStyle name="Note 5 3 5 3" xfId="13590" xr:uid="{61D9BBD6-A121-414D-BBB7-82C18785E5E7}"/>
    <cellStyle name="Note 5 3 5 3 2" xfId="23038" xr:uid="{936E9753-027F-420B-8137-461F0C09D8A4}"/>
    <cellStyle name="Note 5 3 5 4" xfId="17313" xr:uid="{48801EF9-91FB-476A-A3A4-502632E4596E}"/>
    <cellStyle name="Note 5 3 6" xfId="8209" xr:uid="{D4247F3B-95C4-4683-8C2E-73E13D8ECD8B}"/>
    <cellStyle name="Note 5 3 6 2" xfId="11769" xr:uid="{83C21FC4-B4AE-4707-9990-EA5B12849ABE}"/>
    <cellStyle name="Note 5 3 6 2 2" xfId="21217" xr:uid="{65D37F96-3F0C-4B1D-BB97-53E1BE2043A4}"/>
    <cellStyle name="Note 5 3 6 2 3" xfId="25612" xr:uid="{8091EE9B-2EC1-4882-8407-BB3E62931A3B}"/>
    <cellStyle name="Note 5 3 6 3" xfId="13915" xr:uid="{9D9D3EF8-D67B-484F-A99F-27D1A7CF5B92}"/>
    <cellStyle name="Note 5 3 6 3 2" xfId="23363" xr:uid="{5EF179B3-3836-431A-8512-4A147E3E35D7}"/>
    <cellStyle name="Note 5 3 6 4" xfId="17657" xr:uid="{FC3170F3-AA8B-4A16-AE2D-18FFE19F31A5}"/>
    <cellStyle name="Note 5 3 7" xfId="8519" xr:uid="{6D8ED11A-3606-4021-892F-CB931814CD45}"/>
    <cellStyle name="Note 5 3 7 2" xfId="12031" xr:uid="{20866E6F-1968-4C6B-A747-C7E26335864D}"/>
    <cellStyle name="Note 5 3 7 2 2" xfId="21479" xr:uid="{3B84FB37-7575-4C76-8F90-1A41FF0809E2}"/>
    <cellStyle name="Note 5 3 7 2 3" xfId="25871" xr:uid="{3AF9BB88-0144-4DD0-8685-3134151B187B}"/>
    <cellStyle name="Note 5 3 7 3" xfId="14222" xr:uid="{4F092DCD-12F6-4B21-A0DB-E9427F7DBF56}"/>
    <cellStyle name="Note 5 3 7 3 2" xfId="23670" xr:uid="{1035CC47-833B-4F01-856B-29FF093B8F5A}"/>
    <cellStyle name="Note 5 3 7 4" xfId="17967" xr:uid="{ED7A894B-7668-4B77-AE0F-06CD1A2B1E2A}"/>
    <cellStyle name="Note 5 3 8" xfId="7529" xr:uid="{28153216-DDC7-40FD-9B20-4746B650CB0C}"/>
    <cellStyle name="Note 5 3 8 2" xfId="13259" xr:uid="{D0F47894-B960-44D5-908B-C09A8F67BDB3}"/>
    <cellStyle name="Note 5 3 8 2 2" xfId="22707" xr:uid="{64637709-5E04-40DF-ACA8-3DB0F406803C}"/>
    <cellStyle name="Note 5 3 8 3" xfId="16977" xr:uid="{36005867-77E2-4225-8E1A-2825681C2E4E}"/>
    <cellStyle name="Note 5 3 9" xfId="27358" xr:uid="{76AB2B9D-6769-443D-92D5-96EC405A0219}"/>
    <cellStyle name="Note 5 4" xfId="4137" xr:uid="{9D1A246D-B9D0-4B25-9D0F-F7689A546FEB}"/>
    <cellStyle name="Note 5 4 2" xfId="4251" xr:uid="{5C28DC9A-FB6F-4C26-BF07-34BB129F5478}"/>
    <cellStyle name="Note 5 4 2 2" xfId="29664" xr:uid="{1E35E950-0405-41E7-BAE7-7737EA67AD16}"/>
    <cellStyle name="Note 5 4 3" xfId="29564" xr:uid="{437EED64-90DC-46EC-83F8-A620834A4092}"/>
    <cellStyle name="Note 5 5" xfId="5653" xr:uid="{5A60DAED-C0D8-4914-9DB0-D372407C743C}"/>
    <cellStyle name="Note 5 5 2" xfId="6323" xr:uid="{1443CD58-4BF9-4807-8EF5-2B9CF59F3BA3}"/>
    <cellStyle name="Note 5 5 2 2" xfId="10055" xr:uid="{6847C0AD-711C-4FFB-B8D2-AEA9F2CCF56D}"/>
    <cellStyle name="Note 5 5 2 2 2" xfId="19503" xr:uid="{9D48A6CD-4C9E-4F68-993E-1DA2E61993D4}"/>
    <cellStyle name="Note 5 5 2 3" xfId="15774" xr:uid="{026CCA3C-8430-4A71-B3E1-393E343E6B67}"/>
    <cellStyle name="Note 5 5 3" xfId="9385" xr:uid="{86E13C9E-12ED-4A59-B8B3-53F8E904D558}"/>
    <cellStyle name="Note 5 5 3 2" xfId="18833" xr:uid="{433C0D19-E828-428A-8117-3ED0FB09AF8F}"/>
    <cellStyle name="Note 5 5 4" xfId="15104" xr:uid="{606300AC-3452-47AE-830D-15B02F81EECA}"/>
    <cellStyle name="Note 5 5 5" xfId="27834" xr:uid="{61C6E27F-FC9F-40B9-905D-CEF06B95BB18}"/>
    <cellStyle name="Note 5 5 6" xfId="27063" xr:uid="{2BE0B747-EB2D-432F-9E63-3A0601DA6C54}"/>
    <cellStyle name="Note 5 5 7" xfId="28368" xr:uid="{C9CD0680-5A96-41F1-BD7A-7E92A5C0397B}"/>
    <cellStyle name="Note 5 6" xfId="7084" xr:uid="{353FEBBF-FD4D-4162-919D-A648557F0BBA}"/>
    <cellStyle name="Note 5 6 2" xfId="10815" xr:uid="{446BF877-5492-4AFB-B960-1B2A525D21EF}"/>
    <cellStyle name="Note 5 6 2 2" xfId="20263" xr:uid="{BFB7B4AF-0ACE-4C04-A1D2-ED57A9FC12FF}"/>
    <cellStyle name="Note 5 6 2 3" xfId="24687" xr:uid="{A08B7918-0576-4E0A-9716-A1220F74FC78}"/>
    <cellStyle name="Note 5 6 3" xfId="12821" xr:uid="{04240CEC-6CD9-423E-AC13-9E39A4F32543}"/>
    <cellStyle name="Note 5 6 3 2" xfId="22269" xr:uid="{35E11D4F-0B1E-4780-AC04-66132CD4E655}"/>
    <cellStyle name="Note 5 6 4" xfId="16534" xr:uid="{6D70F552-7C3E-49D3-9876-0DE38C50DC59}"/>
    <cellStyle name="Note 5 7" xfId="7675" xr:uid="{A907A1C6-492B-41D9-83B1-D8BFC3791414}"/>
    <cellStyle name="Note 5 7 2" xfId="11328" xr:uid="{0CF11C1A-D942-471B-8015-BF2D8ED97ABD}"/>
    <cellStyle name="Note 5 7 2 2" xfId="20776" xr:uid="{36CC8936-230B-402C-BA79-522F66B0B6D5}"/>
    <cellStyle name="Note 5 7 2 3" xfId="25194" xr:uid="{F0751FB1-6A48-4FE4-8453-33616104BC9E}"/>
    <cellStyle name="Note 5 7 3" xfId="13404" xr:uid="{8D88C674-B1AF-46A8-9DC2-F01BE3F21FA4}"/>
    <cellStyle name="Note 5 7 3 2" xfId="22852" xr:uid="{B0A5C578-BD66-402F-8E35-3D13A28F1809}"/>
    <cellStyle name="Note 5 7 4" xfId="17123" xr:uid="{36359428-9D79-4E8F-9B45-74B2BD576D05}"/>
    <cellStyle name="Note 5 8" xfId="8765" xr:uid="{7DECA102-78CB-4197-9129-A29649CFE63C}"/>
    <cellStyle name="Note 5 8 2" xfId="12249" xr:uid="{C7254693-8943-4627-A3BD-0D2832F17D43}"/>
    <cellStyle name="Note 5 8 2 2" xfId="21697" xr:uid="{9D515945-0BCE-466C-BF2D-A7E4274EA753}"/>
    <cellStyle name="Note 5 8 2 3" xfId="26089" xr:uid="{A45D0CCA-9D8E-49F6-A3BE-BFDB0EE7C6C6}"/>
    <cellStyle name="Note 5 8 3" xfId="14468" xr:uid="{89A6DFC9-B6AB-48B8-96D9-6AF22902D4B0}"/>
    <cellStyle name="Note 5 8 3 2" xfId="23916" xr:uid="{D913F79A-56D2-4775-8B87-9D9B9F228200}"/>
    <cellStyle name="Note 5 8 4" xfId="18213" xr:uid="{46BAFDBD-87B7-4595-A8B7-BC7BA22B6562}"/>
    <cellStyle name="Note 5 9" xfId="8714" xr:uid="{2866DFE3-FF85-4877-9CB9-3ED8D5217C2D}"/>
    <cellStyle name="Note 5 9 2" xfId="12198" xr:uid="{D8983BCD-DEF8-4101-AA57-C0AC2BCF0A4F}"/>
    <cellStyle name="Note 5 9 2 2" xfId="21646" xr:uid="{2D8130C0-DEB9-4895-B26E-00D37D3BC715}"/>
    <cellStyle name="Note 5 9 2 3" xfId="26038" xr:uid="{6E57944D-0A2A-4A16-8234-7A18AE256C65}"/>
    <cellStyle name="Note 5 9 3" xfId="14417" xr:uid="{68871E86-BBA6-439D-A2CD-5F518B65AD44}"/>
    <cellStyle name="Note 5 9 3 2" xfId="23865" xr:uid="{034A54BD-8C9E-4C6E-B4C2-6C12B7A78E6D}"/>
    <cellStyle name="Note 5 9 4" xfId="18162" xr:uid="{DA4712C8-D5BA-4471-AC46-58E5F87A4E99}"/>
    <cellStyle name="Note 6" xfId="1501" xr:uid="{87A88E56-DB28-43EC-8C5E-9E1D107B86AB}"/>
    <cellStyle name="Note 6 10" xfId="9000" xr:uid="{74BF199E-559C-4CA6-A91B-0DDB96DE9978}"/>
    <cellStyle name="Note 6 10 2" xfId="12446" xr:uid="{FC9AB2A7-6FE4-43A5-912A-993C96B46720}"/>
    <cellStyle name="Note 6 10 2 2" xfId="21894" xr:uid="{8BB17B6A-BC9D-4E81-BB83-F8E3BF1160BC}"/>
    <cellStyle name="Note 6 10 2 3" xfId="26284" xr:uid="{EAED2EFB-13AE-46C8-97FB-D4114F7FA486}"/>
    <cellStyle name="Note 6 10 3" xfId="14701" xr:uid="{F31D7403-5104-43F4-9DF6-DA737C8FC136}"/>
    <cellStyle name="Note 6 10 3 2" xfId="24149" xr:uid="{ECE36AFA-6363-4281-86F5-2CA67D6F88EF}"/>
    <cellStyle name="Note 6 10 4" xfId="18448" xr:uid="{3249D291-E240-4BC3-8FF8-2CEBD76D9ECD}"/>
    <cellStyle name="Note 6 11" xfId="7937" xr:uid="{9C234A37-885C-4E52-B4F2-C48EA7AF459F}"/>
    <cellStyle name="Note 6 11 2" xfId="13662" xr:uid="{352649E2-A28E-4C1E-A204-2C64C991D659}"/>
    <cellStyle name="Note 6 11 2 2" xfId="23110" xr:uid="{F8C13C87-5888-4C12-A686-7B46DBE15C71}"/>
    <cellStyle name="Note 6 11 3" xfId="17385" xr:uid="{1C4EF3A0-BEC9-4965-A061-DBC80EAFECBA}"/>
    <cellStyle name="Note 6 12" xfId="26834" xr:uid="{4F0C1247-7DE6-4309-A45A-682323C74585}"/>
    <cellStyle name="Note 6 13" xfId="26722" xr:uid="{A6F63E95-A79B-42A0-BFCA-C3CB30C8C034}"/>
    <cellStyle name="Note 6 2" xfId="3824" xr:uid="{21E55ABA-FB9F-408A-8D4D-16AB9FB18502}"/>
    <cellStyle name="Note 6 2 10" xfId="27360" xr:uid="{514B93D7-9C17-4C52-9148-A4A2293E80FC}"/>
    <cellStyle name="Note 6 2 11" xfId="27041" xr:uid="{95BE17EB-FE83-4B19-8FCA-F128365DA79C}"/>
    <cellStyle name="Note 6 2 2" xfId="4173" xr:uid="{D59C6B5D-4C01-4DE2-AEF1-31B06FA602EC}"/>
    <cellStyle name="Note 6 2 2 2" xfId="4283" xr:uid="{44DA5C75-6768-4310-AB2A-9FC9C7AE1F20}"/>
    <cellStyle name="Note 6 2 2 2 2" xfId="29695" xr:uid="{7BE3182D-C568-4E5C-BDF5-09E28E96BEFB}"/>
    <cellStyle name="Note 6 2 2 3" xfId="29595" xr:uid="{8C2F2414-64BA-4A3A-9D5B-19B865547BFF}"/>
    <cellStyle name="Note 6 2 3" xfId="6007" xr:uid="{7ECB71AA-46C3-4552-8BDA-38822E68945F}"/>
    <cellStyle name="Note 6 2 3 2" xfId="6677" xr:uid="{3E0A7241-7D10-4C61-A478-17AEAE1B9CE1}"/>
    <cellStyle name="Note 6 2 3 2 2" xfId="10409" xr:uid="{D01DF11A-9D97-4BF2-BC0B-46E7EA999A5F}"/>
    <cellStyle name="Note 6 2 3 2 2 2" xfId="19857" xr:uid="{28F79DD2-7CE7-4336-A84B-E90D5BEBA2A6}"/>
    <cellStyle name="Note 6 2 3 2 3" xfId="16128" xr:uid="{704AF700-FB0C-4843-9363-DF4C2663FD6D}"/>
    <cellStyle name="Note 6 2 3 3" xfId="9739" xr:uid="{91615567-01B6-4CCA-9793-D12C706EF2D8}"/>
    <cellStyle name="Note 6 2 3 3 2" xfId="19187" xr:uid="{48CAB845-0071-4EE2-AD02-5E2737D59608}"/>
    <cellStyle name="Note 6 2 3 4" xfId="15458" xr:uid="{53047952-E00F-4C48-A23E-5CA80E3F898F}"/>
    <cellStyle name="Note 6 2 3 5" xfId="28017" xr:uid="{7FFDFF57-A17E-46A0-AA2F-6CCADB33B202}"/>
    <cellStyle name="Note 6 2 3 6" xfId="27148" xr:uid="{11F0D89A-7646-4980-8298-4A1046F6BE62}"/>
    <cellStyle name="Note 6 2 3 7" xfId="28525" xr:uid="{3984E27A-6149-426D-9EF0-59E2B387A76C}"/>
    <cellStyle name="Note 6 2 4" xfId="6890" xr:uid="{54660179-8F65-4FCD-A4B7-5B0B1D8FFA48}"/>
    <cellStyle name="Note 6 2 4 2" xfId="10621" xr:uid="{54662B6B-D2A4-4E5C-A4A2-189998D2292A}"/>
    <cellStyle name="Note 6 2 4 2 2" xfId="20069" xr:uid="{221FB3D1-BDD9-407F-A23B-3697A162A36F}"/>
    <cellStyle name="Note 6 2 4 2 3" xfId="24493" xr:uid="{163FA022-7147-4DEA-8ED8-9B76D88A1C9A}"/>
    <cellStyle name="Note 6 2 4 3" xfId="12627" xr:uid="{180DAEAA-4602-46F9-BD31-C32171D0FB46}"/>
    <cellStyle name="Note 6 2 4 3 2" xfId="22075" xr:uid="{8BE7DF22-BF82-4D04-88FD-7D51D56A94DD}"/>
    <cellStyle name="Note 6 2 4 4" xfId="16340" xr:uid="{DEF8B9CB-533D-4D38-8F41-36A078BAC52A}"/>
    <cellStyle name="Note 6 2 5" xfId="7949" xr:uid="{89D721F7-B7ED-4044-9138-5A241CF20770}"/>
    <cellStyle name="Note 6 2 5 2" xfId="11555" xr:uid="{1CF2E983-8CC4-41B6-B86F-BDC891D8845A}"/>
    <cellStyle name="Note 6 2 5 2 2" xfId="21003" xr:uid="{AD712510-0CF9-420A-9A35-B77F93FBD700}"/>
    <cellStyle name="Note 6 2 5 2 3" xfId="25417" xr:uid="{4D47E943-D4A3-4320-AC4E-4CDC21FC8919}"/>
    <cellStyle name="Note 6 2 5 3" xfId="13674" xr:uid="{767FAF83-91F4-4FD1-886D-412742362D5A}"/>
    <cellStyle name="Note 6 2 5 3 2" xfId="23122" xr:uid="{75715019-273C-4057-8BDA-FF60A9750BE6}"/>
    <cellStyle name="Note 6 2 5 4" xfId="17397" xr:uid="{0BB6DD6B-211A-4374-A8FD-A7C45A8D2BFF}"/>
    <cellStyle name="Note 6 2 6" xfId="7864" xr:uid="{186E2A25-E1FE-4412-8197-4A403F5D0295}"/>
    <cellStyle name="Note 6 2 6 2" xfId="11488" xr:uid="{AD655A3E-6F70-419C-A534-2CA207B35D3C}"/>
    <cellStyle name="Note 6 2 6 2 2" xfId="20936" xr:uid="{08E20386-2C03-4C7D-9F96-D7B66EDFF768}"/>
    <cellStyle name="Note 6 2 6 2 3" xfId="25350" xr:uid="{69CD8944-1335-4B50-8F54-B135F8A3AC61}"/>
    <cellStyle name="Note 6 2 6 3" xfId="13589" xr:uid="{1FA068A6-2091-4A70-ABD5-EB0EE93A0352}"/>
    <cellStyle name="Note 6 2 6 3 2" xfId="23037" xr:uid="{9B6AEAAD-E3D7-4E9F-A5E6-40E48EC04CA7}"/>
    <cellStyle name="Note 6 2 6 4" xfId="17312" xr:uid="{255DE4FE-02AF-44A1-9535-E55DD591D9D9}"/>
    <cellStyle name="Note 6 2 7" xfId="8497" xr:uid="{208D8D9D-DC11-4CCD-AB1C-07A5324528C0}"/>
    <cellStyle name="Note 6 2 7 2" xfId="12012" xr:uid="{43B9D394-7905-4D5C-9E26-4E25630F7E5D}"/>
    <cellStyle name="Note 6 2 7 2 2" xfId="21460" xr:uid="{91E9BAB7-A56D-4EBC-B7D3-4471044345D4}"/>
    <cellStyle name="Note 6 2 7 2 3" xfId="25852" xr:uid="{9283FA6E-FE06-41BC-B55F-39762E5B9D97}"/>
    <cellStyle name="Note 6 2 7 3" xfId="14200" xr:uid="{28AB9AF2-BFA9-4109-878C-95C8011853CA}"/>
    <cellStyle name="Note 6 2 7 3 2" xfId="23648" xr:uid="{09761FFA-2A35-46B3-9011-F9469A1349C0}"/>
    <cellStyle name="Note 6 2 7 4" xfId="17945" xr:uid="{1FF7F3EF-3BD8-4DAC-80D8-136B623AA56E}"/>
    <cellStyle name="Note 6 2 8" xfId="8368" xr:uid="{86016F73-24BE-4589-A21D-12CF0E0B8EF9}"/>
    <cellStyle name="Note 6 2 8 2" xfId="11906" xr:uid="{6C7624D1-C344-40DC-86B2-70CBD3E1AA36}"/>
    <cellStyle name="Note 6 2 8 2 2" xfId="21354" xr:uid="{D2888076-6FDC-43B5-86F0-C1AC2D2CA740}"/>
    <cellStyle name="Note 6 2 8 2 3" xfId="25748" xr:uid="{D0970F2D-7565-42E3-B14D-98F73C56485A}"/>
    <cellStyle name="Note 6 2 8 3" xfId="14073" xr:uid="{08CA6D12-065C-4157-BF0D-22C03BBCBC9B}"/>
    <cellStyle name="Note 6 2 8 3 2" xfId="23521" xr:uid="{2C85C0D6-08FC-47BD-932B-D4B518894E12}"/>
    <cellStyle name="Note 6 2 8 4" xfId="17816" xr:uid="{69D154C5-90C4-40B4-8A34-612C2A83D0B9}"/>
    <cellStyle name="Note 6 2 9" xfId="8537" xr:uid="{68C37A37-C196-413A-AA03-E26064DF99C1}"/>
    <cellStyle name="Note 6 2 9 2" xfId="14240" xr:uid="{88BFC897-3842-42F0-B99A-1EC91EA81360}"/>
    <cellStyle name="Note 6 2 9 2 2" xfId="23688" xr:uid="{748889A9-565C-4D9F-A3B8-3D1E3D1E5D98}"/>
    <cellStyle name="Note 6 2 9 3" xfId="17985" xr:uid="{EFCE378F-EE31-42D0-AFA1-E197944239B4}"/>
    <cellStyle name="Note 6 3" xfId="3823" xr:uid="{D0170CD6-5709-4C86-B247-915CFA2EAB11}"/>
    <cellStyle name="Note 6 4" xfId="4138" xr:uid="{1C9A076F-E793-4546-967B-65DB2B0E58A5}"/>
    <cellStyle name="Note 6 4 2" xfId="4252" xr:uid="{FE6C7C16-3A73-4D78-A000-4CA5301CCCA7}"/>
    <cellStyle name="Note 6 4 2 2" xfId="29665" xr:uid="{B8F7CC52-581A-4EAB-A222-9799821B97B5}"/>
    <cellStyle name="Note 6 4 3" xfId="29565" xr:uid="{6795B2EC-22A7-4D6C-A79E-E795B7FB4F8F}"/>
    <cellStyle name="Note 6 5" xfId="5654" xr:uid="{FE2C0E91-AF6F-4874-A4FD-F35A75596142}"/>
    <cellStyle name="Note 6 5 2" xfId="6324" xr:uid="{D98C31D3-8ADE-4627-A9A7-19E26BE1B9FB}"/>
    <cellStyle name="Note 6 5 2 2" xfId="10056" xr:uid="{566A0A65-0209-4EAC-88D8-86C25884E9CF}"/>
    <cellStyle name="Note 6 5 2 2 2" xfId="19504" xr:uid="{251475C1-E184-4B6A-BB05-DD558ED584C6}"/>
    <cellStyle name="Note 6 5 2 3" xfId="15775" xr:uid="{7CD44320-5168-435F-B74D-01345E60CA99}"/>
    <cellStyle name="Note 6 5 3" xfId="9386" xr:uid="{A059D668-8281-4304-8052-0183586DC921}"/>
    <cellStyle name="Note 6 5 3 2" xfId="18834" xr:uid="{8AA6EDCF-32D1-4F8C-83E4-CCB54B4041A7}"/>
    <cellStyle name="Note 6 5 4" xfId="15105" xr:uid="{DB15CC6B-380A-4134-97CC-DCEC0041B188}"/>
    <cellStyle name="Note 6 5 5" xfId="27835" xr:uid="{A87679A8-E306-4B70-AEB3-EA1E796B6502}"/>
    <cellStyle name="Note 6 5 6" xfId="26934" xr:uid="{73BC61E4-3664-4AFD-903F-7D26DE27DE26}"/>
    <cellStyle name="Note 6 5 7" xfId="28369" xr:uid="{539482BD-1942-4BBB-89C4-0FFDC4D8BF54}"/>
    <cellStyle name="Note 6 6" xfId="7083" xr:uid="{D3602C60-50E7-46C7-BD60-2EADAE59A52D}"/>
    <cellStyle name="Note 6 6 2" xfId="10814" xr:uid="{949BA456-A5D6-474D-B29E-C645C83F3074}"/>
    <cellStyle name="Note 6 6 2 2" xfId="20262" xr:uid="{19F9DA08-807A-45C3-8AB6-F694AA30762D}"/>
    <cellStyle name="Note 6 6 2 3" xfId="24686" xr:uid="{CD2B890A-FAE6-46CD-A149-471B2E526C57}"/>
    <cellStyle name="Note 6 6 3" xfId="12820" xr:uid="{73F95C44-9E27-4D75-B8A1-FB81F99DF5C7}"/>
    <cellStyle name="Note 6 6 3 2" xfId="22268" xr:uid="{BAE4BCD4-83F1-40CB-8298-68189090716B}"/>
    <cellStyle name="Note 6 6 4" xfId="16533" xr:uid="{9176E437-21EF-4D71-8845-5F7D408C6789}"/>
    <cellStyle name="Note 6 7" xfId="7674" xr:uid="{C8DEE935-F3E9-473D-AD82-6446C0604077}"/>
    <cellStyle name="Note 6 7 2" xfId="11327" xr:uid="{C3BBCAC4-63D8-42DB-A3AE-1ADDFC8789F6}"/>
    <cellStyle name="Note 6 7 2 2" xfId="20775" xr:uid="{D5AEE7A4-BB82-4F38-BDEA-929933E62DB4}"/>
    <cellStyle name="Note 6 7 2 3" xfId="25193" xr:uid="{BB9D8735-4C3F-4503-8221-CE9D80327E53}"/>
    <cellStyle name="Note 6 7 3" xfId="13403" xr:uid="{D784B86A-4CAD-44E2-B648-C0363C0D56A0}"/>
    <cellStyle name="Note 6 7 3 2" xfId="22851" xr:uid="{48A80DF0-47B2-4069-A08D-BC565F0CC023}"/>
    <cellStyle name="Note 6 7 4" xfId="17122" xr:uid="{8244372B-5514-4EFC-BE33-81F7C67ACA59}"/>
    <cellStyle name="Note 6 8" xfId="8766" xr:uid="{945293EA-18DE-44F1-942B-2FAD678C95F2}"/>
    <cellStyle name="Note 6 8 2" xfId="12250" xr:uid="{41914294-4028-4D87-A91C-35128551948B}"/>
    <cellStyle name="Note 6 8 2 2" xfId="21698" xr:uid="{DB4DB1BD-F136-4438-A4DE-3BAE69A79F36}"/>
    <cellStyle name="Note 6 8 2 3" xfId="26090" xr:uid="{148751A0-DE88-4C97-836E-D17A9C78B4D7}"/>
    <cellStyle name="Note 6 8 3" xfId="14469" xr:uid="{C4315F9F-6CD9-4B33-A730-434601057F38}"/>
    <cellStyle name="Note 6 8 3 2" xfId="23917" xr:uid="{915CF88C-3EB7-45DA-96C8-2A151D6752E9}"/>
    <cellStyle name="Note 6 8 4" xfId="18214" xr:uid="{ABA84041-A727-4DA1-BDDF-9496F85038FD}"/>
    <cellStyle name="Note 6 9" xfId="7993" xr:uid="{782809EB-CA54-495C-8E78-7896529CB4F7}"/>
    <cellStyle name="Note 6 9 2" xfId="11592" xr:uid="{49B004A9-AD84-490B-829B-31BFB692ADE1}"/>
    <cellStyle name="Note 6 9 2 2" xfId="21040" xr:uid="{2D6EF6D4-8DA2-45BC-B12E-9AE780432DAE}"/>
    <cellStyle name="Note 6 9 2 3" xfId="25454" xr:uid="{92338ADF-34E7-429A-A8FB-23D27120EC08}"/>
    <cellStyle name="Note 6 9 3" xfId="13718" xr:uid="{4E752607-4676-40E6-AF56-13C60D84D071}"/>
    <cellStyle name="Note 6 9 3 2" xfId="23166" xr:uid="{CDFAF111-7153-4D67-8552-570D7B28CD82}"/>
    <cellStyle name="Note 6 9 4" xfId="17441" xr:uid="{6E45B399-A041-4DB4-AB61-C55DA459A8E5}"/>
    <cellStyle name="Note 7" xfId="1502" xr:uid="{69C455FD-8ABA-4DFE-852A-8607B3442281}"/>
    <cellStyle name="Note 7 10" xfId="8122" xr:uid="{73D7C7F1-F0E7-49E9-84D0-3BFB720AD4A2}"/>
    <cellStyle name="Note 7 10 2" xfId="11699" xr:uid="{39116263-292C-4239-A7A2-C47F7E86FE7B}"/>
    <cellStyle name="Note 7 10 2 2" xfId="21147" xr:uid="{27CF33F6-5A62-4F6C-B4C1-6D357EFD75E3}"/>
    <cellStyle name="Note 7 10 2 3" xfId="25552" xr:uid="{6FCE78D0-E774-4BBD-BF7C-969B02126F1D}"/>
    <cellStyle name="Note 7 10 3" xfId="13838" xr:uid="{466CF732-67B4-45BE-9DA1-46482D6B0348}"/>
    <cellStyle name="Note 7 10 3 2" xfId="23286" xr:uid="{340D861C-74CD-4BC0-9B24-3BED945037D6}"/>
    <cellStyle name="Note 7 10 4" xfId="17570" xr:uid="{E3DC8ECB-9B00-4763-A6E9-02D6C70E95EF}"/>
    <cellStyle name="Note 7 11" xfId="8642" xr:uid="{2FC7F408-CA7B-44EE-9795-CE982E92EE50}"/>
    <cellStyle name="Note 7 11 2" xfId="14345" xr:uid="{A8AE70BC-82CA-468D-BF07-BE59BCA5CC02}"/>
    <cellStyle name="Note 7 11 2 2" xfId="23793" xr:uid="{EDEFF88F-35C7-496B-B773-38CF10BB8BBF}"/>
    <cellStyle name="Note 7 11 3" xfId="18090" xr:uid="{4C950B2F-7E14-45AE-B682-C1F96B796956}"/>
    <cellStyle name="Note 7 12" xfId="26835" xr:uid="{FFEDEEB8-956D-4238-BED4-3F33DAE4755B}"/>
    <cellStyle name="Note 7 13" xfId="26721" xr:uid="{ECBED62B-E742-4D2E-9317-0F21CF9A791B}"/>
    <cellStyle name="Note 7 2" xfId="3826" xr:uid="{D45A5756-BCB6-4544-9F1D-9E21A243E92D}"/>
    <cellStyle name="Note 7 2 10" xfId="27361" xr:uid="{98229E6B-18DA-483F-97F5-F35B74D338B5}"/>
    <cellStyle name="Note 7 2 11" xfId="27039" xr:uid="{FFFCD29E-A4BA-4078-BA38-30DE3CBFD733}"/>
    <cellStyle name="Note 7 2 2" xfId="4174" xr:uid="{3EEB2B46-C531-4182-A14F-6D2F2273AA73}"/>
    <cellStyle name="Note 7 2 2 2" xfId="4284" xr:uid="{F121F8F0-340E-4733-BFC4-8D1A206C92E1}"/>
    <cellStyle name="Note 7 2 2 2 2" xfId="29696" xr:uid="{0CA05474-3DB1-43B6-B4F3-34C94E60B009}"/>
    <cellStyle name="Note 7 2 2 3" xfId="29596" xr:uid="{0A3E4C4A-512B-49D7-9372-8DFF705CE3A6}"/>
    <cellStyle name="Note 7 2 3" xfId="6008" xr:uid="{FE4E4063-1751-46BE-8132-EC92FBDA048F}"/>
    <cellStyle name="Note 7 2 3 2" xfId="6678" xr:uid="{8EB344DF-6BA9-46C9-99B2-126E801B4286}"/>
    <cellStyle name="Note 7 2 3 2 2" xfId="10410" xr:uid="{FA870283-C7E9-4BFA-A336-2EF9656EDF5B}"/>
    <cellStyle name="Note 7 2 3 2 2 2" xfId="19858" xr:uid="{01BDBC0D-5567-44A3-9237-140727B0E898}"/>
    <cellStyle name="Note 7 2 3 2 3" xfId="16129" xr:uid="{7196572C-848A-4C70-90C2-32FB07009142}"/>
    <cellStyle name="Note 7 2 3 3" xfId="9740" xr:uid="{5B4CFA42-6B88-434E-A783-D48A3C9BD259}"/>
    <cellStyle name="Note 7 2 3 3 2" xfId="19188" xr:uid="{EDFA584E-7668-48FE-884A-5D1E7645E005}"/>
    <cellStyle name="Note 7 2 3 4" xfId="15459" xr:uid="{767F8A3F-1AE3-4B38-B769-E83E692FDA30}"/>
    <cellStyle name="Note 7 2 3 5" xfId="28018" xr:uid="{C5CE0390-EBAC-422D-BEDC-FA766744D9D9}"/>
    <cellStyle name="Note 7 2 3 6" xfId="26965" xr:uid="{90C77DF9-6BC8-4748-BC44-D6AFB27A5F8E}"/>
    <cellStyle name="Note 7 2 3 7" xfId="28526" xr:uid="{0193C326-1706-414A-B22F-F5E6E4F337AE}"/>
    <cellStyle name="Note 7 2 4" xfId="6889" xr:uid="{49BB3884-2E7C-44AE-A04F-A587E63B2803}"/>
    <cellStyle name="Note 7 2 4 2" xfId="10620" xr:uid="{5C3ADBA1-95A8-4476-B45B-8C26B31258EC}"/>
    <cellStyle name="Note 7 2 4 2 2" xfId="20068" xr:uid="{B3D948FA-62E9-49F9-997D-9F5DD241E3EB}"/>
    <cellStyle name="Note 7 2 4 2 3" xfId="24492" xr:uid="{7796D3FC-1A6A-4BC1-B4DF-A1A3E86C0172}"/>
    <cellStyle name="Note 7 2 4 3" xfId="12626" xr:uid="{49351129-6C51-4D47-A0DF-4B7AB81443DA}"/>
    <cellStyle name="Note 7 2 4 3 2" xfId="22074" xr:uid="{724B6A84-C329-4435-B00F-9C3783CEA3CB}"/>
    <cellStyle name="Note 7 2 4 4" xfId="16339" xr:uid="{6072C658-5928-428B-86F8-B161435A6B99}"/>
    <cellStyle name="Note 7 2 5" xfId="8591" xr:uid="{DD24135C-46DF-4B95-B8D0-5F81EE982147}"/>
    <cellStyle name="Note 7 2 5 2" xfId="12087" xr:uid="{FA56D279-6738-4407-A164-BABC56ECE648}"/>
    <cellStyle name="Note 7 2 5 2 2" xfId="21535" xr:uid="{FF058655-8C9B-4553-93E9-792665DDA5FF}"/>
    <cellStyle name="Note 7 2 5 2 3" xfId="25927" xr:uid="{304C10F1-D91A-496C-AC8F-E2917C9C90EF}"/>
    <cellStyle name="Note 7 2 5 3" xfId="14294" xr:uid="{B3744F94-6C75-4516-8EFD-62C569DA585B}"/>
    <cellStyle name="Note 7 2 5 3 2" xfId="23742" xr:uid="{15275A58-60E1-47AD-9E5B-6B6B1203AE1A}"/>
    <cellStyle name="Note 7 2 5 4" xfId="18039" xr:uid="{2E641295-06E5-4285-B3D5-F71488FB5205}"/>
    <cellStyle name="Note 7 2 6" xfId="8843" xr:uid="{808E2F58-1692-49E6-AE27-C97B0B878024}"/>
    <cellStyle name="Note 7 2 6 2" xfId="12314" xr:uid="{7592623D-8877-46E4-A16D-F91BEA8BDBB3}"/>
    <cellStyle name="Note 7 2 6 2 2" xfId="21762" xr:uid="{62CEC17A-CCDF-4CD9-8D3B-50123F6C441A}"/>
    <cellStyle name="Note 7 2 6 2 3" xfId="26153" xr:uid="{CFDCC8D8-4B6D-4DA1-87E6-CD4294270FE1}"/>
    <cellStyle name="Note 7 2 6 3" xfId="14545" xr:uid="{88E36BE0-ACD1-4869-8F34-AB01ADF6055F}"/>
    <cellStyle name="Note 7 2 6 3 2" xfId="23993" xr:uid="{6F0941E5-423C-4CB0-8314-7E393D53532F}"/>
    <cellStyle name="Note 7 2 6 4" xfId="18291" xr:uid="{434FA81E-8AA6-43BE-B690-B3E0A524A2B4}"/>
    <cellStyle name="Note 7 2 7" xfId="8922" xr:uid="{59EC9A0C-7451-4F56-9B22-A5D9B2127753}"/>
    <cellStyle name="Note 7 2 7 2" xfId="12380" xr:uid="{D77C41EE-CC0F-448E-9D6D-700889F9F52F}"/>
    <cellStyle name="Note 7 2 7 2 2" xfId="21828" xr:uid="{C036A7AA-E0C9-4A23-A196-2A28BE281227}"/>
    <cellStyle name="Note 7 2 7 2 3" xfId="26218" xr:uid="{86945716-E4F4-474F-ABAD-4EFC4AE6C272}"/>
    <cellStyle name="Note 7 2 7 3" xfId="14623" xr:uid="{8D6092A9-1E5B-439C-8742-903EDD8AE524}"/>
    <cellStyle name="Note 7 2 7 3 2" xfId="24071" xr:uid="{BD98F0BD-CF78-47CF-B689-4EA793F708B1}"/>
    <cellStyle name="Note 7 2 7 4" xfId="18370" xr:uid="{90878E90-E291-477E-AFB3-61D32EAA794D}"/>
    <cellStyle name="Note 7 2 8" xfId="7271" xr:uid="{1F06F30E-819F-407B-ACD6-BB9BD7ED71CB}"/>
    <cellStyle name="Note 7 2 8 2" xfId="10994" xr:uid="{D4A2FB4B-E02B-4A78-B974-1788AA244D84}"/>
    <cellStyle name="Note 7 2 8 2 2" xfId="20442" xr:uid="{1354338D-086A-4B06-B8EC-D43726677F7A}"/>
    <cellStyle name="Note 7 2 8 2 3" xfId="24862" xr:uid="{E874CEA2-BFED-4575-A625-C5E290513A82}"/>
    <cellStyle name="Note 7 2 8 3" xfId="13002" xr:uid="{97FED9D6-630F-43FF-AE2C-153BF1DD6E50}"/>
    <cellStyle name="Note 7 2 8 3 2" xfId="22450" xr:uid="{E0249127-0EE7-4039-B2AE-44AFEFE6F9EF}"/>
    <cellStyle name="Note 7 2 8 4" xfId="16719" xr:uid="{49D6FB97-F31F-4CD4-A94E-E9DD768877B7}"/>
    <cellStyle name="Note 7 2 9" xfId="7354" xr:uid="{B78B195C-9DC5-44D7-9885-7373E3445E12}"/>
    <cellStyle name="Note 7 2 9 2" xfId="13084" xr:uid="{52C77A63-B025-4230-8743-7AA6E43B1112}"/>
    <cellStyle name="Note 7 2 9 2 2" xfId="22532" xr:uid="{0D7A8468-D0BD-4D74-B676-208FF840501B}"/>
    <cellStyle name="Note 7 2 9 3" xfId="16802" xr:uid="{739E34F2-E850-4D92-A1EA-ED73863E1C6C}"/>
    <cellStyle name="Note 7 3" xfId="3825" xr:uid="{873362CD-4FC2-4F2B-B713-4B5A3C3C1083}"/>
    <cellStyle name="Note 7 4" xfId="4139" xr:uid="{5505F14D-6FDD-4C04-A3F4-A22FCC56B6AF}"/>
    <cellStyle name="Note 7 4 2" xfId="4253" xr:uid="{560036D5-F143-4CAC-998A-E5DEA76C56D3}"/>
    <cellStyle name="Note 7 4 2 2" xfId="29666" xr:uid="{969D3069-EAF2-4284-BA2E-A9F31102FFFF}"/>
    <cellStyle name="Note 7 4 3" xfId="29566" xr:uid="{44942D75-A262-44C4-A522-0C60FA59EEAD}"/>
    <cellStyle name="Note 7 5" xfId="5655" xr:uid="{1553C3AC-6C79-438B-835F-198018E66134}"/>
    <cellStyle name="Note 7 5 2" xfId="6325" xr:uid="{4D922023-B546-4705-BA9E-9F74AC4AE31C}"/>
    <cellStyle name="Note 7 5 2 2" xfId="10057" xr:uid="{5A430007-420B-4B76-A00E-AA1ACE049076}"/>
    <cellStyle name="Note 7 5 2 2 2" xfId="19505" xr:uid="{D8B6B0D4-EC5B-4225-A656-B0679848A06B}"/>
    <cellStyle name="Note 7 5 2 3" xfId="15776" xr:uid="{E13345DA-04CD-4A8F-88A3-B9A1A1B59BFC}"/>
    <cellStyle name="Note 7 5 3" xfId="9387" xr:uid="{B7BEB4B9-30BB-464C-A7DA-332AA945D560}"/>
    <cellStyle name="Note 7 5 3 2" xfId="18835" xr:uid="{E9AC13AA-A13E-4DA8-BAA7-EB9871E73003}"/>
    <cellStyle name="Note 7 5 4" xfId="15106" xr:uid="{0A1C950B-5311-40D0-A1E0-F2CDB4DA2D92}"/>
    <cellStyle name="Note 7 5 5" xfId="27836" xr:uid="{219E15CC-5384-4A6B-9B49-E3C14F595198}"/>
    <cellStyle name="Note 7 5 6" xfId="26530" xr:uid="{CA4D2E60-2E91-405F-973C-87A26EC55FAA}"/>
    <cellStyle name="Note 7 5 7" xfId="28370" xr:uid="{38B38328-5A40-46B9-B50A-D9A2928F6DC9}"/>
    <cellStyle name="Note 7 6" xfId="7082" xr:uid="{247FBFD5-83AE-4120-9665-1FBCD05BDBCA}"/>
    <cellStyle name="Note 7 6 2" xfId="10813" xr:uid="{558BF5B7-F7E7-4644-A5B0-E7D0260EFAE0}"/>
    <cellStyle name="Note 7 6 2 2" xfId="20261" xr:uid="{C2553012-62CC-4674-BA1D-1A334C66615C}"/>
    <cellStyle name="Note 7 6 2 3" xfId="24685" xr:uid="{DDFCC647-08FC-4408-96D5-9EFD9FFC8916}"/>
    <cellStyle name="Note 7 6 3" xfId="12819" xr:uid="{22DA240B-41AE-441C-9FDD-F3590E7D394D}"/>
    <cellStyle name="Note 7 6 3 2" xfId="22267" xr:uid="{06C6DAD0-93C1-4BE9-96D5-82B0FF3F0489}"/>
    <cellStyle name="Note 7 6 4" xfId="16532" xr:uid="{0EEDA299-EE42-4250-B1CB-7A09041235AC}"/>
    <cellStyle name="Note 7 7" xfId="8867" xr:uid="{1874FC0C-6F35-493C-9730-6E07014296F1}"/>
    <cellStyle name="Note 7 7 2" xfId="12330" xr:uid="{28784205-7EF7-42EB-9501-29D29908F4B2}"/>
    <cellStyle name="Note 7 7 2 2" xfId="21778" xr:uid="{82D9CE90-AB96-44B2-BDB3-F179BD9D1E0D}"/>
    <cellStyle name="Note 7 7 2 3" xfId="26169" xr:uid="{7F389D4A-3BAB-4D2D-A59A-926020FFDABF}"/>
    <cellStyle name="Note 7 7 3" xfId="14569" xr:uid="{BD1C40F7-BD80-43A0-85C4-86CD7DC55149}"/>
    <cellStyle name="Note 7 7 3 2" xfId="24017" xr:uid="{EB4DDF63-564F-4D5A-BB93-6F327B65308F}"/>
    <cellStyle name="Note 7 7 4" xfId="18315" xr:uid="{6224792E-2BFA-4769-A39C-3BCBD3A08B5D}"/>
    <cellStyle name="Note 7 8" xfId="8448" xr:uid="{02D383FC-5B2F-45D2-ABA8-3A386823C916}"/>
    <cellStyle name="Note 7 8 2" xfId="11968" xr:uid="{7276BA7F-E04A-4192-B514-C774A984976F}"/>
    <cellStyle name="Note 7 8 2 2" xfId="21416" xr:uid="{2063051E-3DE6-4B7F-8822-A38F484C18DE}"/>
    <cellStyle name="Note 7 8 2 3" xfId="25810" xr:uid="{CD1C6E2C-CA72-413B-9CEF-57F8FE9DAD7E}"/>
    <cellStyle name="Note 7 8 3" xfId="14153" xr:uid="{7DF020C4-8EFF-4982-8A11-F461317C56E4}"/>
    <cellStyle name="Note 7 8 3 2" xfId="23601" xr:uid="{45D74EAC-8D40-48C6-9A27-4EEF8D3C071B}"/>
    <cellStyle name="Note 7 8 4" xfId="17896" xr:uid="{B6C411C4-4AD4-4855-B784-8F4B077A8408}"/>
    <cellStyle name="Note 7 9" xfId="8713" xr:uid="{5886E0F6-77F0-403B-A995-E2CF3D99A2C7}"/>
    <cellStyle name="Note 7 9 2" xfId="12197" xr:uid="{A8DC8CE7-1993-49AB-9F10-53C21F436CEB}"/>
    <cellStyle name="Note 7 9 2 2" xfId="21645" xr:uid="{DBE4EB5E-727B-403F-8B62-87E93EB914D3}"/>
    <cellStyle name="Note 7 9 2 3" xfId="26037" xr:uid="{9812E49D-10F5-4AC3-8E40-5E62FCA8C255}"/>
    <cellStyle name="Note 7 9 3" xfId="14416" xr:uid="{B2D26A10-D022-4C41-8CF7-E139CA569A1F}"/>
    <cellStyle name="Note 7 9 3 2" xfId="23864" xr:uid="{A09178F8-8E55-40AB-8A85-7EA9B8869E8F}"/>
    <cellStyle name="Note 7 9 4" xfId="18161" xr:uid="{203048CD-98FE-4F1A-9CFC-877BF81DAFB0}"/>
    <cellStyle name="Note 8" xfId="1503" xr:uid="{02D7102E-F5B8-4AC4-97E3-FFFF7F61E315}"/>
    <cellStyle name="Note 8 10" xfId="5656" xr:uid="{691B0E4A-287F-4141-8E23-9949B0F27CF0}"/>
    <cellStyle name="Note 8 10 2" xfId="6326" xr:uid="{073D720A-CFA8-4FC2-89DD-BC92B5B02E84}"/>
    <cellStyle name="Note 8 10 2 2" xfId="10058" xr:uid="{1F0ECBAD-3BD4-4EF1-9D53-3D4A5EE78CAC}"/>
    <cellStyle name="Note 8 10 2 2 2" xfId="19506" xr:uid="{91466D80-3135-45A3-8715-AC49ED524995}"/>
    <cellStyle name="Note 8 10 2 3" xfId="15777" xr:uid="{A63FF34B-2502-4C9D-A25A-76ECEB9AF102}"/>
    <cellStyle name="Note 8 10 3" xfId="9388" xr:uid="{CAF30365-5C66-4E18-9B36-325368117FF8}"/>
    <cellStyle name="Note 8 10 3 2" xfId="18836" xr:uid="{AF15FFBE-4053-4C08-B171-0FA0C130280D}"/>
    <cellStyle name="Note 8 10 4" xfId="15107" xr:uid="{8485C055-8257-4563-93A9-9DE62E6634C3}"/>
    <cellStyle name="Note 8 10 5" xfId="27837" xr:uid="{5BC9AEBC-CBC6-4E92-A7DF-E0F9F0F8D3D9}"/>
    <cellStyle name="Note 8 10 6" xfId="27521" xr:uid="{0EBEB5EC-D28B-4B45-87C8-94D252A47833}"/>
    <cellStyle name="Note 8 10 7" xfId="28371" xr:uid="{9A2D9463-7548-418C-AB31-1D9AA8D9F8A4}"/>
    <cellStyle name="Note 8 11" xfId="7081" xr:uid="{5C50A8A1-8C65-4775-8101-F4BED5BB6DFC}"/>
    <cellStyle name="Note 8 11 2" xfId="10812" xr:uid="{796D7D7F-AADE-4E31-BC3A-71684CF2B42F}"/>
    <cellStyle name="Note 8 11 2 2" xfId="20260" xr:uid="{D7931CE6-AD44-43BF-869D-2565B4016E7E}"/>
    <cellStyle name="Note 8 11 2 3" xfId="24684" xr:uid="{BEA1A707-FCAB-43D8-9566-4F0CCE11F03B}"/>
    <cellStyle name="Note 8 11 3" xfId="12818" xr:uid="{82CD6B0B-B575-4E30-BDE3-95FAD257990D}"/>
    <cellStyle name="Note 8 11 3 2" xfId="22266" xr:uid="{55B99ACF-B89A-4829-9803-BF7397136B14}"/>
    <cellStyle name="Note 8 11 4" xfId="16531" xr:uid="{21D66F1C-1C9E-4BC9-88F6-9C6E4D41D8CF}"/>
    <cellStyle name="Note 8 12" xfId="8697" xr:uid="{2041FCCF-0D77-4F8A-8CB9-0111D18B671E}"/>
    <cellStyle name="Note 8 12 2" xfId="12181" xr:uid="{24D500A7-91CF-418E-95E8-0BF598594A14}"/>
    <cellStyle name="Note 8 12 2 2" xfId="21629" xr:uid="{68C5EAB6-4573-4ABD-A9B1-AD6293A3A320}"/>
    <cellStyle name="Note 8 12 2 3" xfId="26021" xr:uid="{560427B1-4FC8-432C-974E-9CDD50AB9A2C}"/>
    <cellStyle name="Note 8 12 3" xfId="14400" xr:uid="{0701F47C-33AC-42B1-80E8-565D3CBD94B0}"/>
    <cellStyle name="Note 8 12 3 2" xfId="23848" xr:uid="{D8D06DA5-74AF-4416-8DD2-8FC6FDEF9BEE}"/>
    <cellStyle name="Note 8 12 4" xfId="18145" xr:uid="{D0C2E67D-DCA2-426A-AE04-8C94C1D1A716}"/>
    <cellStyle name="Note 8 13" xfId="7752" xr:uid="{80FCAD4C-BCC4-43EA-9A70-D2DD10D23B3B}"/>
    <cellStyle name="Note 8 13 2" xfId="11395" xr:uid="{73D3D8EC-4128-4640-B061-AE2529B68BC5}"/>
    <cellStyle name="Note 8 13 2 2" xfId="20843" xr:uid="{A4325F61-1AC5-4A12-98ED-AE783D94F1D1}"/>
    <cellStyle name="Note 8 13 2 3" xfId="25259" xr:uid="{330C5E16-DDD0-4768-B9EC-396AC617BC6B}"/>
    <cellStyle name="Note 8 13 3" xfId="13479" xr:uid="{ECCE3255-3C2A-46F8-8E8D-42DD1EBCFF7C}"/>
    <cellStyle name="Note 8 13 3 2" xfId="22927" xr:uid="{8611EFDE-4E51-48E3-B2E4-B3F60A0A7466}"/>
    <cellStyle name="Note 8 13 4" xfId="17200" xr:uid="{012CB921-E0BC-499D-9739-92E10912CCB8}"/>
    <cellStyle name="Note 8 14" xfId="8994" xr:uid="{A4B83384-1FCF-49D5-ABDF-31B039CD74E6}"/>
    <cellStyle name="Note 8 14 2" xfId="12441" xr:uid="{2BEAC35C-83F0-4364-8EE5-C3EA5025D27B}"/>
    <cellStyle name="Note 8 14 2 2" xfId="21889" xr:uid="{E4D10BC1-4BF6-4A30-B697-F3891253ECFC}"/>
    <cellStyle name="Note 8 14 2 3" xfId="26279" xr:uid="{C1DB8C92-F762-4113-8D99-2C195FB5A2C7}"/>
    <cellStyle name="Note 8 14 3" xfId="14695" xr:uid="{C569C20A-8F52-407B-B5AA-B07D17A72C06}"/>
    <cellStyle name="Note 8 14 3 2" xfId="24143" xr:uid="{8FE7A589-C5AD-46B3-BD47-66DFA811D05A}"/>
    <cellStyle name="Note 8 14 4" xfId="18442" xr:uid="{42D44F78-5CEE-4411-B770-19DE73F821C1}"/>
    <cellStyle name="Note 8 15" xfId="8136" xr:uid="{129E7294-567B-409E-9BE2-B8E68F716D96}"/>
    <cellStyle name="Note 8 15 2" xfId="11712" xr:uid="{B9CB03BC-70C5-4B19-A975-45E19DB309CA}"/>
    <cellStyle name="Note 8 15 2 2" xfId="21160" xr:uid="{531DF036-7DA6-4EA4-98D7-782D6354A97C}"/>
    <cellStyle name="Note 8 15 2 3" xfId="25561" xr:uid="{7B2A868F-9B14-4F29-B46A-E402914F7F2C}"/>
    <cellStyle name="Note 8 15 3" xfId="13848" xr:uid="{9CC05C63-4443-47E6-80E0-AB3B9AD39096}"/>
    <cellStyle name="Note 8 15 3 2" xfId="23296" xr:uid="{C0379732-4C52-47EB-854D-6E6DDB68470F}"/>
    <cellStyle name="Note 8 15 4" xfId="17584" xr:uid="{AB6BFEEB-BBB4-43B8-805F-A28D70CFCA60}"/>
    <cellStyle name="Note 8 16" xfId="7345" xr:uid="{E7377E80-A04D-40E8-8A9D-CD05C9C4925D}"/>
    <cellStyle name="Note 8 16 2" xfId="13075" xr:uid="{2EC0FAC2-AEC9-4DF6-8A32-6310E1F20794}"/>
    <cellStyle name="Note 8 16 2 2" xfId="22523" xr:uid="{DEFEA371-E254-406B-921E-067C14B86C03}"/>
    <cellStyle name="Note 8 16 3" xfId="16793" xr:uid="{2081D493-B0C2-4893-8050-EB2BA7BDB713}"/>
    <cellStyle name="Note 8 17" xfId="26836" xr:uid="{5ED269B1-C94B-48AC-869E-0C72DB186F6B}"/>
    <cellStyle name="Note 8 18" xfId="27698" xr:uid="{90B5089F-F5AD-4CFA-82FA-42A3E944E0D2}"/>
    <cellStyle name="Note 8 2" xfId="3828" xr:uid="{FFE4F959-90DD-4ED2-8364-DBF4EC7430EF}"/>
    <cellStyle name="Note 8 2 10" xfId="7968" xr:uid="{C6A292CD-78A7-4793-B43E-4F75F4AD5206}"/>
    <cellStyle name="Note 8 2 10 2" xfId="13693" xr:uid="{B521BF15-8548-46E6-A5E6-365DF0DBB542}"/>
    <cellStyle name="Note 8 2 10 2 2" xfId="23141" xr:uid="{E0B8191A-26EB-45E6-B7BD-55C41EC35E0F}"/>
    <cellStyle name="Note 8 2 10 3" xfId="17416" xr:uid="{3C08F668-E2EF-418D-A6CC-DA2762868470}"/>
    <cellStyle name="Note 8 2 11" xfId="27362" xr:uid="{B2FAEF04-BE95-4F8D-89E4-FD42A10559F7}"/>
    <cellStyle name="Note 8 2 12" xfId="26571" xr:uid="{ADD6D10B-2152-4F0C-82DE-BBA0D66535CB}"/>
    <cellStyle name="Note 8 2 2" xfId="4175" xr:uid="{EBF5D5E3-2975-45D3-9BB2-B059C14B5579}"/>
    <cellStyle name="Note 8 2 2 2" xfId="4285" xr:uid="{FA3A27A0-A16C-4CD5-86BA-C10AD1EA7D05}"/>
    <cellStyle name="Note 8 2 2 2 2" xfId="29697" xr:uid="{E35BB6CA-ED7F-4CFC-8F71-BAB387A97C8D}"/>
    <cellStyle name="Note 8 2 2 3" xfId="29597" xr:uid="{1B3AAE9E-1E18-4A80-BD36-007462EA24D6}"/>
    <cellStyle name="Note 8 2 3" xfId="5269" xr:uid="{7E6EB5DA-0859-4F1D-840D-5FCBDB3BC791}"/>
    <cellStyle name="Note 8 2 3 10" xfId="27469" xr:uid="{A7F64FFD-357B-497E-95EE-6C515ABDDB07}"/>
    <cellStyle name="Note 8 2 3 2" xfId="6141" xr:uid="{0391D07A-2FD9-44F5-A00F-EA0AB05F2D4D}"/>
    <cellStyle name="Note 8 2 3 2 2" xfId="6811" xr:uid="{9AFCF761-7834-4282-8F03-8A2323A1CE72}"/>
    <cellStyle name="Note 8 2 3 2 2 2" xfId="10543" xr:uid="{86225A09-D4A8-4434-BB4C-F57EA72DE625}"/>
    <cellStyle name="Note 8 2 3 2 2 2 2" xfId="19991" xr:uid="{B1D155AC-2A02-4AC7-B7EF-B15BAE6D411F}"/>
    <cellStyle name="Note 8 2 3 2 2 3" xfId="16262" xr:uid="{34610364-AC1B-4C92-AD70-27B97E64F761}"/>
    <cellStyle name="Note 8 2 3 2 3" xfId="9873" xr:uid="{31C01B55-1BAC-4E67-AF1A-D1A6E96140E2}"/>
    <cellStyle name="Note 8 2 3 2 3 2" xfId="19321" xr:uid="{61E2526C-D9E8-4EC1-B677-91977C065066}"/>
    <cellStyle name="Note 8 2 3 2 4" xfId="15592" xr:uid="{3CDB8E50-0552-4E6E-ACF5-1FA96072880D}"/>
    <cellStyle name="Note 8 2 3 2 5" xfId="28112" xr:uid="{469C4066-227F-44E3-AF6C-AA0BAF4FEE46}"/>
    <cellStyle name="Note 8 2 3 2 6" xfId="27511" xr:uid="{06560D75-92F6-462E-9C83-55C9CFDDB07A}"/>
    <cellStyle name="Note 8 2 3 2 7" xfId="28618" xr:uid="{400A0106-9C90-4DD6-9115-86FA5767606A}"/>
    <cellStyle name="Note 8 2 3 3" xfId="6851" xr:uid="{CC95EA0C-272A-45AD-83C4-F9521B6C14B9}"/>
    <cellStyle name="Note 8 2 3 3 2" xfId="10582" xr:uid="{F4A747C9-F46B-4D21-AC14-ED7CC142B175}"/>
    <cellStyle name="Note 8 2 3 3 2 2" xfId="20030" xr:uid="{2DE63D28-14C0-490A-BC2F-F6C2E878372D}"/>
    <cellStyle name="Note 8 2 3 3 2 3" xfId="24454" xr:uid="{5F72473D-3CB4-4AEF-BE57-9A9FC9431E16}"/>
    <cellStyle name="Note 8 2 3 3 3" xfId="12588" xr:uid="{FD1EC45E-CA1A-4034-925E-C7BE061337F1}"/>
    <cellStyle name="Note 8 2 3 3 3 2" xfId="22036" xr:uid="{E13E9368-5051-48BF-A3AB-61348B480119}"/>
    <cellStyle name="Note 8 2 3 3 4" xfId="16301" xr:uid="{56C3133F-E34C-4227-B446-0964E17E7027}"/>
    <cellStyle name="Note 8 2 3 4" xfId="8526" xr:uid="{9B8E2242-73FA-4C01-BB8A-C884691E4047}"/>
    <cellStyle name="Note 8 2 3 4 2" xfId="12038" xr:uid="{3054CE4C-FD4D-4D39-8EF3-2B5F29D2140B}"/>
    <cellStyle name="Note 8 2 3 4 2 2" xfId="21486" xr:uid="{D6E97B63-D6E5-41A5-BE60-96BCCFECC2A8}"/>
    <cellStyle name="Note 8 2 3 4 2 3" xfId="25878" xr:uid="{52CCABF7-FDB0-48B9-A2E9-183C7523EDA5}"/>
    <cellStyle name="Note 8 2 3 4 3" xfId="14229" xr:uid="{FF121D58-7FA7-44F9-84D7-B70F06483274}"/>
    <cellStyle name="Note 8 2 3 4 3 2" xfId="23677" xr:uid="{DAF5918E-3796-44FE-8105-922BC1D68B62}"/>
    <cellStyle name="Note 8 2 3 4 4" xfId="17974" xr:uid="{35B82854-4006-4557-8076-4E596DF7994B}"/>
    <cellStyle name="Note 8 2 3 5" xfId="8960" xr:uid="{3D8A8709-6DC8-4087-8C6A-F885C5D5A8F2}"/>
    <cellStyle name="Note 8 2 3 5 2" xfId="12414" xr:uid="{174ACD05-08CA-42A8-AB2C-2819D076DE2B}"/>
    <cellStyle name="Note 8 2 3 5 2 2" xfId="21862" xr:uid="{F1CB98B2-9F40-450D-996C-361A40833111}"/>
    <cellStyle name="Note 8 2 3 5 2 3" xfId="26252" xr:uid="{EF637AE6-8686-41D6-A16F-7D2127F5E019}"/>
    <cellStyle name="Note 8 2 3 5 3" xfId="14661" xr:uid="{763DCD0F-D9C2-4A0C-B95E-44BFC969BD62}"/>
    <cellStyle name="Note 8 2 3 5 3 2" xfId="24109" xr:uid="{8BA618B8-C605-4466-AF8A-187958C12AF9}"/>
    <cellStyle name="Note 8 2 3 5 4" xfId="18408" xr:uid="{A6307053-3AC8-46C8-AB10-6EA3E1F55A88}"/>
    <cellStyle name="Note 8 2 3 6" xfId="9053" xr:uid="{F69611A3-9B88-4F26-A905-85C69C70F412}"/>
    <cellStyle name="Note 8 2 3 6 2" xfId="12491" xr:uid="{7D0DB7C7-6B3D-4773-A2DC-5522E5B32266}"/>
    <cellStyle name="Note 8 2 3 6 2 2" xfId="21939" xr:uid="{E22A2B92-FE5D-416E-A8AA-27FD12FF1F3C}"/>
    <cellStyle name="Note 8 2 3 6 2 3" xfId="26329" xr:uid="{0E706225-BCD2-47CA-8AEC-D69CA2FF4657}"/>
    <cellStyle name="Note 8 2 3 6 3" xfId="14754" xr:uid="{74C8FA95-85E4-4AC4-A486-082037E15E1D}"/>
    <cellStyle name="Note 8 2 3 6 3 2" xfId="24202" xr:uid="{536619E6-1EE9-43FE-9D95-65C89A87F411}"/>
    <cellStyle name="Note 8 2 3 6 4" xfId="18501" xr:uid="{E9A4EEF5-704E-459E-B58A-95390FEBC513}"/>
    <cellStyle name="Note 8 2 3 7" xfId="8670" xr:uid="{073AD148-5B74-46D8-8C96-F6097837E35D}"/>
    <cellStyle name="Note 8 2 3 7 2" xfId="12157" xr:uid="{0915619A-3C2A-4F27-8BAF-F2FF79B6D203}"/>
    <cellStyle name="Note 8 2 3 7 2 2" xfId="21605" xr:uid="{15385263-7450-4DFE-9F40-AAAC30A029AB}"/>
    <cellStyle name="Note 8 2 3 7 2 3" xfId="25997" xr:uid="{502809BE-3315-432E-8473-7DA6C334DBB1}"/>
    <cellStyle name="Note 8 2 3 7 3" xfId="14373" xr:uid="{19715AD9-B935-4B2A-A59F-C7726520BCB2}"/>
    <cellStyle name="Note 8 2 3 7 3 2" xfId="23821" xr:uid="{B56199CF-6A91-499E-BB66-F198C3A9555A}"/>
    <cellStyle name="Note 8 2 3 7 4" xfId="18118" xr:uid="{29D67AE6-2DE1-4B2A-A622-CD906E2F0B5A}"/>
    <cellStyle name="Note 8 2 3 8" xfId="9181" xr:uid="{1E15A269-7D28-40B8-A09B-2A11BB09EF10}"/>
    <cellStyle name="Note 8 2 3 8 2" xfId="14881" xr:uid="{09963E21-1DB7-4669-9609-9D569929E3A7}"/>
    <cellStyle name="Note 8 2 3 8 2 2" xfId="24329" xr:uid="{2C92B691-BE51-4EA1-9391-53023FA3E58F}"/>
    <cellStyle name="Note 8 2 3 8 3" xfId="18629" xr:uid="{2C571A49-AA78-4F73-B2E7-5DA4D7A9E790}"/>
    <cellStyle name="Note 8 2 3 9" xfId="27663" xr:uid="{12A8C660-ED50-44FF-919A-26B1BC858585}"/>
    <cellStyle name="Note 8 2 4" xfId="6009" xr:uid="{A7A3B3A8-9CB9-438A-B65E-581B2479B5C0}"/>
    <cellStyle name="Note 8 2 4 2" xfId="6679" xr:uid="{B8D678A8-2147-4FB4-A5B5-97C57EF8538A}"/>
    <cellStyle name="Note 8 2 4 2 2" xfId="10411" xr:uid="{6E8B310D-60EA-4558-B0AC-F67C9F9D546E}"/>
    <cellStyle name="Note 8 2 4 2 2 2" xfId="19859" xr:uid="{8EB189EF-36CF-433C-BB72-F5326C3FF4F3}"/>
    <cellStyle name="Note 8 2 4 2 3" xfId="16130" xr:uid="{FBAF94D4-3BA6-4647-9856-D7D94CAD06D0}"/>
    <cellStyle name="Note 8 2 4 3" xfId="9741" xr:uid="{B40C38ED-6EF5-4A3C-8716-6301466E36B7}"/>
    <cellStyle name="Note 8 2 4 3 2" xfId="19189" xr:uid="{9230E83E-737D-4485-A3A1-222295AD9F0E}"/>
    <cellStyle name="Note 8 2 4 4" xfId="15460" xr:uid="{72B0E3AD-8991-451A-8484-3E46A0FFE79B}"/>
    <cellStyle name="Note 8 2 4 5" xfId="28019" xr:uid="{2EA5B556-9EBD-4AE8-980E-138206640462}"/>
    <cellStyle name="Note 8 2 4 6" xfId="27311" xr:uid="{E79D8C72-9D80-4E22-ADC0-EE7B3321461B}"/>
    <cellStyle name="Note 8 2 4 7" xfId="28527" xr:uid="{A445ECB1-7C02-4673-82FE-606556EB6BF6}"/>
    <cellStyle name="Note 8 2 5" xfId="6888" xr:uid="{7DD13011-DFEC-439E-B386-E25B2354F832}"/>
    <cellStyle name="Note 8 2 5 2" xfId="10619" xr:uid="{16A4BBC5-8013-4641-AD6F-BAB987A92DFB}"/>
    <cellStyle name="Note 8 2 5 2 2" xfId="20067" xr:uid="{288AC315-A8F3-4CDB-B910-A45F4CFDDC0F}"/>
    <cellStyle name="Note 8 2 5 2 3" xfId="24491" xr:uid="{B3264CED-C726-48FC-8925-1F28302D0110}"/>
    <cellStyle name="Note 8 2 5 3" xfId="12625" xr:uid="{E1F4EBFF-6BDC-462B-B4C8-C55AC85C6042}"/>
    <cellStyle name="Note 8 2 5 3 2" xfId="22073" xr:uid="{B892121F-B0DC-425F-B44C-F828D01DE318}"/>
    <cellStyle name="Note 8 2 5 4" xfId="16338" xr:uid="{5AF53D78-6972-4F7D-87AA-DCF65ABA2057}"/>
    <cellStyle name="Note 8 2 6" xfId="7402" xr:uid="{F955AC60-58D8-4ED4-8F05-6BF360AFD133}"/>
    <cellStyle name="Note 8 2 6 2" xfId="11093" xr:uid="{8510B8A5-D181-4613-A055-38900D360313}"/>
    <cellStyle name="Note 8 2 6 2 2" xfId="20541" xr:uid="{08198894-FB25-4459-A535-E5CD25F5AAEE}"/>
    <cellStyle name="Note 8 2 6 2 3" xfId="24960" xr:uid="{5AAC933E-CC2A-468D-9768-26B565EB53A9}"/>
    <cellStyle name="Note 8 2 6 3" xfId="13132" xr:uid="{365EA22F-0A12-49BB-A0D2-A5776F143F30}"/>
    <cellStyle name="Note 8 2 6 3 2" xfId="22580" xr:uid="{8A958143-0433-4D5A-AB53-2D8FAF590911}"/>
    <cellStyle name="Note 8 2 6 4" xfId="16850" xr:uid="{084FE0B5-003C-4859-B69F-E4A5299D63C4}"/>
    <cellStyle name="Note 8 2 7" xfId="8182" xr:uid="{1A3D8009-B75F-4E9A-A968-6B6F32417ABA}"/>
    <cellStyle name="Note 8 2 7 2" xfId="11750" xr:uid="{9B4E91F2-EFA1-40E9-8C01-A76318A98056}"/>
    <cellStyle name="Note 8 2 7 2 2" xfId="21198" xr:uid="{5BC539A1-93F0-456A-A515-52C1CE896080}"/>
    <cellStyle name="Note 8 2 7 2 3" xfId="25593" xr:uid="{F35514DB-8B4F-4FA5-8550-CAE5BC74900C}"/>
    <cellStyle name="Note 8 2 7 3" xfId="13888" xr:uid="{170E930E-88C6-46CE-AF77-6A519695317D}"/>
    <cellStyle name="Note 8 2 7 3 2" xfId="23336" xr:uid="{A4081DBF-B015-4F71-A83B-90100179031E}"/>
    <cellStyle name="Note 8 2 7 4" xfId="17630" xr:uid="{69E5A0D7-9189-4BB4-A4AE-5DAC01266A44}"/>
    <cellStyle name="Note 8 2 8" xfId="8892" xr:uid="{3364FDC6-5AFB-479C-A647-B8A40014CDCA}"/>
    <cellStyle name="Note 8 2 8 2" xfId="12353" xr:uid="{C970B3E1-80CB-48C4-8E94-5AE56B264C43}"/>
    <cellStyle name="Note 8 2 8 2 2" xfId="21801" xr:uid="{D603C86F-9A8C-4886-BA00-C2531D27074D}"/>
    <cellStyle name="Note 8 2 8 2 3" xfId="26192" xr:uid="{1B3F02DC-F9E7-4D84-8E8A-ACAD0464F1B8}"/>
    <cellStyle name="Note 8 2 8 3" xfId="14594" xr:uid="{EC0CA745-A26B-41B1-A65C-BFBA2AF6855D}"/>
    <cellStyle name="Note 8 2 8 3 2" xfId="24042" xr:uid="{CDD86384-75EF-4079-B253-7343E8AEAEB4}"/>
    <cellStyle name="Note 8 2 8 4" xfId="18340" xr:uid="{693386B0-FE04-4B5F-BAE6-B5648FA357D0}"/>
    <cellStyle name="Note 8 2 9" xfId="8414" xr:uid="{39197FDE-06A2-4675-8C1D-82215ED0145F}"/>
    <cellStyle name="Note 8 2 9 2" xfId="11943" xr:uid="{783D35F4-3471-49AD-91D1-F63890085AD2}"/>
    <cellStyle name="Note 8 2 9 2 2" xfId="21391" xr:uid="{57601F3D-3754-4730-8BE9-2B61C6C84442}"/>
    <cellStyle name="Note 8 2 9 2 3" xfId="25785" xr:uid="{73131301-2F04-4ABA-95CC-0B7E4421E6EB}"/>
    <cellStyle name="Note 8 2 9 3" xfId="14119" xr:uid="{B37D5FF7-359B-47EA-8BC0-698B2CE70275}"/>
    <cellStyle name="Note 8 2 9 3 2" xfId="23567" xr:uid="{2DD14F5F-CC8F-4914-A8ED-4C07B178EF35}"/>
    <cellStyle name="Note 8 2 9 4" xfId="17862" xr:uid="{F66744AA-9C17-4017-8A66-287DDB48C177}"/>
    <cellStyle name="Note 8 3" xfId="3829" xr:uid="{B170E323-0F36-417B-B7BC-0E1F5BAC3A16}"/>
    <cellStyle name="Note 8 3 10" xfId="27363" xr:uid="{A836E00D-1B7D-4DA7-84B8-F4659BD0141D}"/>
    <cellStyle name="Note 8 3 11" xfId="27037" xr:uid="{92870664-E9C8-4990-BD3C-80DA11D19C1F}"/>
    <cellStyle name="Note 8 3 2" xfId="5270" xr:uid="{8C9F7838-D8AE-46A1-A258-6DEE7D0A5E99}"/>
    <cellStyle name="Note 8 3 2 10" xfId="26945" xr:uid="{B60B993F-D54F-4CFF-979E-9BF026601943}"/>
    <cellStyle name="Note 8 3 2 2" xfId="6142" xr:uid="{2A47B1DB-3F37-4536-A487-1204C4421E07}"/>
    <cellStyle name="Note 8 3 2 2 2" xfId="6812" xr:uid="{8D417EDF-D7C2-426B-9828-7D7A5AECB34F}"/>
    <cellStyle name="Note 8 3 2 2 2 2" xfId="10544" xr:uid="{A0B3ECEE-0954-42A3-A6AD-63B46413C8F6}"/>
    <cellStyle name="Note 8 3 2 2 2 2 2" xfId="19992" xr:uid="{4CA76C73-D848-4C7F-98B7-76F7F2FB541C}"/>
    <cellStyle name="Note 8 3 2 2 2 3" xfId="16263" xr:uid="{3A1F5827-5A57-46A0-AB8F-69AC1E3F3BBD}"/>
    <cellStyle name="Note 8 3 2 2 3" xfId="9874" xr:uid="{B34AB66E-7466-4983-B1EE-FB2C3068D9DF}"/>
    <cellStyle name="Note 8 3 2 2 3 2" xfId="19322" xr:uid="{3DBD1E76-5CBD-485C-A60E-50C6E6C3538C}"/>
    <cellStyle name="Note 8 3 2 2 4" xfId="15593" xr:uid="{92AAEC8E-4D17-4A60-A191-F32F83AB002A}"/>
    <cellStyle name="Note 8 3 2 2 5" xfId="28113" xr:uid="{03A9441D-08BC-4297-AB1A-E384546735BC}"/>
    <cellStyle name="Note 8 3 2 2 6" xfId="27475" xr:uid="{78F66651-F50A-4332-96E7-C38345D88F34}"/>
    <cellStyle name="Note 8 3 2 2 7" xfId="28619" xr:uid="{B3D2DEEF-3C70-4D18-8283-00DBA14833F6}"/>
    <cellStyle name="Note 8 3 2 3" xfId="7136" xr:uid="{260243D1-7379-4EB4-BF9A-882AA2E33241}"/>
    <cellStyle name="Note 8 3 2 3 2" xfId="10867" xr:uid="{DFB9B9F1-2D6D-4489-8BA4-5604ADDD1B3E}"/>
    <cellStyle name="Note 8 3 2 3 2 2" xfId="20315" xr:uid="{5A95C195-D799-4646-8D69-07F5C8B1790C}"/>
    <cellStyle name="Note 8 3 2 3 2 3" xfId="24739" xr:uid="{9B9DF9F9-9D54-4C8F-A312-7A9B809F6232}"/>
    <cellStyle name="Note 8 3 2 3 3" xfId="12873" xr:uid="{E3FF6F69-1782-4F61-AD4C-2E6AEA26E38A}"/>
    <cellStyle name="Note 8 3 2 3 3 2" xfId="22321" xr:uid="{2B0D1908-C075-48D4-8C6F-4CAA95E3933A}"/>
    <cellStyle name="Note 8 3 2 3 4" xfId="16586" xr:uid="{5DDB6A35-A76F-4A99-9302-6E0ECD1A9ABC}"/>
    <cellStyle name="Note 8 3 2 4" xfId="7762" xr:uid="{92BB39A0-510B-49A4-B7B5-CD11BC00FEE1}"/>
    <cellStyle name="Note 8 3 2 4 2" xfId="11404" xr:uid="{46C18A3E-A154-4FA0-958F-69B4B4E77804}"/>
    <cellStyle name="Note 8 3 2 4 2 2" xfId="20852" xr:uid="{02EDD62B-F0C4-41C4-9E55-40A11A184F67}"/>
    <cellStyle name="Note 8 3 2 4 2 3" xfId="25268" xr:uid="{8B225E80-DF5D-4737-8953-5C4F9C47693F}"/>
    <cellStyle name="Note 8 3 2 4 3" xfId="13489" xr:uid="{4A07608D-E55E-468B-BB86-F01E51FF39CF}"/>
    <cellStyle name="Note 8 3 2 4 3 2" xfId="22937" xr:uid="{E0799FA8-900F-475D-8D55-542521EE742C}"/>
    <cellStyle name="Note 8 3 2 4 4" xfId="17210" xr:uid="{0EDE4729-F6A0-43E1-BE5B-C641242F531E}"/>
    <cellStyle name="Note 8 3 2 5" xfId="8961" xr:uid="{86BC0A5B-92B9-49B8-AB93-9511EB554682}"/>
    <cellStyle name="Note 8 3 2 5 2" xfId="12415" xr:uid="{E95485BF-12F1-4950-B96C-26D46BA0A309}"/>
    <cellStyle name="Note 8 3 2 5 2 2" xfId="21863" xr:uid="{872AC037-97E1-46DD-9FB5-043461FE9375}"/>
    <cellStyle name="Note 8 3 2 5 2 3" xfId="26253" xr:uid="{4866E9E4-52C5-4EDD-A60D-253BA2B6A4C6}"/>
    <cellStyle name="Note 8 3 2 5 3" xfId="14662" xr:uid="{39848FCB-F1E1-43C0-B0CF-D23F76A9EFE5}"/>
    <cellStyle name="Note 8 3 2 5 3 2" xfId="24110" xr:uid="{C6497248-80E7-452B-AC4E-FCF099D3C7F6}"/>
    <cellStyle name="Note 8 3 2 5 4" xfId="18409" xr:uid="{BEB69640-32B5-44A1-8D6B-29A507902803}"/>
    <cellStyle name="Note 8 3 2 6" xfId="9054" xr:uid="{B84295FE-F73B-4FF0-937A-E48D50573A19}"/>
    <cellStyle name="Note 8 3 2 6 2" xfId="12492" xr:uid="{C911E1BB-C760-4455-8206-B6C69B250558}"/>
    <cellStyle name="Note 8 3 2 6 2 2" xfId="21940" xr:uid="{46969FE4-505E-4368-8ADF-66605139D818}"/>
    <cellStyle name="Note 8 3 2 6 2 3" xfId="26330" xr:uid="{ED0B725F-565C-4963-BC81-0B2FAB40D7D3}"/>
    <cellStyle name="Note 8 3 2 6 3" xfId="14755" xr:uid="{450222F1-F398-4A22-82F8-8135A23A1F40}"/>
    <cellStyle name="Note 8 3 2 6 3 2" xfId="24203" xr:uid="{0E3F1F02-051F-4F66-BB26-AC2457BEEB0A}"/>
    <cellStyle name="Note 8 3 2 6 4" xfId="18502" xr:uid="{43DBF0C5-CC1D-48F9-B349-5DE97BBF3C11}"/>
    <cellStyle name="Note 8 3 2 7" xfId="8339" xr:uid="{2ED3B437-4D7A-4EC0-9280-94389F616A68}"/>
    <cellStyle name="Note 8 3 2 7 2" xfId="11884" xr:uid="{44335C40-877A-4AB0-8AE3-F9A3B7283237}"/>
    <cellStyle name="Note 8 3 2 7 2 2" xfId="21332" xr:uid="{9F4D92F2-9653-440E-B2FA-5C39A52227E7}"/>
    <cellStyle name="Note 8 3 2 7 2 3" xfId="25726" xr:uid="{A7A8781D-437A-4964-8586-ECF5E87A2D9D}"/>
    <cellStyle name="Note 8 3 2 7 3" xfId="14044" xr:uid="{5DC43465-3971-4509-90C3-E7218203C015}"/>
    <cellStyle name="Note 8 3 2 7 3 2" xfId="23492" xr:uid="{80084353-625D-4F3F-A72E-720E4CFC5D4E}"/>
    <cellStyle name="Note 8 3 2 7 4" xfId="17787" xr:uid="{22A4FF81-AAA0-4333-89BC-EA67C7CE0C22}"/>
    <cellStyle name="Note 8 3 2 8" xfId="9182" xr:uid="{51B6FF88-3916-49EE-B435-96B49CCEC98C}"/>
    <cellStyle name="Note 8 3 2 8 2" xfId="14882" xr:uid="{E745A603-058C-4E29-A40F-DE829C0E3810}"/>
    <cellStyle name="Note 8 3 2 8 2 2" xfId="24330" xr:uid="{8F8C0A9D-1F8C-4203-AA83-5181BB4F1384}"/>
    <cellStyle name="Note 8 3 2 8 3" xfId="18630" xr:uid="{4AE0BD23-7BA8-4490-AA0A-C9B16DF904E6}"/>
    <cellStyle name="Note 8 3 2 9" xfId="27664" xr:uid="{7619054E-C5E3-49B1-81BC-B9D2302929DF}"/>
    <cellStyle name="Note 8 3 3" xfId="6010" xr:uid="{DF78737A-2C3F-40E1-9EF2-292AAE04F71A}"/>
    <cellStyle name="Note 8 3 3 2" xfId="6680" xr:uid="{BA200A10-DB83-4A96-8383-AEA19E4A591C}"/>
    <cellStyle name="Note 8 3 3 2 2" xfId="10412" xr:uid="{4BB5B734-4405-43CA-B9D8-B9EC86696B44}"/>
    <cellStyle name="Note 8 3 3 2 2 2" xfId="19860" xr:uid="{3D18435C-7FC4-4322-AF0E-1C4E8E0F61B5}"/>
    <cellStyle name="Note 8 3 3 2 3" xfId="16131" xr:uid="{7AFCFDE3-3063-4D4A-870E-651785029559}"/>
    <cellStyle name="Note 8 3 3 3" xfId="9742" xr:uid="{43FFBA59-A575-4CB3-BE75-F01572C30B1D}"/>
    <cellStyle name="Note 8 3 3 3 2" xfId="19190" xr:uid="{72A1321F-9D76-4257-8608-11E126FB1C35}"/>
    <cellStyle name="Note 8 3 3 4" xfId="15461" xr:uid="{548C5CE4-26CE-48E8-97EF-9A152ABD959E}"/>
    <cellStyle name="Note 8 3 3 5" xfId="28020" xr:uid="{D2F8EDD9-F28C-4EF9-ACB0-DA542C3FB20A}"/>
    <cellStyle name="Note 8 3 3 6" xfId="27146" xr:uid="{BF92661C-CFBC-42BF-AB70-121AC1775F51}"/>
    <cellStyle name="Note 8 3 3 7" xfId="28528" xr:uid="{B9FC589F-16BD-498E-B879-139F9B427D95}"/>
    <cellStyle name="Note 8 3 4" xfId="7220" xr:uid="{7BA2337D-43FF-49A9-9653-0258E2F8EC39}"/>
    <cellStyle name="Note 8 3 4 2" xfId="10951" xr:uid="{1D92848B-1E3C-4962-BC77-CC60361D1296}"/>
    <cellStyle name="Note 8 3 4 2 2" xfId="20399" xr:uid="{571370D6-674B-4E52-A1BA-ED1006EB1F6D}"/>
    <cellStyle name="Note 8 3 4 2 3" xfId="24823" xr:uid="{3905F63A-1083-4745-9922-698E90D77DA8}"/>
    <cellStyle name="Note 8 3 4 3" xfId="12957" xr:uid="{7652B9A2-0886-4608-ADCB-84021F9F33E4}"/>
    <cellStyle name="Note 8 3 4 3 2" xfId="22405" xr:uid="{480900D1-54BC-4AF6-9390-0BEDE18E8B7A}"/>
    <cellStyle name="Note 8 3 4 4" xfId="16670" xr:uid="{904F85F5-4A22-4862-A1AD-FCD5D590CBAA}"/>
    <cellStyle name="Note 8 3 5" xfId="8590" xr:uid="{2680C763-C5AA-4EC6-AC02-2406F1FEA5E6}"/>
    <cellStyle name="Note 8 3 5 2" xfId="12086" xr:uid="{8E0B00D8-5860-41A3-A847-FD01A913BCE6}"/>
    <cellStyle name="Note 8 3 5 2 2" xfId="21534" xr:uid="{71EBF9CE-DA9A-4407-9482-FA4EBC872076}"/>
    <cellStyle name="Note 8 3 5 2 3" xfId="25926" xr:uid="{FFABE063-D130-423F-A375-E0171641C273}"/>
    <cellStyle name="Note 8 3 5 3" xfId="14293" xr:uid="{97D6E5BF-A0BF-45DB-B8AB-640CD943C5A9}"/>
    <cellStyle name="Note 8 3 5 3 2" xfId="23741" xr:uid="{8A95AF00-5E2E-4F02-83B3-E39F0EF1ED8E}"/>
    <cellStyle name="Note 8 3 5 4" xfId="18038" xr:uid="{294208F0-325F-4BD6-BE17-D2E0FC21327C}"/>
    <cellStyle name="Note 8 3 6" xfId="7606" xr:uid="{A6BB1F18-CC2C-46C0-9DC2-D9306CA01195}"/>
    <cellStyle name="Note 8 3 6 2" xfId="11268" xr:uid="{6E975302-5427-4EAD-8BD8-9E5648883C62}"/>
    <cellStyle name="Note 8 3 6 2 2" xfId="20716" xr:uid="{28B23E3B-47DF-428C-81E8-E8669B1517C7}"/>
    <cellStyle name="Note 8 3 6 2 3" xfId="25134" xr:uid="{A13DC874-2F42-4B38-8317-85B378DCEAB1}"/>
    <cellStyle name="Note 8 3 6 3" xfId="13335" xr:uid="{3850D5F3-1E2B-43D6-B3DE-097DE1AC2A29}"/>
    <cellStyle name="Note 8 3 6 3 2" xfId="22783" xr:uid="{0C27B866-F8AB-446E-B455-B68F999A0EA2}"/>
    <cellStyle name="Note 8 3 6 4" xfId="17054" xr:uid="{FB80C982-8C47-451F-A9AF-3B3E754A69D2}"/>
    <cellStyle name="Note 8 3 7" xfId="8625" xr:uid="{3400DA62-E2FD-47C5-841A-70319B61D43D}"/>
    <cellStyle name="Note 8 3 7 2" xfId="12119" xr:uid="{95BBF678-2F32-4ED1-9FDB-F1B55A0A9534}"/>
    <cellStyle name="Note 8 3 7 2 2" xfId="21567" xr:uid="{2756A427-401A-421A-BF92-B50BD96B7C78}"/>
    <cellStyle name="Note 8 3 7 2 3" xfId="25959" xr:uid="{F92989E3-7BEC-4A64-A90B-B9AD0A55B090}"/>
    <cellStyle name="Note 8 3 7 3" xfId="14328" xr:uid="{F8C07312-2195-4893-9551-052576B4432B}"/>
    <cellStyle name="Note 8 3 7 3 2" xfId="23776" xr:uid="{F3073F76-3F63-465C-B461-2DA81E81C1F5}"/>
    <cellStyle name="Note 8 3 7 4" xfId="18073" xr:uid="{0ABA1218-D806-4567-B5A4-045F773D6D60}"/>
    <cellStyle name="Note 8 3 8" xfId="8174" xr:uid="{67B1F362-D9D8-4ECB-94E4-9610456FDD8F}"/>
    <cellStyle name="Note 8 3 8 2" xfId="11742" xr:uid="{B81F7B3F-756A-4924-9FED-68F53932430B}"/>
    <cellStyle name="Note 8 3 8 2 2" xfId="21190" xr:uid="{26421912-D969-4B23-94D8-3367E4040CE2}"/>
    <cellStyle name="Note 8 3 8 2 3" xfId="25585" xr:uid="{6FAB601C-2493-4E57-AE87-8623A2207639}"/>
    <cellStyle name="Note 8 3 8 3" xfId="13880" xr:uid="{1756994A-CFE5-462B-884D-60369AFBB853}"/>
    <cellStyle name="Note 8 3 8 3 2" xfId="23328" xr:uid="{8D36E638-9E2F-47F0-A0F3-C1FD7A05A0CF}"/>
    <cellStyle name="Note 8 3 8 4" xfId="17622" xr:uid="{894008E9-29F0-47BF-96B8-479F53F2BC71}"/>
    <cellStyle name="Note 8 3 9" xfId="9071" xr:uid="{289807A8-1AD3-4681-A70D-0BFCDA338A78}"/>
    <cellStyle name="Note 8 3 9 2" xfId="14772" xr:uid="{EDC650AD-C2A0-4428-90C3-550C9B1C5F68}"/>
    <cellStyle name="Note 8 3 9 2 2" xfId="24220" xr:uid="{435254FE-0EB2-40B6-B9DD-409D08E8A17D}"/>
    <cellStyle name="Note 8 3 9 3" xfId="18519" xr:uid="{636508E8-335D-4B42-B190-233453EE4CA4}"/>
    <cellStyle name="Note 8 4" xfId="3830" xr:uid="{F461C437-3127-45B7-8457-60A5BECB36CA}"/>
    <cellStyle name="Note 8 4 10" xfId="27364" xr:uid="{4D131104-9524-4410-AF2D-EC42D67D4A0E}"/>
    <cellStyle name="Note 8 4 11" xfId="27038" xr:uid="{0DB34266-4559-4034-BA33-AD0D8524C72A}"/>
    <cellStyle name="Note 8 4 2" xfId="5271" xr:uid="{E156B3BB-04E4-4389-A5CB-6C5990311A28}"/>
    <cellStyle name="Note 8 4 2 10" xfId="26490" xr:uid="{6EAC76FA-B7CE-46B4-8BE2-DC6F232A2870}"/>
    <cellStyle name="Note 8 4 2 2" xfId="6143" xr:uid="{DD3F1841-BF15-4575-9D02-2A95B73FF85F}"/>
    <cellStyle name="Note 8 4 2 2 2" xfId="6813" xr:uid="{5AF9338B-71B0-4106-AFE2-38206A4B08FF}"/>
    <cellStyle name="Note 8 4 2 2 2 2" xfId="10545" xr:uid="{FA83C3CD-9278-4645-ADC7-69B4321F8E29}"/>
    <cellStyle name="Note 8 4 2 2 2 2 2" xfId="19993" xr:uid="{10CEBA98-43F4-4DF0-B0CA-BDB55F9FD428}"/>
    <cellStyle name="Note 8 4 2 2 2 3" xfId="16264" xr:uid="{6D5C6274-23E7-42BE-9202-9412BABFD681}"/>
    <cellStyle name="Note 8 4 2 2 3" xfId="9875" xr:uid="{AD02BCE9-473E-4277-92E4-452CB91A0B97}"/>
    <cellStyle name="Note 8 4 2 2 3 2" xfId="19323" xr:uid="{03F257A4-1157-4588-82E9-B5F537926407}"/>
    <cellStyle name="Note 8 4 2 2 4" xfId="15594" xr:uid="{E67773DC-DA31-49F4-AEE8-28E206E477FF}"/>
    <cellStyle name="Note 8 4 2 2 5" xfId="28114" xr:uid="{941E3488-D13A-45F7-B46E-19DA9E043660}"/>
    <cellStyle name="Note 8 4 2 2 6" xfId="27153" xr:uid="{6B7CFA59-FDEE-4DB6-B69D-3626BC7047D0}"/>
    <cellStyle name="Note 8 4 2 2 7" xfId="28620" xr:uid="{F34003F0-98B5-4B83-A2CA-0C278F3DCE4B}"/>
    <cellStyle name="Note 8 4 2 3" xfId="6972" xr:uid="{E1857BA6-FF02-4B78-8C1F-53B014B07A9C}"/>
    <cellStyle name="Note 8 4 2 3 2" xfId="10703" xr:uid="{AC35C9BF-95A8-44EE-AC00-FF9DCDF395E1}"/>
    <cellStyle name="Note 8 4 2 3 2 2" xfId="20151" xr:uid="{1EB4E592-28C7-4212-9F7E-BE719D26DB8D}"/>
    <cellStyle name="Note 8 4 2 3 2 3" xfId="24575" xr:uid="{7BB7663B-7AA2-4331-9BAA-84F203B06ACB}"/>
    <cellStyle name="Note 8 4 2 3 3" xfId="12709" xr:uid="{CBCE80BC-B6A9-4668-BB74-0AB9A0C68CA5}"/>
    <cellStyle name="Note 8 4 2 3 3 2" xfId="22157" xr:uid="{C359A921-2146-4B1F-93B6-70D0E2140269}"/>
    <cellStyle name="Note 8 4 2 3 4" xfId="16422" xr:uid="{A20D87EE-698B-467E-84E0-2EE02FBCDC8A}"/>
    <cellStyle name="Note 8 4 2 4" xfId="7763" xr:uid="{0B7D0C04-5D64-4CC2-9E81-92302B95A94C}"/>
    <cellStyle name="Note 8 4 2 4 2" xfId="11405" xr:uid="{2AFB6F48-EDEC-4EE6-A2D7-4E559A19733E}"/>
    <cellStyle name="Note 8 4 2 4 2 2" xfId="20853" xr:uid="{9D08AA8B-B64D-47EB-997B-D61BF7F27C81}"/>
    <cellStyle name="Note 8 4 2 4 2 3" xfId="25269" xr:uid="{B5B74F7B-AC44-466F-BDDF-5FA6E4472E06}"/>
    <cellStyle name="Note 8 4 2 4 3" xfId="13490" xr:uid="{2475560D-22F1-4642-A3C4-80174787C968}"/>
    <cellStyle name="Note 8 4 2 4 3 2" xfId="22938" xr:uid="{37569BD3-589F-4C9D-9805-6DC89F2223C7}"/>
    <cellStyle name="Note 8 4 2 4 4" xfId="17211" xr:uid="{6F386E91-4940-4C4A-AD78-CE65722C56E2}"/>
    <cellStyle name="Note 8 4 2 5" xfId="8962" xr:uid="{9ABAF002-0B1F-4B62-B94D-4FD87550AD12}"/>
    <cellStyle name="Note 8 4 2 5 2" xfId="12416" xr:uid="{75E3EABA-ECD6-4093-B86A-292DF610974D}"/>
    <cellStyle name="Note 8 4 2 5 2 2" xfId="21864" xr:uid="{355B7293-8D97-45E3-814B-9B6D086123AA}"/>
    <cellStyle name="Note 8 4 2 5 2 3" xfId="26254" xr:uid="{D256D822-07B8-4F8C-BEE8-5C30298B6F14}"/>
    <cellStyle name="Note 8 4 2 5 3" xfId="14663" xr:uid="{40725869-A162-4865-8983-6923501967FB}"/>
    <cellStyle name="Note 8 4 2 5 3 2" xfId="24111" xr:uid="{B4DFCB9F-7B50-4FD3-82B9-4B14594FC326}"/>
    <cellStyle name="Note 8 4 2 5 4" xfId="18410" xr:uid="{4DDFEE9F-A7F7-4EF2-9BF1-B09BEE693A05}"/>
    <cellStyle name="Note 8 4 2 6" xfId="9055" xr:uid="{4FB51949-F654-4A28-8958-502414C13745}"/>
    <cellStyle name="Note 8 4 2 6 2" xfId="12493" xr:uid="{EF91B95C-600C-4514-9B20-5B36903A52F4}"/>
    <cellStyle name="Note 8 4 2 6 2 2" xfId="21941" xr:uid="{90946A9D-2155-4ECF-AC77-2DD406598C78}"/>
    <cellStyle name="Note 8 4 2 6 2 3" xfId="26331" xr:uid="{01F18902-6CA6-4E43-9A36-2F19BECFF230}"/>
    <cellStyle name="Note 8 4 2 6 3" xfId="14756" xr:uid="{61E841DF-26C7-463F-8C17-FF0D74CCC18D}"/>
    <cellStyle name="Note 8 4 2 6 3 2" xfId="24204" xr:uid="{F4C33FF0-C15E-45D1-9587-AC7B54688111}"/>
    <cellStyle name="Note 8 4 2 6 4" xfId="18503" xr:uid="{6BF1F71B-232A-487F-836C-3FBC3EC24FD0}"/>
    <cellStyle name="Note 8 4 2 7" xfId="7512" xr:uid="{C066C596-6359-4994-8412-BFA93FFA8CE5}"/>
    <cellStyle name="Note 8 4 2 7 2" xfId="11183" xr:uid="{AF8E454C-00D9-4F6A-B0AA-1CCC5DA39055}"/>
    <cellStyle name="Note 8 4 2 7 2 2" xfId="20631" xr:uid="{11E04A1E-D1FB-4857-AAE0-2E4741903398}"/>
    <cellStyle name="Note 8 4 2 7 2 3" xfId="25050" xr:uid="{5684604E-4F04-4D84-9559-8CAF4F89C18A}"/>
    <cellStyle name="Note 8 4 2 7 3" xfId="13242" xr:uid="{AA03AF36-1655-46DF-96A5-58FC4DD0D15A}"/>
    <cellStyle name="Note 8 4 2 7 3 2" xfId="22690" xr:uid="{5D30CCD9-FA2D-4A21-A8B7-B15E684CEF95}"/>
    <cellStyle name="Note 8 4 2 7 4" xfId="16960" xr:uid="{1CDE113B-E78A-4365-B372-5F76AE9363D2}"/>
    <cellStyle name="Note 8 4 2 8" xfId="9183" xr:uid="{D22ACB57-1977-4E8E-9612-17CEB091FED8}"/>
    <cellStyle name="Note 8 4 2 8 2" xfId="14883" xr:uid="{314D41DD-EE24-4DD4-B80E-92D7C8B1F9B8}"/>
    <cellStyle name="Note 8 4 2 8 2 2" xfId="24331" xr:uid="{6A78829C-D5DA-40EF-B9A8-49A9B32B85AE}"/>
    <cellStyle name="Note 8 4 2 8 3" xfId="18631" xr:uid="{CC9AF4CF-A32E-4BCB-BE33-5AA7B84B2372}"/>
    <cellStyle name="Note 8 4 2 9" xfId="27665" xr:uid="{CC97EADC-AC9D-429F-818A-8B470B763E19}"/>
    <cellStyle name="Note 8 4 3" xfId="6011" xr:uid="{BC863207-5CF5-4021-9679-C210946D2ED1}"/>
    <cellStyle name="Note 8 4 3 2" xfId="6681" xr:uid="{1C0BBBB9-1875-404B-ADFB-CA5839B8B27E}"/>
    <cellStyle name="Note 8 4 3 2 2" xfId="10413" xr:uid="{6B592FD8-6DBC-4505-9AF0-203C5A0FE2BD}"/>
    <cellStyle name="Note 8 4 3 2 2 2" xfId="19861" xr:uid="{8017F939-3F0C-437B-A17B-29F14FCF1716}"/>
    <cellStyle name="Note 8 4 3 2 3" xfId="16132" xr:uid="{1AF40810-5960-416F-96BF-19A0FC122FEB}"/>
    <cellStyle name="Note 8 4 3 3" xfId="9743" xr:uid="{88D2BE77-5800-478B-8AC9-19F084F9D0CA}"/>
    <cellStyle name="Note 8 4 3 3 2" xfId="19191" xr:uid="{F7FA315D-207E-4E17-B556-EDFEF71FCAB9}"/>
    <cellStyle name="Note 8 4 3 4" xfId="15462" xr:uid="{B02DE23E-BF2B-4804-8421-0A26DA5FF04D}"/>
    <cellStyle name="Note 8 4 3 5" xfId="28021" xr:uid="{201C8615-5C6C-4721-AD13-6AC95D6B7244}"/>
    <cellStyle name="Note 8 4 3 6" xfId="27065" xr:uid="{10351AAF-441C-41F6-9AA8-052D3ECCA600}"/>
    <cellStyle name="Note 8 4 3 7" xfId="28529" xr:uid="{2658D476-99C3-4A5D-B27D-E9ABAD184BB4}"/>
    <cellStyle name="Note 8 4 4" xfId="7011" xr:uid="{A2C28D07-3A7D-4E8D-82ED-9B88A403ED72}"/>
    <cellStyle name="Note 8 4 4 2" xfId="10742" xr:uid="{C9D64BE8-E32A-4B46-9F85-C6A686DEFD0B}"/>
    <cellStyle name="Note 8 4 4 2 2" xfId="20190" xr:uid="{C3B6E80D-244C-46B1-A398-ECB9BA06B22E}"/>
    <cellStyle name="Note 8 4 4 2 3" xfId="24614" xr:uid="{1F7A7415-2003-41D5-9D77-D3502F83458D}"/>
    <cellStyle name="Note 8 4 4 3" xfId="12748" xr:uid="{98414B7C-AE0B-4D69-9DF1-DDCF825ED861}"/>
    <cellStyle name="Note 8 4 4 3 2" xfId="22196" xr:uid="{21545BC6-C520-4F4D-BFEB-E6F3DD9B2FB1}"/>
    <cellStyle name="Note 8 4 4 4" xfId="16461" xr:uid="{664826D9-EFC3-4765-B5FD-89961028007E}"/>
    <cellStyle name="Note 8 4 5" xfId="8460" xr:uid="{56DE2A86-19DA-48BE-9EA9-AFC0C69362D4}"/>
    <cellStyle name="Note 8 4 5 2" xfId="11980" xr:uid="{7FA16579-912F-4995-98AD-004453A529D9}"/>
    <cellStyle name="Note 8 4 5 2 2" xfId="21428" xr:uid="{24BA9AE2-4B0D-4EBB-8763-2D66F85E9C74}"/>
    <cellStyle name="Note 8 4 5 2 3" xfId="25822" xr:uid="{B9B52F01-35CD-498D-BE96-4B4A86DCF918}"/>
    <cellStyle name="Note 8 4 5 3" xfId="14165" xr:uid="{3AD69ED9-4BEB-4E05-A33E-BB637E2508EF}"/>
    <cellStyle name="Note 8 4 5 3 2" xfId="23613" xr:uid="{259B4267-7E31-41F3-9A1F-8193CB73810A}"/>
    <cellStyle name="Note 8 4 5 4" xfId="17908" xr:uid="{2E36C0BE-0E49-43D5-955A-ABAFEDA42791}"/>
    <cellStyle name="Note 8 4 6" xfId="7713" xr:uid="{8920D9D6-8043-4210-8C2D-3F5362395F3A}"/>
    <cellStyle name="Note 8 4 6 2" xfId="11363" xr:uid="{F64C55E9-3BF3-4A1B-8A1C-05CEA13A3933}"/>
    <cellStyle name="Note 8 4 6 2 2" xfId="20811" xr:uid="{1A8020EB-BFE8-4889-A7A7-1D69554B6822}"/>
    <cellStyle name="Note 8 4 6 2 3" xfId="25229" xr:uid="{D1354DFA-F74D-4F2E-82D5-F6DFE3EFC79A}"/>
    <cellStyle name="Note 8 4 6 3" xfId="13442" xr:uid="{937A03BD-A693-4FE1-8949-6B56AADF0667}"/>
    <cellStyle name="Note 8 4 6 3 2" xfId="22890" xr:uid="{436C20F6-65F8-45A0-ABD1-4E376F18F463}"/>
    <cellStyle name="Note 8 4 6 4" xfId="17161" xr:uid="{D709556C-0C3D-48E9-A5A2-16B34D49DF67}"/>
    <cellStyle name="Note 8 4 7" xfId="8920" xr:uid="{FB202735-5748-4D89-ACAD-26A745BA776F}"/>
    <cellStyle name="Note 8 4 7 2" xfId="12379" xr:uid="{BDED5424-8E6B-4DF1-8AFA-2A487540BAB1}"/>
    <cellStyle name="Note 8 4 7 2 2" xfId="21827" xr:uid="{CC01BC0D-2703-4A3D-9067-41873BBAA6BA}"/>
    <cellStyle name="Note 8 4 7 2 3" xfId="26217" xr:uid="{5989FE67-F810-47E5-BE7D-BA22835B942F}"/>
    <cellStyle name="Note 8 4 7 3" xfId="14621" xr:uid="{81413FB2-8E24-4E61-BAA4-11CB121E001F}"/>
    <cellStyle name="Note 8 4 7 3 2" xfId="24069" xr:uid="{42B5835F-54D9-4821-8777-FA13BBA418AB}"/>
    <cellStyle name="Note 8 4 7 4" xfId="18368" xr:uid="{92AED730-8300-41FA-A576-253CB9E5008B}"/>
    <cellStyle name="Note 8 4 8" xfId="8125" xr:uid="{3625BCC3-1D32-4141-9FD5-5E912231A21C}"/>
    <cellStyle name="Note 8 4 8 2" xfId="11702" xr:uid="{DF9EA69B-9680-4677-9AFB-B1414CEE8047}"/>
    <cellStyle name="Note 8 4 8 2 2" xfId="21150" xr:uid="{BC636695-F1DA-4868-9F74-D776042545AB}"/>
    <cellStyle name="Note 8 4 8 2 3" xfId="25554" xr:uid="{12292249-D718-4157-BD67-D88D5743B571}"/>
    <cellStyle name="Note 8 4 8 3" xfId="13840" xr:uid="{55AE8CAF-3095-4D1F-87C2-918AF97C20D9}"/>
    <cellStyle name="Note 8 4 8 3 2" xfId="23288" xr:uid="{8264E379-7EB6-4CC7-B4D0-6F98A1186E45}"/>
    <cellStyle name="Note 8 4 8 4" xfId="17573" xr:uid="{7703C0C9-5B72-46D4-957A-B6A6D7629A36}"/>
    <cellStyle name="Note 8 4 9" xfId="7693" xr:uid="{A025AFC8-C591-4853-B7F1-362976D2B9F1}"/>
    <cellStyle name="Note 8 4 9 2" xfId="13422" xr:uid="{A9737268-C7DB-4528-B9CA-17EEDB43C49D}"/>
    <cellStyle name="Note 8 4 9 2 2" xfId="22870" xr:uid="{9D230BC4-02B3-4518-A8C8-F03FC52D7501}"/>
    <cellStyle name="Note 8 4 9 3" xfId="17141" xr:uid="{CA42D1EB-7BAB-4B3F-97E1-AA7BF96B5C4F}"/>
    <cellStyle name="Note 8 5" xfId="3831" xr:uid="{90D8637F-7C08-4C1D-A990-B4349EE6D8F8}"/>
    <cellStyle name="Note 8 5 10" xfId="27365" xr:uid="{DBE77228-F8A9-4E5C-B7FA-F7467CE3CAB3}"/>
    <cellStyle name="Note 8 5 11" xfId="26570" xr:uid="{D2BE71F1-6B99-4576-BA3A-D2A0405D84A0}"/>
    <cellStyle name="Note 8 5 2" xfId="5272" xr:uid="{671C080C-E1E7-4EE5-ACB5-A46189C82B72}"/>
    <cellStyle name="Note 8 5 2 10" xfId="27468" xr:uid="{A9933E68-8167-444B-BE6E-8D931D3286DE}"/>
    <cellStyle name="Note 8 5 2 2" xfId="6144" xr:uid="{F499BCD9-D91B-44EE-80D3-76654B6A284C}"/>
    <cellStyle name="Note 8 5 2 2 2" xfId="6814" xr:uid="{33C8E27E-A1CF-41A4-B1FB-65AD87E0A93F}"/>
    <cellStyle name="Note 8 5 2 2 2 2" xfId="10546" xr:uid="{597E0C63-DB16-4702-82E8-8011C1421B87}"/>
    <cellStyle name="Note 8 5 2 2 2 2 2" xfId="19994" xr:uid="{4B6B7344-8D24-49B3-9E61-4887B1C4B64E}"/>
    <cellStyle name="Note 8 5 2 2 2 3" xfId="16265" xr:uid="{A5F26C6D-2141-4375-A452-0A10A918BBFE}"/>
    <cellStyle name="Note 8 5 2 2 3" xfId="9876" xr:uid="{0E20DB95-B541-4DCF-97D6-9F81CF86C758}"/>
    <cellStyle name="Note 8 5 2 2 3 2" xfId="19324" xr:uid="{89217C76-DA34-488A-9E36-0DD53683E28D}"/>
    <cellStyle name="Note 8 5 2 2 4" xfId="15595" xr:uid="{A4972971-F094-41BA-9E61-DD5E76526FC9}"/>
    <cellStyle name="Note 8 5 2 2 5" xfId="28115" xr:uid="{989F8D67-E1F0-4470-B8EA-E2BFB84D55C1}"/>
    <cellStyle name="Note 8 5 2 2 6" xfId="27509" xr:uid="{2C5E210F-65DC-42BD-96E1-D704414F9DD1}"/>
    <cellStyle name="Note 8 5 2 2 7" xfId="28621" xr:uid="{9469C55E-13B0-4AF0-A4CC-7F41F3E3D040}"/>
    <cellStyle name="Note 8 5 2 3" xfId="6850" xr:uid="{23662A15-C79B-4D81-A52D-86FF1AF4E912}"/>
    <cellStyle name="Note 8 5 2 3 2" xfId="10581" xr:uid="{C06FF517-EA07-4AEB-AF95-8D3C093F0225}"/>
    <cellStyle name="Note 8 5 2 3 2 2" xfId="20029" xr:uid="{62943349-49CF-424A-BE78-BC26B7FCAB61}"/>
    <cellStyle name="Note 8 5 2 3 2 3" xfId="24453" xr:uid="{A9E14763-2553-4F9F-B385-CB25ABCF272A}"/>
    <cellStyle name="Note 8 5 2 3 3" xfId="12587" xr:uid="{4C74CEB2-26E6-44A6-8E52-03A54BC5CA69}"/>
    <cellStyle name="Note 8 5 2 3 3 2" xfId="22035" xr:uid="{37D957E8-E9F0-4B4E-9DC9-158E1DA20999}"/>
    <cellStyle name="Note 8 5 2 3 4" xfId="16300" xr:uid="{B3DF2321-8085-40C9-8002-C2F46C046C74}"/>
    <cellStyle name="Note 8 5 2 4" xfId="7256" xr:uid="{697060B8-242D-4BF5-B3DA-9492318F78BB}"/>
    <cellStyle name="Note 8 5 2 4 2" xfId="10980" xr:uid="{CAD73081-152B-43B4-99BC-7D96D9DCAB40}"/>
    <cellStyle name="Note 8 5 2 4 2 2" xfId="20428" xr:uid="{3892F772-76DD-4534-808C-E440E224393F}"/>
    <cellStyle name="Note 8 5 2 4 2 3" xfId="24848" xr:uid="{90164AFA-6C01-4CE8-A8FA-6286AE3B4B60}"/>
    <cellStyle name="Note 8 5 2 4 3" xfId="12987" xr:uid="{62B60715-F359-47C8-8C69-391967016AFD}"/>
    <cellStyle name="Note 8 5 2 4 3 2" xfId="22435" xr:uid="{7C5EB4A2-EB87-405C-BE74-447C94CC3619}"/>
    <cellStyle name="Note 8 5 2 4 4" xfId="16704" xr:uid="{99511E7E-1CF1-4EC6-BE37-7514BAD700BA}"/>
    <cellStyle name="Note 8 5 2 5" xfId="8963" xr:uid="{B1FFD88B-C45B-40EB-9B9A-EAB043AE09F1}"/>
    <cellStyle name="Note 8 5 2 5 2" xfId="12417" xr:uid="{E8368A22-040A-4012-8CEC-BA146DA50DF5}"/>
    <cellStyle name="Note 8 5 2 5 2 2" xfId="21865" xr:uid="{3E5DFDEF-C3A6-4CD1-9AA5-9A11FFD99EFB}"/>
    <cellStyle name="Note 8 5 2 5 2 3" xfId="26255" xr:uid="{155B711B-DE13-4A94-9005-7D90B86A2665}"/>
    <cellStyle name="Note 8 5 2 5 3" xfId="14664" xr:uid="{4DD30DBF-0BF1-409D-B8F8-78E7CCF60653}"/>
    <cellStyle name="Note 8 5 2 5 3 2" xfId="24112" xr:uid="{8E8BCC4A-F2C1-4FCD-A7A0-F6BD2BF5DD11}"/>
    <cellStyle name="Note 8 5 2 5 4" xfId="18411" xr:uid="{CF5FC447-F424-4926-8AF5-E2B578203FC3}"/>
    <cellStyle name="Note 8 5 2 6" xfId="9056" xr:uid="{14A2CD63-A5F8-4EF0-ABEC-9E8FA89E4D4D}"/>
    <cellStyle name="Note 8 5 2 6 2" xfId="12494" xr:uid="{376FB803-0ADB-41F6-B5C8-24349F8D387C}"/>
    <cellStyle name="Note 8 5 2 6 2 2" xfId="21942" xr:uid="{8B4F07E9-523B-41D8-AB59-95B218811E30}"/>
    <cellStyle name="Note 8 5 2 6 2 3" xfId="26332" xr:uid="{DE084447-2F97-486B-94B1-E930459D81B8}"/>
    <cellStyle name="Note 8 5 2 6 3" xfId="14757" xr:uid="{6F35297B-3DB8-4E9D-843A-7EB4B6932DC5}"/>
    <cellStyle name="Note 8 5 2 6 3 2" xfId="24205" xr:uid="{31E0495F-5B94-4E18-B1E7-27401D76B9C3}"/>
    <cellStyle name="Note 8 5 2 6 4" xfId="18504" xr:uid="{5E031CE2-2619-4F6D-8FD3-B5FCCB578589}"/>
    <cellStyle name="Note 8 5 2 7" xfId="9093" xr:uid="{C8505B26-644A-4A75-B80C-8D48E5FBC72B}"/>
    <cellStyle name="Note 8 5 2 7 2" xfId="12518" xr:uid="{41549A60-AD68-49F5-AFD7-DF505EB95CAF}"/>
    <cellStyle name="Note 8 5 2 7 2 2" xfId="21966" xr:uid="{F0C36861-4A51-4F44-BC57-5F32F7F3806D}"/>
    <cellStyle name="Note 8 5 2 7 2 3" xfId="26356" xr:uid="{CD22D510-20B5-4AB4-A7AD-9E2916093CB7}"/>
    <cellStyle name="Note 8 5 2 7 3" xfId="14794" xr:uid="{0001FAFA-8441-444F-998D-992FF6649030}"/>
    <cellStyle name="Note 8 5 2 7 3 2" xfId="24242" xr:uid="{9EECB0A9-D208-479E-B044-CD27B017579A}"/>
    <cellStyle name="Note 8 5 2 7 4" xfId="18541" xr:uid="{C791D899-5455-4F18-9588-4FE450CA204B}"/>
    <cellStyle name="Note 8 5 2 8" xfId="9184" xr:uid="{0CED44FC-5FCC-4718-914D-160FF93FE8E7}"/>
    <cellStyle name="Note 8 5 2 8 2" xfId="14884" xr:uid="{8B3E2393-B7F7-48D9-9DE2-6F7969532E1B}"/>
    <cellStyle name="Note 8 5 2 8 2 2" xfId="24332" xr:uid="{53AD1700-0B5A-4867-8BF8-DCF6CFB5B1BB}"/>
    <cellStyle name="Note 8 5 2 8 3" xfId="18632" xr:uid="{FB44EF1E-E118-4D52-A2AC-B54F62D78365}"/>
    <cellStyle name="Note 8 5 2 9" xfId="27666" xr:uid="{CFC41DB0-052E-4406-92AB-DF8C8D888A5B}"/>
    <cellStyle name="Note 8 5 3" xfId="6012" xr:uid="{7ED985B1-1194-401D-B224-35EBB0DCCA3F}"/>
    <cellStyle name="Note 8 5 3 2" xfId="6682" xr:uid="{5F90E8E7-B227-4E43-9A8E-62E20507D2A3}"/>
    <cellStyle name="Note 8 5 3 2 2" xfId="10414" xr:uid="{6F978D2F-D6C0-46E7-B0BB-973D1DF148C0}"/>
    <cellStyle name="Note 8 5 3 2 2 2" xfId="19862" xr:uid="{36094B68-A6B2-4BDA-8F8E-E679AC66F8FF}"/>
    <cellStyle name="Note 8 5 3 2 3" xfId="16133" xr:uid="{FA6B69C9-60E4-483B-BD72-9F7D256BC43F}"/>
    <cellStyle name="Note 8 5 3 3" xfId="9744" xr:uid="{6BF4DAA9-BD87-4821-B7BF-1CF85A66C4A6}"/>
    <cellStyle name="Note 8 5 3 3 2" xfId="19192" xr:uid="{8E9E5DB0-9124-4324-946B-D5F526CD0A31}"/>
    <cellStyle name="Note 8 5 3 4" xfId="15463" xr:uid="{E499594A-4B59-403B-A0CD-4EE049F40652}"/>
    <cellStyle name="Note 8 5 3 5" xfId="28022" xr:uid="{B520C1B2-03AD-48CB-8D98-18CC8B82C8AC}"/>
    <cellStyle name="Note 8 5 3 6" xfId="27624" xr:uid="{3F509CF5-107C-4842-847B-76D37595A38D}"/>
    <cellStyle name="Note 8 5 3 7" xfId="28530" xr:uid="{640746F5-5B9A-45A0-9C17-B0DB772165AF}"/>
    <cellStyle name="Note 8 5 4" xfId="6887" xr:uid="{1E3CA49D-B6B0-4522-9E54-A10EACC10367}"/>
    <cellStyle name="Note 8 5 4 2" xfId="10618" xr:uid="{AB733E07-EA8B-4E07-8C55-3CDCF0EF82F8}"/>
    <cellStyle name="Note 8 5 4 2 2" xfId="20066" xr:uid="{E421A0D0-C994-4DE5-9045-16341780F115}"/>
    <cellStyle name="Note 8 5 4 2 3" xfId="24490" xr:uid="{1E6F8E05-82F7-4930-8B80-BB8644DA2617}"/>
    <cellStyle name="Note 8 5 4 3" xfId="12624" xr:uid="{C17C2B63-57A8-4747-8FE5-2FF2ECD39050}"/>
    <cellStyle name="Note 8 5 4 3 2" xfId="22072" xr:uid="{709304FB-F132-4047-9A0E-589F0262D119}"/>
    <cellStyle name="Note 8 5 4 4" xfId="16337" xr:uid="{AB5564C8-9784-42AC-8188-970E048C1FEB}"/>
    <cellStyle name="Note 8 5 5" xfId="7948" xr:uid="{ED2A34EC-103B-4CDF-976B-BA67ED891628}"/>
    <cellStyle name="Note 8 5 5 2" xfId="11554" xr:uid="{F055A8DA-07A9-4CEE-A638-29AA526EF85F}"/>
    <cellStyle name="Note 8 5 5 2 2" xfId="21002" xr:uid="{A2636D17-9F4D-4EDC-B436-E7B1286C8D1E}"/>
    <cellStyle name="Note 8 5 5 2 3" xfId="25416" xr:uid="{A0D5967B-3609-40D3-9082-035147BBD0DD}"/>
    <cellStyle name="Note 8 5 5 3" xfId="13673" xr:uid="{4958A9A2-6CDB-43CF-9927-02FEE2675E4B}"/>
    <cellStyle name="Note 8 5 5 3 2" xfId="23121" xr:uid="{68C7F59D-18A4-450A-8F43-3FA4E76D1E5F}"/>
    <cellStyle name="Note 8 5 5 4" xfId="17396" xr:uid="{5B728C33-C932-4B9D-8E89-88F75781CEC7}"/>
    <cellStyle name="Note 8 5 6" xfId="7331" xr:uid="{36D9175B-27FC-4AE1-ADF9-8969FC18CA51}"/>
    <cellStyle name="Note 8 5 6 2" xfId="11043" xr:uid="{E5E73B3E-5DDE-4612-A82F-C9800C8F07DF}"/>
    <cellStyle name="Note 8 5 6 2 2" xfId="20491" xr:uid="{C6DE9BE9-6DDC-4774-AB18-3A7B74972C41}"/>
    <cellStyle name="Note 8 5 6 2 3" xfId="24910" xr:uid="{4EA2446A-FDFD-489F-9ED5-CD1F3AB28BAD}"/>
    <cellStyle name="Note 8 5 6 3" xfId="13061" xr:uid="{76867E8B-7ADF-4E5D-BD07-EF6A2AED7FDE}"/>
    <cellStyle name="Note 8 5 6 3 2" xfId="22509" xr:uid="{A50572FC-EFB7-4C2C-9A33-A084A23DC3F3}"/>
    <cellStyle name="Note 8 5 6 4" xfId="16779" xr:uid="{8E7E0AC1-C641-46B9-A8A0-81D16BCDEF98}"/>
    <cellStyle name="Note 8 5 7" xfId="8458" xr:uid="{285C7F38-407D-4692-93E6-36E0B3D05912}"/>
    <cellStyle name="Note 8 5 7 2" xfId="11978" xr:uid="{6B09E23E-02D5-4F4A-9FDB-3D9CA9EBF959}"/>
    <cellStyle name="Note 8 5 7 2 2" xfId="21426" xr:uid="{6D055BF9-0E91-454A-90AA-53EB6E1D5757}"/>
    <cellStyle name="Note 8 5 7 2 3" xfId="25820" xr:uid="{5358938F-7886-47A3-9A84-C78B7B7F8547}"/>
    <cellStyle name="Note 8 5 7 3" xfId="14163" xr:uid="{2FE146E5-DF37-438C-A83B-278B365E1E5B}"/>
    <cellStyle name="Note 8 5 7 3 2" xfId="23611" xr:uid="{506D518B-90C4-4673-B098-B380857B77C7}"/>
    <cellStyle name="Note 8 5 7 4" xfId="17906" xr:uid="{89C5D30F-3E20-41F4-AC35-F715B009EA7C}"/>
    <cellStyle name="Note 8 5 8" xfId="9020" xr:uid="{8D3A91BE-988E-4642-80BD-8F403909B055}"/>
    <cellStyle name="Note 8 5 8 2" xfId="12462" xr:uid="{4F0437A6-E7E1-4DEF-8C24-482755249E38}"/>
    <cellStyle name="Note 8 5 8 2 2" xfId="21910" xr:uid="{54A18CD7-5DF8-4377-B8A7-86FBC90AF16B}"/>
    <cellStyle name="Note 8 5 8 2 3" xfId="26300" xr:uid="{F8A3F6FF-F427-471A-8600-B577A75C9CF6}"/>
    <cellStyle name="Note 8 5 8 3" xfId="14721" xr:uid="{0E54D2F4-3F1B-4A2E-B7B6-DC5782136DB4}"/>
    <cellStyle name="Note 8 5 8 3 2" xfId="24169" xr:uid="{7EFF6666-9A11-4FB6-BB00-EE775FDAC847}"/>
    <cellStyle name="Note 8 5 8 4" xfId="18468" xr:uid="{B753365C-DF33-4773-B899-14AB9EA10ED0}"/>
    <cellStyle name="Note 8 5 9" xfId="9011" xr:uid="{EE3A266B-5796-4959-B3F8-C3416F2CB2DB}"/>
    <cellStyle name="Note 8 5 9 2" xfId="14712" xr:uid="{8C09397D-C9E8-4155-BC7E-A5A064D91E06}"/>
    <cellStyle name="Note 8 5 9 2 2" xfId="24160" xr:uid="{92563EAC-E18C-4C13-A9AA-AA94F396D227}"/>
    <cellStyle name="Note 8 5 9 3" xfId="18459" xr:uid="{DEEE4B9C-48E9-43E8-88D2-2829D884C09B}"/>
    <cellStyle name="Note 8 6" xfId="3832" xr:uid="{1550EA3B-855D-470A-9BB9-6BC5D0F31199}"/>
    <cellStyle name="Note 8 6 10" xfId="27366" xr:uid="{A371C04F-9CA1-4631-925B-108C0CC2D27B}"/>
    <cellStyle name="Note 8 6 11" xfId="26563" xr:uid="{BC559578-4E4C-40FC-8D00-752C26D63AE8}"/>
    <cellStyle name="Note 8 6 2" xfId="5273" xr:uid="{BBAF8E3A-61B2-4FF6-A1FB-DC46F7340CB3}"/>
    <cellStyle name="Note 8 6 2 10" xfId="26944" xr:uid="{F77A7BC9-8C9C-44D3-A6EB-6FA427D415B3}"/>
    <cellStyle name="Note 8 6 2 2" xfId="6145" xr:uid="{A6ADCC94-E3C5-43FA-B088-B3407D2DD082}"/>
    <cellStyle name="Note 8 6 2 2 2" xfId="6815" xr:uid="{7AF54691-70C7-42FF-B3B3-349A2F7E74D5}"/>
    <cellStyle name="Note 8 6 2 2 2 2" xfId="10547" xr:uid="{EAFC5C20-28B6-4A8D-8F20-604212D5FE5F}"/>
    <cellStyle name="Note 8 6 2 2 2 2 2" xfId="19995" xr:uid="{B3F68FDB-4C7E-42A4-8CE5-EC317DA56018}"/>
    <cellStyle name="Note 8 6 2 2 2 3" xfId="16266" xr:uid="{CA0E485C-F2A0-437B-909C-769396C62CB5}"/>
    <cellStyle name="Note 8 6 2 2 3" xfId="9877" xr:uid="{93664E3D-248D-4164-AD36-5D3862A649A1}"/>
    <cellStyle name="Note 8 6 2 2 3 2" xfId="19325" xr:uid="{0181B978-82C6-4F19-A800-5A2910018287}"/>
    <cellStyle name="Note 8 6 2 2 4" xfId="15596" xr:uid="{CA69282D-D855-4B75-B6BF-DE0422B2BDE1}"/>
    <cellStyle name="Note 8 6 2 2 5" xfId="28116" xr:uid="{1C8C5853-5C40-402F-8843-258C7B939595}"/>
    <cellStyle name="Note 8 6 2 2 6" xfId="27266" xr:uid="{3F818F86-4E60-47F8-93F4-88B981C6AD0B}"/>
    <cellStyle name="Note 8 6 2 2 7" xfId="28622" xr:uid="{B6664D88-734A-4ED9-9F7D-E74419FD4D43}"/>
    <cellStyle name="Note 8 6 2 3" xfId="7135" xr:uid="{B4E50F11-2760-4C0F-B7B5-2A3627C1BBA3}"/>
    <cellStyle name="Note 8 6 2 3 2" xfId="10866" xr:uid="{94C22BA8-B359-417B-87A4-91A79D87CEFC}"/>
    <cellStyle name="Note 8 6 2 3 2 2" xfId="20314" xr:uid="{91AE58B1-4AB1-4424-A112-68657B104D6C}"/>
    <cellStyle name="Note 8 6 2 3 2 3" xfId="24738" xr:uid="{410284C3-24D1-408C-BA5A-47896A3DDA85}"/>
    <cellStyle name="Note 8 6 2 3 3" xfId="12872" xr:uid="{D7606E1C-6494-41FA-A7E7-40C2491C05D8}"/>
    <cellStyle name="Note 8 6 2 3 3 2" xfId="22320" xr:uid="{4D5F5F3D-9FBE-4774-B28A-5D773049B466}"/>
    <cellStyle name="Note 8 6 2 3 4" xfId="16585" xr:uid="{54CDF277-4B38-4638-A121-0445F21A6C5A}"/>
    <cellStyle name="Note 8 6 2 4" xfId="8525" xr:uid="{6054F59B-F01B-4819-9ED5-6122F1849345}"/>
    <cellStyle name="Note 8 6 2 4 2" xfId="12037" xr:uid="{5946FF6B-F21C-4B9D-9580-ACD75850526B}"/>
    <cellStyle name="Note 8 6 2 4 2 2" xfId="21485" xr:uid="{97C7C4AB-24BF-471B-A911-8A66B75DB845}"/>
    <cellStyle name="Note 8 6 2 4 2 3" xfId="25877" xr:uid="{9711803C-626D-463F-83B3-43994009E14E}"/>
    <cellStyle name="Note 8 6 2 4 3" xfId="14228" xr:uid="{1791BFE2-C22C-4ADD-B5D6-2D58B8F7D324}"/>
    <cellStyle name="Note 8 6 2 4 3 2" xfId="23676" xr:uid="{CDEFE056-75F3-450B-8102-39FF4BD99D5F}"/>
    <cellStyle name="Note 8 6 2 4 4" xfId="17973" xr:uid="{800D854C-92A7-4BC8-BEB7-B3F2AE434242}"/>
    <cellStyle name="Note 8 6 2 5" xfId="8964" xr:uid="{BB1B1A98-2B8B-491A-B54D-B50E03C49302}"/>
    <cellStyle name="Note 8 6 2 5 2" xfId="12418" xr:uid="{E939ED09-CD4A-404E-9502-FE1C8F36C0A4}"/>
    <cellStyle name="Note 8 6 2 5 2 2" xfId="21866" xr:uid="{CEF95D98-5F41-431F-9F91-8DB72DF01B04}"/>
    <cellStyle name="Note 8 6 2 5 2 3" xfId="26256" xr:uid="{20D54534-D7E5-4009-8567-88DAAE2AC9EA}"/>
    <cellStyle name="Note 8 6 2 5 3" xfId="14665" xr:uid="{A5504ACD-7740-4E72-8965-659264BB5420}"/>
    <cellStyle name="Note 8 6 2 5 3 2" xfId="24113" xr:uid="{5AE16D91-2232-4D39-B774-0C119125B498}"/>
    <cellStyle name="Note 8 6 2 5 4" xfId="18412" xr:uid="{71549848-5A26-4319-AFDE-1AF2DAB5867E}"/>
    <cellStyle name="Note 8 6 2 6" xfId="9057" xr:uid="{DCB15922-1CC8-49A0-9A73-324AA58EBB25}"/>
    <cellStyle name="Note 8 6 2 6 2" xfId="12495" xr:uid="{AA092AE5-8F25-40DE-8510-A6F47EDE3930}"/>
    <cellStyle name="Note 8 6 2 6 2 2" xfId="21943" xr:uid="{E2717A34-F32A-4DF1-9B28-452505EAC5C7}"/>
    <cellStyle name="Note 8 6 2 6 2 3" xfId="26333" xr:uid="{A21C2A9E-ED7A-42D8-AB67-7ACE4BAABB4B}"/>
    <cellStyle name="Note 8 6 2 6 3" xfId="14758" xr:uid="{910984A0-B508-4FCE-8ECF-0D8D285C8FFF}"/>
    <cellStyle name="Note 8 6 2 6 3 2" xfId="24206" xr:uid="{17759F13-106D-4B59-8E59-F663D9616907}"/>
    <cellStyle name="Note 8 6 2 6 4" xfId="18505" xr:uid="{FBFB6471-2638-4951-8EA7-B4F7C7AF6C02}"/>
    <cellStyle name="Note 8 6 2 7" xfId="9139" xr:uid="{56CD6B5D-A905-446C-816C-8C5F214247E3}"/>
    <cellStyle name="Note 8 6 2 7 2" xfId="12541" xr:uid="{630C359D-CD2E-4465-A2D2-D937A1B92236}"/>
    <cellStyle name="Note 8 6 2 7 2 2" xfId="21989" xr:uid="{39350A1F-049C-4C58-91DE-918C446B9619}"/>
    <cellStyle name="Note 8 6 2 7 2 3" xfId="26379" xr:uid="{FB145C8D-EFBF-4DD4-B83B-5D5D39C2D205}"/>
    <cellStyle name="Note 8 6 2 7 3" xfId="14840" xr:uid="{AC0D9C58-7990-4D87-86FA-B3E04DCF2E10}"/>
    <cellStyle name="Note 8 6 2 7 3 2" xfId="24288" xr:uid="{96900A66-04DC-400F-9C3C-E58227A22C9B}"/>
    <cellStyle name="Note 8 6 2 7 4" xfId="18587" xr:uid="{AC76A346-48EA-488B-9131-57EBE027DE67}"/>
    <cellStyle name="Note 8 6 2 8" xfId="9185" xr:uid="{BAF248A1-A246-41CE-B2E5-9FF603AAA308}"/>
    <cellStyle name="Note 8 6 2 8 2" xfId="14885" xr:uid="{26360F04-7995-4C5D-B541-1C987290119B}"/>
    <cellStyle name="Note 8 6 2 8 2 2" xfId="24333" xr:uid="{E3C50CFB-21A2-4080-8790-A53D641423A7}"/>
    <cellStyle name="Note 8 6 2 8 3" xfId="18633" xr:uid="{1D16777A-826C-4D51-B66C-BB2D10C7E5F6}"/>
    <cellStyle name="Note 8 6 2 9" xfId="27667" xr:uid="{7D19E649-188D-4A49-B9E1-BB0C644FA55E}"/>
    <cellStyle name="Note 8 6 3" xfId="6013" xr:uid="{978D1BFC-A8CC-4C1E-9358-D2C9917B6144}"/>
    <cellStyle name="Note 8 6 3 2" xfId="6683" xr:uid="{21B290A4-B6DF-4FC5-9B50-7E226C740F9E}"/>
    <cellStyle name="Note 8 6 3 2 2" xfId="10415" xr:uid="{CDEDD23E-31F5-4AF4-AF76-9D98EDF0C828}"/>
    <cellStyle name="Note 8 6 3 2 2 2" xfId="19863" xr:uid="{440AF60F-264F-4C8A-BA1E-FF73D55E352C}"/>
    <cellStyle name="Note 8 6 3 2 3" xfId="16134" xr:uid="{A76262EB-694B-41BE-A487-9B8E06E7704B}"/>
    <cellStyle name="Note 8 6 3 3" xfId="9745" xr:uid="{36912067-4DCE-4776-A7FB-25FBFCFE56F5}"/>
    <cellStyle name="Note 8 6 3 3 2" xfId="19193" xr:uid="{D9490899-8FB2-4F17-8903-AED29E538EB1}"/>
    <cellStyle name="Note 8 6 3 4" xfId="15464" xr:uid="{93E67544-8033-44F5-8DBB-0E9E3BB8DB18}"/>
    <cellStyle name="Note 8 6 3 5" xfId="28023" xr:uid="{B0315EA7-CE8A-4460-9520-89D3F9EB40D0}"/>
    <cellStyle name="Note 8 6 3 6" xfId="26673" xr:uid="{A2B9FEE1-9B33-49A9-AC1E-33EE4DB4BB25}"/>
    <cellStyle name="Note 8 6 3 7" xfId="28531" xr:uid="{976C915D-8679-48B6-9CF6-B53A43018D68}"/>
    <cellStyle name="Note 8 6 4" xfId="7010" xr:uid="{D386262A-C69B-4052-AA65-03D60128C98A}"/>
    <cellStyle name="Note 8 6 4 2" xfId="10741" xr:uid="{EEB3A6A7-3C29-44EF-AF16-C9811F63013C}"/>
    <cellStyle name="Note 8 6 4 2 2" xfId="20189" xr:uid="{A0580801-3883-473A-8503-E8DB02FE42EF}"/>
    <cellStyle name="Note 8 6 4 2 3" xfId="24613" xr:uid="{3CB98B46-856A-4B21-8D3A-72352BB56F0C}"/>
    <cellStyle name="Note 8 6 4 3" xfId="12747" xr:uid="{B6F3F447-45EA-40FB-A5DB-B7974D72BC61}"/>
    <cellStyle name="Note 8 6 4 3 2" xfId="22195" xr:uid="{B8DA72E9-70ED-4143-B854-4A18381FFFD9}"/>
    <cellStyle name="Note 8 6 4 4" xfId="16460" xr:uid="{B84584B6-476B-4129-962B-D73A328D5525}"/>
    <cellStyle name="Note 8 6 5" xfId="7401" xr:uid="{D7D73661-4B5B-48B4-AB46-C1CF094A790A}"/>
    <cellStyle name="Note 8 6 5 2" xfId="11092" xr:uid="{DB13666D-0708-4150-BF5B-33979DD8320B}"/>
    <cellStyle name="Note 8 6 5 2 2" xfId="20540" xr:uid="{9FC837EC-B0F8-4973-B05C-5A98D0B2F5A3}"/>
    <cellStyle name="Note 8 6 5 2 3" xfId="24959" xr:uid="{0AAF649D-205D-4332-9917-33D421895233}"/>
    <cellStyle name="Note 8 6 5 3" xfId="13131" xr:uid="{F5C76016-B7DA-48AC-9C63-9A090C043C32}"/>
    <cellStyle name="Note 8 6 5 3 2" xfId="22579" xr:uid="{B6C58258-072E-46A2-83DD-BFD4BC626711}"/>
    <cellStyle name="Note 8 6 5 4" xfId="16849" xr:uid="{9F1FD187-7F30-4AC5-8328-64A726EA4264}"/>
    <cellStyle name="Note 8 6 6" xfId="8183" xr:uid="{75118938-27DE-4BB2-8B2C-375DDB3672D7}"/>
    <cellStyle name="Note 8 6 6 2" xfId="11751" xr:uid="{C6C4534B-8055-4516-9121-4132BDDFD4E8}"/>
    <cellStyle name="Note 8 6 6 2 2" xfId="21199" xr:uid="{FEB6E1DE-7372-4495-AD4E-D1E5DB81597A}"/>
    <cellStyle name="Note 8 6 6 2 3" xfId="25594" xr:uid="{D7B7FBB2-E61F-468F-A4C4-873C70598E21}"/>
    <cellStyle name="Note 8 6 6 3" xfId="13889" xr:uid="{272B45CF-29D1-4C88-8C99-50DCFE0330CD}"/>
    <cellStyle name="Note 8 6 6 3 2" xfId="23337" xr:uid="{A8AE49C1-4974-435C-B7F1-D9051D0B5913}"/>
    <cellStyle name="Note 8 6 6 4" xfId="17631" xr:uid="{A096B8C1-F938-4B7D-AE38-4C044417D793}"/>
    <cellStyle name="Note 8 6 7" xfId="7520" xr:uid="{D51E27F9-A9A4-4E5C-AD94-F313453A2C0B}"/>
    <cellStyle name="Note 8 6 7 2" xfId="11188" xr:uid="{652C9626-0E37-4EEB-8FD2-4C446C9E2079}"/>
    <cellStyle name="Note 8 6 7 2 2" xfId="20636" xr:uid="{430C856A-E9DD-4542-B854-2A38B6BCBDA7}"/>
    <cellStyle name="Note 8 6 7 2 3" xfId="25055" xr:uid="{8AE085E1-53F6-4BF5-A504-AB82AF766063}"/>
    <cellStyle name="Note 8 6 7 3" xfId="13250" xr:uid="{77B61510-4C23-4F2E-930E-6E7E35040FC0}"/>
    <cellStyle name="Note 8 6 7 3 2" xfId="22698" xr:uid="{C2A77ADA-5002-445F-A1E8-FA40842CD53E}"/>
    <cellStyle name="Note 8 6 7 4" xfId="16968" xr:uid="{2834E22C-B0FB-4D3C-BD8B-429426DD8931}"/>
    <cellStyle name="Note 8 6 8" xfId="8885" xr:uid="{D848B89B-616E-492F-89D7-BE21B2890C34}"/>
    <cellStyle name="Note 8 6 8 2" xfId="12347" xr:uid="{0CC15D23-843D-48B0-AEA5-2C4350483F24}"/>
    <cellStyle name="Note 8 6 8 2 2" xfId="21795" xr:uid="{A3C40161-8AED-4558-BFEF-5853F07952D8}"/>
    <cellStyle name="Note 8 6 8 2 3" xfId="26186" xr:uid="{D05FB065-D1BD-4619-939D-8512596BA7B8}"/>
    <cellStyle name="Note 8 6 8 3" xfId="14587" xr:uid="{1C2F6248-F575-40D6-8B4D-3D28836970E9}"/>
    <cellStyle name="Note 8 6 8 3 2" xfId="24035" xr:uid="{6512DC15-E6A7-425C-A331-91531A6A09ED}"/>
    <cellStyle name="Note 8 6 8 4" xfId="18333" xr:uid="{6639AC76-6F3E-4CBD-89B0-7A0D724B93AD}"/>
    <cellStyle name="Note 8 6 9" xfId="7352" xr:uid="{300EB0C6-B629-4252-88A3-84BC67B05C8D}"/>
    <cellStyle name="Note 8 6 9 2" xfId="13082" xr:uid="{2B2F99C9-7DB6-44B4-91B2-A130C7A6274B}"/>
    <cellStyle name="Note 8 6 9 2 2" xfId="22530" xr:uid="{66429977-D1D3-4F17-A336-33296D23C2C0}"/>
    <cellStyle name="Note 8 6 9 3" xfId="16800" xr:uid="{329ADBA2-BCC9-429D-8ED6-FE26A5B4E153}"/>
    <cellStyle name="Note 8 7" xfId="3833" xr:uid="{3FE9746F-0E23-43B7-9D75-678E15CCD1DE}"/>
    <cellStyle name="Note 8 7 10" xfId="27710" xr:uid="{6255F1C4-11C8-446E-B5B6-C56432AB6CD9}"/>
    <cellStyle name="Note 8 7 2" xfId="6014" xr:uid="{6320F1C3-298E-4798-99F9-263278037A11}"/>
    <cellStyle name="Note 8 7 2 2" xfId="6684" xr:uid="{3C13E86B-D78F-4596-A68E-82A6722F9751}"/>
    <cellStyle name="Note 8 7 2 2 2" xfId="10416" xr:uid="{CEE46FBC-7E5B-47F5-A7CA-9C3B5E9BC120}"/>
    <cellStyle name="Note 8 7 2 2 2 2" xfId="19864" xr:uid="{12A4421F-909D-49F7-B86C-9DB55691D7E6}"/>
    <cellStyle name="Note 8 7 2 2 3" xfId="16135" xr:uid="{893E989D-67D8-4786-984E-E9FCBC969251}"/>
    <cellStyle name="Note 8 7 2 3" xfId="9746" xr:uid="{3634B8B0-96FE-430D-A5B2-62318565DC89}"/>
    <cellStyle name="Note 8 7 2 3 2" xfId="19194" xr:uid="{E8864F16-455C-460D-A02B-8C5DB7421EE8}"/>
    <cellStyle name="Note 8 7 2 4" xfId="15465" xr:uid="{2E410325-04B3-49A5-9D2B-35B546AECCF4}"/>
    <cellStyle name="Note 8 7 2 5" xfId="28024" xr:uid="{CCFFBAE2-37ED-4093-B06C-E32954249938}"/>
    <cellStyle name="Note 8 7 2 6" xfId="26966" xr:uid="{F4F3E55F-F261-4399-88A7-D3DB557463A1}"/>
    <cellStyle name="Note 8 7 2 7" xfId="28532" xr:uid="{832CFB79-0D38-4B8E-98C7-20305D8F7BCA}"/>
    <cellStyle name="Note 8 7 3" xfId="6886" xr:uid="{346DEA86-A0F7-4EBA-A643-8DAE96C37874}"/>
    <cellStyle name="Note 8 7 3 2" xfId="10617" xr:uid="{FB9DDABB-BD8B-4C0A-B3C0-B5D4486CB1F9}"/>
    <cellStyle name="Note 8 7 3 2 2" xfId="20065" xr:uid="{9C1BC607-194F-4AD7-ACC7-9FBB8CD69D7E}"/>
    <cellStyle name="Note 8 7 3 2 3" xfId="24489" xr:uid="{608A3496-0A1E-4831-B9D1-BF0081B36F9B}"/>
    <cellStyle name="Note 8 7 3 3" xfId="12623" xr:uid="{0A5819D3-D084-4E3D-B0BF-A7E063CD6EE2}"/>
    <cellStyle name="Note 8 7 3 3 2" xfId="22071" xr:uid="{8F3A1034-8046-482F-B907-42B4633ACA6C}"/>
    <cellStyle name="Note 8 7 3 4" xfId="16336" xr:uid="{006D9623-F86C-40CB-A38D-3135D9633780}"/>
    <cellStyle name="Note 8 7 4" xfId="7400" xr:uid="{8B9C250D-7305-428B-A51F-0999A37CB1D3}"/>
    <cellStyle name="Note 8 7 4 2" xfId="11091" xr:uid="{C7BD5D1B-BFBB-48C2-9DB9-0EE2542159DF}"/>
    <cellStyle name="Note 8 7 4 2 2" xfId="20539" xr:uid="{C9819176-308F-49C8-8DFD-22F42DF2FEB1}"/>
    <cellStyle name="Note 8 7 4 2 3" xfId="24958" xr:uid="{180990F0-FBD5-40BF-AB1C-1532A18599BA}"/>
    <cellStyle name="Note 8 7 4 3" xfId="13130" xr:uid="{16766D0A-4A14-438F-AE8F-7C74BF92B8BE}"/>
    <cellStyle name="Note 8 7 4 3 2" xfId="22578" xr:uid="{82C5AFB1-4106-4B41-B4D1-3062E255DE1D}"/>
    <cellStyle name="Note 8 7 4 4" xfId="16848" xr:uid="{A1BF8B9B-94C8-4B7A-9157-CA879373EC71}"/>
    <cellStyle name="Note 8 7 5" xfId="8668" xr:uid="{45FAB1C7-2CF2-45B8-A6E8-EEA547A7CE9E}"/>
    <cellStyle name="Note 8 7 5 2" xfId="12155" xr:uid="{71FBE9AF-7F34-4E9C-8FB7-B9843F23D35B}"/>
    <cellStyle name="Note 8 7 5 2 2" xfId="21603" xr:uid="{5F3228EC-A016-4A70-9C61-788352C9ECAD}"/>
    <cellStyle name="Note 8 7 5 2 3" xfId="25995" xr:uid="{0651ED22-5684-42D5-AD82-253215B5239A}"/>
    <cellStyle name="Note 8 7 5 3" xfId="14371" xr:uid="{116858D2-C7A8-48D4-A839-07E57AB8288C}"/>
    <cellStyle name="Note 8 7 5 3 2" xfId="23819" xr:uid="{CEB451B5-F2DA-4A0F-8988-A9118B05E5EE}"/>
    <cellStyle name="Note 8 7 5 4" xfId="18116" xr:uid="{04C9657E-13AC-4087-A620-E63384DA7EE7}"/>
    <cellStyle name="Note 8 7 6" xfId="8068" xr:uid="{349F8834-6CB4-470E-B4D6-3CCB9002E199}"/>
    <cellStyle name="Note 8 7 6 2" xfId="11655" xr:uid="{3FB7174D-5DF8-4E95-8BFB-1D045482DF37}"/>
    <cellStyle name="Note 8 7 6 2 2" xfId="21103" xr:uid="{10300D1B-4FB1-4508-8E3D-E39BD5178481}"/>
    <cellStyle name="Note 8 7 6 2 3" xfId="25516" xr:uid="{829637C1-FDF4-4502-AACE-3477F070D38F}"/>
    <cellStyle name="Note 8 7 6 3" xfId="13792" xr:uid="{EE41D862-BD5E-47A8-95D9-E860D5A8810D}"/>
    <cellStyle name="Note 8 7 6 3 2" xfId="23240" xr:uid="{30C98505-7FB1-486F-BFC4-090359671824}"/>
    <cellStyle name="Note 8 7 6 4" xfId="17516" xr:uid="{49B355A7-C59E-4217-9FA0-BBD2D39BA97B}"/>
    <cellStyle name="Note 8 7 7" xfId="7708" xr:uid="{8DFA412E-CF6A-4965-8E51-C4E73DBA2AFC}"/>
    <cellStyle name="Note 8 7 7 2" xfId="11358" xr:uid="{C6D954F5-CB17-4519-8C96-8A9B0947CE43}"/>
    <cellStyle name="Note 8 7 7 2 2" xfId="20806" xr:uid="{59EB2B08-F2CB-4BF3-899D-4FA203F2E3F3}"/>
    <cellStyle name="Note 8 7 7 2 3" xfId="25224" xr:uid="{2ACF74BF-BBD6-4E83-80DE-CCD0C8207D6B}"/>
    <cellStyle name="Note 8 7 7 3" xfId="13437" xr:uid="{AC772E49-B07D-46E5-96D1-301AFFAFDE96}"/>
    <cellStyle name="Note 8 7 7 3 2" xfId="22885" xr:uid="{7043C4E0-4CC1-49AB-AEF0-7F0868C1F2BB}"/>
    <cellStyle name="Note 8 7 7 4" xfId="17156" xr:uid="{7B4723CF-1929-4C48-9319-D884FDED3AC4}"/>
    <cellStyle name="Note 8 7 8" xfId="8095" xr:uid="{274D0329-29F5-4FA2-818F-CB1B3EBFE86F}"/>
    <cellStyle name="Note 8 7 8 2" xfId="13816" xr:uid="{C7A9A677-8BE3-4C35-A033-FC3033EA8066}"/>
    <cellStyle name="Note 8 7 8 2 2" xfId="23264" xr:uid="{627DE085-F1A8-45D8-9ECA-6FB137777E90}"/>
    <cellStyle name="Note 8 7 8 3" xfId="17543" xr:uid="{4EB64534-56EC-451B-BC3F-2D4D1A0523ED}"/>
    <cellStyle name="Note 8 7 9" xfId="27367" xr:uid="{A168C3BB-EB4E-4518-BF13-C76E4E8B6AFF}"/>
    <cellStyle name="Note 8 8" xfId="3827" xr:uid="{DBF07087-7EFF-48A6-B669-2F7CD9BB9369}"/>
    <cellStyle name="Note 8 9" xfId="4140" xr:uid="{4444DE36-7FB4-4A03-8774-86E2C765CC18}"/>
    <cellStyle name="Note 8 9 2" xfId="4254" xr:uid="{9CD995E2-8CD3-43EC-AD29-9F905C927B40}"/>
    <cellStyle name="Note 8 9 2 2" xfId="29667" xr:uid="{B35B05EE-CE38-4DCE-8CBE-94C1A3351E11}"/>
    <cellStyle name="Note 8 9 3" xfId="29567" xr:uid="{77EA3109-D786-44F9-9EF8-2F319AAA1916}"/>
    <cellStyle name="Note 9" xfId="1504" xr:uid="{590C2C17-1A64-426C-9C57-0BA920512386}"/>
    <cellStyle name="Note 9 10" xfId="7828" xr:uid="{2C0D6208-32BA-40CC-B228-9894D4CFCE3D}"/>
    <cellStyle name="Note 9 10 2" xfId="11460" xr:uid="{5EA6AC88-23EE-4648-ACAE-2EF6A7B5D61A}"/>
    <cellStyle name="Note 9 10 2 2" xfId="20908" xr:uid="{0E552E5C-388F-4C2B-9486-7CEA7BC7EFD1}"/>
    <cellStyle name="Note 9 10 2 3" xfId="25324" xr:uid="{6A38186C-2689-45B1-84E8-DFDB1F09C8B5}"/>
    <cellStyle name="Note 9 10 3" xfId="13555" xr:uid="{560AC3DA-A273-40EA-B497-784B2C7F0EC7}"/>
    <cellStyle name="Note 9 10 3 2" xfId="23003" xr:uid="{9F2F3987-3259-40DE-92B0-222702FF8F5E}"/>
    <cellStyle name="Note 9 10 4" xfId="17276" xr:uid="{03051FEF-6382-4384-8C23-BF95EBD8338A}"/>
    <cellStyle name="Note 9 11" xfId="8860" xr:uid="{12F39C84-064E-4042-80AF-6272642F4994}"/>
    <cellStyle name="Note 9 11 2" xfId="12323" xr:uid="{5FD624AF-AE62-4D47-880C-CFC01DD899D9}"/>
    <cellStyle name="Note 9 11 2 2" xfId="21771" xr:uid="{A3F2A365-D638-4631-B437-C6CCF7FAE46B}"/>
    <cellStyle name="Note 9 11 2 3" xfId="26162" xr:uid="{E51FE79F-5E80-4E16-ADDA-C0F6BF05FFE0}"/>
    <cellStyle name="Note 9 11 3" xfId="14562" xr:uid="{B39B1B11-9FB1-44A9-B3DC-5B5BFE74BE03}"/>
    <cellStyle name="Note 9 11 3 2" xfId="24010" xr:uid="{DB14E7A9-08F0-422E-8900-18339AAF9E5A}"/>
    <cellStyle name="Note 9 11 4" xfId="18308" xr:uid="{32D23E25-CC05-4FE5-8B9B-5E31AD08A266}"/>
    <cellStyle name="Note 9 12" xfId="8976" xr:uid="{AE3F6C8E-F2C7-49BA-A41A-9D5BC875BF77}"/>
    <cellStyle name="Note 9 12 2" xfId="12428" xr:uid="{539DA6BF-9091-45BA-8F39-125652B02C86}"/>
    <cellStyle name="Note 9 12 2 2" xfId="21876" xr:uid="{5A96CE1D-B816-4769-B2F3-5DA9C3F92682}"/>
    <cellStyle name="Note 9 12 2 3" xfId="26266" xr:uid="{73627348-2F5A-48C1-96F0-568DF61284F6}"/>
    <cellStyle name="Note 9 12 3" xfId="14677" xr:uid="{8DB1AC2D-C069-4F06-87C9-13F4A3A4969D}"/>
    <cellStyle name="Note 9 12 3 2" xfId="24125" xr:uid="{0D109B83-542A-41F4-AA65-1D3E172093E3}"/>
    <cellStyle name="Note 9 12 4" xfId="18424" xr:uid="{B232A321-F493-4D82-B176-4B02B56F7406}"/>
    <cellStyle name="Note 9 13" xfId="8344" xr:uid="{8B46F113-0C22-467C-A6D9-A3B4D98C84AF}"/>
    <cellStyle name="Note 9 13 2" xfId="14049" xr:uid="{F3CDB25C-3F98-4039-B33B-52B6998BCF24}"/>
    <cellStyle name="Note 9 13 2 2" xfId="23497" xr:uid="{CA500DD5-3335-4DEA-8F87-E15D86867EA7}"/>
    <cellStyle name="Note 9 13 3" xfId="17792" xr:uid="{4CA4492D-F1CD-4E53-A7AC-4D95A41C2E67}"/>
    <cellStyle name="Note 9 14" xfId="26837" xr:uid="{276D2A98-ACEE-44D2-8F34-9C8FB7F00B1F}"/>
    <cellStyle name="Note 9 15" xfId="27544" xr:uid="{77913230-5043-44AD-B31E-E340313DC4D2}"/>
    <cellStyle name="Note 9 2" xfId="3835" xr:uid="{D4EBC5D4-AB4E-4ABC-90D7-B20EDBCE1A97}"/>
    <cellStyle name="Note 9 2 10" xfId="8329" xr:uid="{E75EE28C-114D-4C8F-93E9-B6158AD34057}"/>
    <cellStyle name="Note 9 2 10 2" xfId="14034" xr:uid="{0E1C293B-BF54-4657-ACBF-B54604A61B22}"/>
    <cellStyle name="Note 9 2 10 2 2" xfId="23482" xr:uid="{B9A9D083-E0C9-4BAA-A84E-934540DAE24D}"/>
    <cellStyle name="Note 9 2 10 3" xfId="17777" xr:uid="{3FFC84EC-8FFA-4CD8-B494-1DB269FD88B9}"/>
    <cellStyle name="Note 9 2 11" xfId="27368" xr:uid="{23649617-15C7-45E5-B7CF-C449BBD38416}"/>
    <cellStyle name="Note 9 2 12" xfId="26569" xr:uid="{5A32DB54-71AA-4EC8-BBF1-8C640FF8DF79}"/>
    <cellStyle name="Note 9 2 2" xfId="4176" xr:uid="{64DBB388-EE6B-4B80-BCB4-38C80B5941EF}"/>
    <cellStyle name="Note 9 2 2 2" xfId="4286" xr:uid="{91F0F498-C903-4CD8-BC13-DD2E8F7DDF1F}"/>
    <cellStyle name="Note 9 2 2 2 2" xfId="29698" xr:uid="{CF2A96E0-C480-4EC3-9CAA-4F2359B81FC9}"/>
    <cellStyle name="Note 9 2 2 3" xfId="29598" xr:uid="{65E1A6C1-0493-4A02-B1A1-E89C81555B44}"/>
    <cellStyle name="Note 9 2 3" xfId="5274" xr:uid="{9BC26483-FC4B-41DA-AC1B-3431291F43F7}"/>
    <cellStyle name="Note 9 2 3 10" xfId="26489" xr:uid="{1A80293F-C91D-48C5-92DA-0DF81B05CDB6}"/>
    <cellStyle name="Note 9 2 3 2" xfId="6146" xr:uid="{ADE697DF-677B-4331-81AC-3DAFA597FC04}"/>
    <cellStyle name="Note 9 2 3 2 2" xfId="6816" xr:uid="{D5C9E57F-62A0-4C84-8A96-3D950AA1C205}"/>
    <cellStyle name="Note 9 2 3 2 2 2" xfId="10548" xr:uid="{60EAC2F8-8FBC-4DFF-B2D5-5915A52836B8}"/>
    <cellStyle name="Note 9 2 3 2 2 2 2" xfId="19996" xr:uid="{4747DB43-12DA-4B3F-B648-185571E44FC6}"/>
    <cellStyle name="Note 9 2 3 2 2 3" xfId="16267" xr:uid="{E8605BB3-3230-4975-BFCF-D4883D73A001}"/>
    <cellStyle name="Note 9 2 3 2 3" xfId="9878" xr:uid="{9D0C7245-6872-438A-AD71-1789A9753396}"/>
    <cellStyle name="Note 9 2 3 2 3 2" xfId="19326" xr:uid="{0303AC30-8E9B-48F7-8670-FA984C1E2300}"/>
    <cellStyle name="Note 9 2 3 2 4" xfId="15597" xr:uid="{1C1BB127-79A3-42EC-B1ED-53FF1F05A0EC}"/>
    <cellStyle name="Note 9 2 3 2 5" xfId="28117" xr:uid="{9E7CAFE0-D395-4487-B949-7D306F9FB475}"/>
    <cellStyle name="Note 9 2 3 2 6" xfId="27130" xr:uid="{4AE31B9B-C921-4DFD-80C3-C5643387D4E3}"/>
    <cellStyle name="Note 9 2 3 2 7" xfId="28623" xr:uid="{D14692A2-5980-439F-AB46-AECB6D797965}"/>
    <cellStyle name="Note 9 2 3 3" xfId="6971" xr:uid="{C3C71BC0-B44B-4BFB-AF5F-705E37B24EDF}"/>
    <cellStyle name="Note 9 2 3 3 2" xfId="10702" xr:uid="{2D91AA39-5DCD-4416-9ADB-CF7F64C2EB9E}"/>
    <cellStyle name="Note 9 2 3 3 2 2" xfId="20150" xr:uid="{67F66566-A0CD-4561-BC69-7856215DDDEC}"/>
    <cellStyle name="Note 9 2 3 3 2 3" xfId="24574" xr:uid="{12665DBF-D680-4916-9FFE-0D44534C5ECA}"/>
    <cellStyle name="Note 9 2 3 3 3" xfId="12708" xr:uid="{59167910-E4F7-46D9-BCF2-81E77DDDA5DE}"/>
    <cellStyle name="Note 9 2 3 3 3 2" xfId="22156" xr:uid="{FC9AB10F-8ED9-4A03-A7F9-2C145A5AF697}"/>
    <cellStyle name="Note 9 2 3 3 4" xfId="16421" xr:uid="{823D3E80-357C-4CFA-8008-EBA3E0F36BAB}"/>
    <cellStyle name="Note 9 2 3 4" xfId="7760" xr:uid="{161EADAC-9B4B-4747-B34F-A6CAFC27E531}"/>
    <cellStyle name="Note 9 2 3 4 2" xfId="11402" xr:uid="{A468E40A-CDE8-401F-84CE-AB1E152DF539}"/>
    <cellStyle name="Note 9 2 3 4 2 2" xfId="20850" xr:uid="{F4B83643-4C73-40A6-AF16-9870C845663D}"/>
    <cellStyle name="Note 9 2 3 4 2 3" xfId="25266" xr:uid="{B5A1E968-53EC-4BCA-957C-115688368A01}"/>
    <cellStyle name="Note 9 2 3 4 3" xfId="13487" xr:uid="{7E398E0E-EC5D-4003-80FF-4694456A7264}"/>
    <cellStyle name="Note 9 2 3 4 3 2" xfId="22935" xr:uid="{DEDD4850-1177-41E9-9C28-E266C6086A31}"/>
    <cellStyle name="Note 9 2 3 4 4" xfId="17208" xr:uid="{57F81383-D96B-4804-AA69-72123B3C6ADF}"/>
    <cellStyle name="Note 9 2 3 5" xfId="8965" xr:uid="{28BA58D8-6F1B-4D2F-830B-1C2C6878D7FC}"/>
    <cellStyle name="Note 9 2 3 5 2" xfId="12419" xr:uid="{2D8F2396-A143-4E45-9264-8B4D66720311}"/>
    <cellStyle name="Note 9 2 3 5 2 2" xfId="21867" xr:uid="{9E227B34-47D8-4FB5-B5E7-48D065CCD4BB}"/>
    <cellStyle name="Note 9 2 3 5 2 3" xfId="26257" xr:uid="{67D73170-D37B-4E45-89A0-AACC76EE1FB1}"/>
    <cellStyle name="Note 9 2 3 5 3" xfId="14666" xr:uid="{9D1060AC-8F9F-4C4F-9D85-4400C190C012}"/>
    <cellStyle name="Note 9 2 3 5 3 2" xfId="24114" xr:uid="{BB81E6CE-74F1-4BA4-BF30-4F340A6B3C04}"/>
    <cellStyle name="Note 9 2 3 5 4" xfId="18413" xr:uid="{CED7E179-B0D7-4D28-A3A8-72BA0C1AAD09}"/>
    <cellStyle name="Note 9 2 3 6" xfId="9058" xr:uid="{AEF9C854-FE99-41FC-A927-D80E0B0C7409}"/>
    <cellStyle name="Note 9 2 3 6 2" xfId="12496" xr:uid="{159B4BD5-10B2-4B9B-9D6C-FA81ABB1A738}"/>
    <cellStyle name="Note 9 2 3 6 2 2" xfId="21944" xr:uid="{CEAEB75D-4804-4CAD-ADD0-8DE3D4122627}"/>
    <cellStyle name="Note 9 2 3 6 2 3" xfId="26334" xr:uid="{300F72B1-7B27-4AE5-8D47-4EFBF2479DCA}"/>
    <cellStyle name="Note 9 2 3 6 3" xfId="14759" xr:uid="{18B799BA-FBAC-4BE3-A002-05F557270415}"/>
    <cellStyle name="Note 9 2 3 6 3 2" xfId="24207" xr:uid="{C1876F24-87C9-4DDF-87F7-499C29733DD5}"/>
    <cellStyle name="Note 9 2 3 6 4" xfId="18506" xr:uid="{BBA892F7-10C1-4A4C-87A8-9E6B50A0C7C8}"/>
    <cellStyle name="Note 9 2 3 7" xfId="7281" xr:uid="{F6F51B08-2FF4-4315-A529-3DBF4BD08509}"/>
    <cellStyle name="Note 9 2 3 7 2" xfId="11000" xr:uid="{C95260AC-A1CA-4D9A-BAEE-093CDE838E37}"/>
    <cellStyle name="Note 9 2 3 7 2 2" xfId="20448" xr:uid="{C9F8736C-2CF0-427B-ABBD-3F97A045B28E}"/>
    <cellStyle name="Note 9 2 3 7 2 3" xfId="24867" xr:uid="{95698AD4-E47A-4EB1-82DC-F35012670B84}"/>
    <cellStyle name="Note 9 2 3 7 3" xfId="13011" xr:uid="{11CCB52C-6FC1-463D-833E-9FCD69262CD6}"/>
    <cellStyle name="Note 9 2 3 7 3 2" xfId="22459" xr:uid="{A2EEE2AB-7F97-43BA-B85D-7073A337B715}"/>
    <cellStyle name="Note 9 2 3 7 4" xfId="16729" xr:uid="{0404F66C-4FEC-4B53-BB99-11E3371DC924}"/>
    <cellStyle name="Note 9 2 3 8" xfId="9186" xr:uid="{99E61BD7-EC54-4051-BA94-1C8E4F4B4355}"/>
    <cellStyle name="Note 9 2 3 8 2" xfId="14886" xr:uid="{DCA26EC0-FDA8-4A14-8C4F-B80B358AB9DA}"/>
    <cellStyle name="Note 9 2 3 8 2 2" xfId="24334" xr:uid="{0F4B59C9-6216-4E97-A8CB-F282605C2B01}"/>
    <cellStyle name="Note 9 2 3 8 3" xfId="18634" xr:uid="{97E04D0F-CBE3-49A2-BBD7-9F13A06A7A1D}"/>
    <cellStyle name="Note 9 2 3 9" xfId="27668" xr:uid="{6BFB43F3-E762-4165-B918-273F72BDE215}"/>
    <cellStyle name="Note 9 2 4" xfId="6015" xr:uid="{250EE475-B9EA-4EB8-BE83-9C2E2C7DD07C}"/>
    <cellStyle name="Note 9 2 4 2" xfId="6685" xr:uid="{58BEBBAE-A1A0-4EC2-8DE4-A9A0979AC1E9}"/>
    <cellStyle name="Note 9 2 4 2 2" xfId="10417" xr:uid="{B661D845-F944-499E-8F4C-BE81C7C88F42}"/>
    <cellStyle name="Note 9 2 4 2 2 2" xfId="19865" xr:uid="{1560DF5F-BB96-491D-85C5-98AD2CCB6D15}"/>
    <cellStyle name="Note 9 2 4 2 3" xfId="16136" xr:uid="{4DA96AF4-6ABC-4F62-B6AC-5BCB0830E93F}"/>
    <cellStyle name="Note 9 2 4 3" xfId="9747" xr:uid="{6586E7C5-875F-48A8-A587-94AA3ACFFA50}"/>
    <cellStyle name="Note 9 2 4 3 2" xfId="19195" xr:uid="{65488FB0-322C-426C-926D-694DB3F281D9}"/>
    <cellStyle name="Note 9 2 4 4" xfId="15466" xr:uid="{D293A33A-2F14-497D-B576-53095F25003C}"/>
    <cellStyle name="Note 9 2 4 5" xfId="28025" xr:uid="{721CD047-4138-470C-8CD0-A382FF39ADA3}"/>
    <cellStyle name="Note 9 2 4 6" xfId="27946" xr:uid="{46D7357D-1D6B-4E80-AC61-9161B6E56E1A}"/>
    <cellStyle name="Note 9 2 4 7" xfId="28533" xr:uid="{A4FB3F43-3BD9-417A-9099-A330F09858ED}"/>
    <cellStyle name="Note 9 2 5" xfId="7009" xr:uid="{0C7381F3-9071-400E-A5A1-DEE2C1691F85}"/>
    <cellStyle name="Note 9 2 5 2" xfId="10740" xr:uid="{77226953-E4DD-4734-8E8D-941ECB7368F2}"/>
    <cellStyle name="Note 9 2 5 2 2" xfId="20188" xr:uid="{773C4F3B-6900-4557-A7CE-3DDCEEB7111C}"/>
    <cellStyle name="Note 9 2 5 2 3" xfId="24612" xr:uid="{79DEB1A1-FCCD-4A03-BD9A-DD5BA0E79ED0}"/>
    <cellStyle name="Note 9 2 5 3" xfId="12746" xr:uid="{83B30F9A-7706-46C7-8A76-FA5BD22E283D}"/>
    <cellStyle name="Note 9 2 5 3 2" xfId="22194" xr:uid="{41B9C165-5387-4909-8EB2-9F26A7C2FAF1}"/>
    <cellStyle name="Note 9 2 5 4" xfId="16459" xr:uid="{77ECFA35-F784-4964-99AA-3B794FAAC424}"/>
    <cellStyle name="Note 9 2 6" xfId="7947" xr:uid="{122798EB-DEA6-483A-B3DC-9BAEA99DA81F}"/>
    <cellStyle name="Note 9 2 6 2" xfId="11553" xr:uid="{25A3C957-D425-4198-AAF7-58467961CA2E}"/>
    <cellStyle name="Note 9 2 6 2 2" xfId="21001" xr:uid="{2CCDD936-7633-474B-AF11-D0057921716F}"/>
    <cellStyle name="Note 9 2 6 2 3" xfId="25415" xr:uid="{F595BF71-FEFC-4BFC-BAD5-2839F64E7E2E}"/>
    <cellStyle name="Note 9 2 6 3" xfId="13672" xr:uid="{0B38D29D-BFB4-4F5F-A38A-554A0EBA1947}"/>
    <cellStyle name="Note 9 2 6 3 2" xfId="23120" xr:uid="{BC2D6216-A7F2-45E1-86DF-AC72E1724A36}"/>
    <cellStyle name="Note 9 2 6 4" xfId="17395" xr:uid="{B6005727-C4B4-4014-BDFF-4107EA212CE4}"/>
    <cellStyle name="Note 9 2 7" xfId="8399" xr:uid="{B0B92431-BBF9-4FE0-8074-98D7D88917DD}"/>
    <cellStyle name="Note 9 2 7 2" xfId="11930" xr:uid="{F5C08155-CAA3-4DCB-ACC8-2193120B04BC}"/>
    <cellStyle name="Note 9 2 7 2 2" xfId="21378" xr:uid="{956615F6-D8BC-4298-AE17-EE342DE9A00B}"/>
    <cellStyle name="Note 9 2 7 2 3" xfId="25772" xr:uid="{6368688E-6196-42D4-BDD1-3E58B04ED424}"/>
    <cellStyle name="Note 9 2 7 3" xfId="14104" xr:uid="{779960FC-7775-4F79-97A7-D71BF0552B29}"/>
    <cellStyle name="Note 9 2 7 3 2" xfId="23552" xr:uid="{5BCBB176-24BC-4E89-8BA1-12EC857BB812}"/>
    <cellStyle name="Note 9 2 7 4" xfId="17847" xr:uid="{900F00BC-F926-4201-905B-5EC53EF5197D}"/>
    <cellStyle name="Note 9 2 8" xfId="8908" xr:uid="{B3867DFA-F5BD-497A-A682-DB80A8DC6E2E}"/>
    <cellStyle name="Note 9 2 8 2" xfId="12367" xr:uid="{591FB39D-8EC0-4CDA-828F-782B985FC78A}"/>
    <cellStyle name="Note 9 2 8 2 2" xfId="21815" xr:uid="{AFE96DB1-0C74-4FBF-BAFC-F1A06CFA6ECC}"/>
    <cellStyle name="Note 9 2 8 2 3" xfId="26205" xr:uid="{AB7D7CD0-C7E5-47D9-95B9-0A4B46C84846}"/>
    <cellStyle name="Note 9 2 8 3" xfId="14609" xr:uid="{AE93F73D-65AE-42E4-B11D-862EE2E237AF}"/>
    <cellStyle name="Note 9 2 8 3 2" xfId="24057" xr:uid="{3EE8F082-311F-4D33-BEFA-2489E5A471E2}"/>
    <cellStyle name="Note 9 2 8 4" xfId="18356" xr:uid="{44588F7E-65DC-46F7-A4B1-209FD911A4EE}"/>
    <cellStyle name="Note 9 2 9" xfId="7615" xr:uid="{92ED3C71-3445-439B-98E0-B8BDD0799944}"/>
    <cellStyle name="Note 9 2 9 2" xfId="11277" xr:uid="{C725C949-6F10-46CA-9617-8C21DD1AA25A}"/>
    <cellStyle name="Note 9 2 9 2 2" xfId="20725" xr:uid="{00B45AF3-D568-421B-A133-7A23266659E1}"/>
    <cellStyle name="Note 9 2 9 2 3" xfId="25143" xr:uid="{9F056C47-E553-4AB8-9066-A4C2A25B9D19}"/>
    <cellStyle name="Note 9 2 9 3" xfId="13344" xr:uid="{DBC4D81A-FC16-44C1-93F3-2FC74FE1CA8A}"/>
    <cellStyle name="Note 9 2 9 3 2" xfId="22792" xr:uid="{46A59F37-A2B2-4D95-9C28-72E92053ABD3}"/>
    <cellStyle name="Note 9 2 9 4" xfId="17063" xr:uid="{5731E464-E8D0-4EF7-B1BB-39175EC2EDC9}"/>
    <cellStyle name="Note 9 3" xfId="3836" xr:uid="{0A049FC9-71DB-4E32-9255-073AE578EE13}"/>
    <cellStyle name="Note 9 3 10" xfId="27369" xr:uid="{DB3C8144-D502-4E22-9940-9E8F84F9AFFF}"/>
    <cellStyle name="Note 9 3 11" xfId="26568" xr:uid="{6EB6F504-5330-4B15-B726-3E355125C721}"/>
    <cellStyle name="Note 9 3 2" xfId="5275" xr:uid="{4E986B06-994D-4322-960A-4BC12D0C8F81}"/>
    <cellStyle name="Note 9 3 2 10" xfId="27467" xr:uid="{81172805-1AC4-45E0-98CB-91733A527B18}"/>
    <cellStyle name="Note 9 3 2 2" xfId="6147" xr:uid="{ABA29863-0711-4A84-947C-6AAD9BC974D6}"/>
    <cellStyle name="Note 9 3 2 2 2" xfId="6817" xr:uid="{534809DA-887E-486C-9468-E2DD8DC73B96}"/>
    <cellStyle name="Note 9 3 2 2 2 2" xfId="10549" xr:uid="{DBA4253F-1A2E-4328-B097-2203FBA7BB52}"/>
    <cellStyle name="Note 9 3 2 2 2 2 2" xfId="19997" xr:uid="{35EE2F74-517D-4580-B862-14132FCBD8FD}"/>
    <cellStyle name="Note 9 3 2 2 2 3" xfId="16268" xr:uid="{2EB1917B-A0C8-4CEB-84C1-0E500A2F60CB}"/>
    <cellStyle name="Note 9 3 2 2 3" xfId="9879" xr:uid="{20C786EC-1BAE-41CB-BD29-B8D63A1F8938}"/>
    <cellStyle name="Note 9 3 2 2 3 2" xfId="19327" xr:uid="{4009D1E1-37DF-4736-BE79-80F56D02F1C5}"/>
    <cellStyle name="Note 9 3 2 2 4" xfId="15598" xr:uid="{959F15B0-EEA9-486F-A806-BDE2BAD1472D}"/>
    <cellStyle name="Note 9 3 2 2 5" xfId="28118" xr:uid="{EA6C6407-48FF-49A2-A3D9-D961724E0979}"/>
    <cellStyle name="Note 9 3 2 2 6" xfId="27504" xr:uid="{FEBB23FC-1503-4B6D-9EA5-0626359AEA07}"/>
    <cellStyle name="Note 9 3 2 2 7" xfId="28624" xr:uid="{8C1A6C54-579B-4FF3-83C7-AD9576087124}"/>
    <cellStyle name="Note 9 3 2 3" xfId="6849" xr:uid="{47E4C750-BC2C-44E1-B996-002089396CFA}"/>
    <cellStyle name="Note 9 3 2 3 2" xfId="10580" xr:uid="{2824D2A3-F797-4C20-97CC-2A6F4D7E08A8}"/>
    <cellStyle name="Note 9 3 2 3 2 2" xfId="20028" xr:uid="{1D1D5AC6-D6F9-4D67-BF8E-3CC8B9E14A07}"/>
    <cellStyle name="Note 9 3 2 3 2 3" xfId="24452" xr:uid="{A35FE94A-BF11-471F-B6A8-4A03B749DDB2}"/>
    <cellStyle name="Note 9 3 2 3 3" xfId="12586" xr:uid="{47C4E23C-A895-4995-8F9C-0A567E549AB8}"/>
    <cellStyle name="Note 9 3 2 3 3 2" xfId="22034" xr:uid="{BD49CE79-E4EE-4D52-B41E-A73B79595BB5}"/>
    <cellStyle name="Note 9 3 2 3 4" xfId="16299" xr:uid="{6A1F0853-4609-4469-BCB0-4E9DE136BAA2}"/>
    <cellStyle name="Note 9 3 2 4" xfId="7761" xr:uid="{36D62009-E870-4655-84E1-4452F7E6F749}"/>
    <cellStyle name="Note 9 3 2 4 2" xfId="11403" xr:uid="{6A2670BF-B71C-424F-B90E-E63FCC6D8617}"/>
    <cellStyle name="Note 9 3 2 4 2 2" xfId="20851" xr:uid="{A107322C-DF1F-4548-B934-A1BC5C3FD79B}"/>
    <cellStyle name="Note 9 3 2 4 2 3" xfId="25267" xr:uid="{DC73B46E-BE77-4946-9833-CD7A6203AACB}"/>
    <cellStyle name="Note 9 3 2 4 3" xfId="13488" xr:uid="{C62E5E31-CC98-4F40-9A92-7C8FA4909D39}"/>
    <cellStyle name="Note 9 3 2 4 3 2" xfId="22936" xr:uid="{8E5B7D6F-D83F-4DA6-9539-7956055D55C9}"/>
    <cellStyle name="Note 9 3 2 4 4" xfId="17209" xr:uid="{30AE3C07-E53F-46ED-8688-1A6B36FFC74D}"/>
    <cellStyle name="Note 9 3 2 5" xfId="8966" xr:uid="{2A77E8BD-E511-4CDE-ACF7-C7A777920B12}"/>
    <cellStyle name="Note 9 3 2 5 2" xfId="12420" xr:uid="{8B78E29B-FD1C-4898-978A-872802C65BF3}"/>
    <cellStyle name="Note 9 3 2 5 2 2" xfId="21868" xr:uid="{A434EA64-814D-4481-9CE0-A0F34DF8D058}"/>
    <cellStyle name="Note 9 3 2 5 2 3" xfId="26258" xr:uid="{26ACE9B3-4CE0-4CB1-99B1-6139E724FFEA}"/>
    <cellStyle name="Note 9 3 2 5 3" xfId="14667" xr:uid="{28BBE8A1-ECF2-463D-B1B1-81A224B637BF}"/>
    <cellStyle name="Note 9 3 2 5 3 2" xfId="24115" xr:uid="{0CE4376F-5124-4AA2-8DAB-611CF561A2AE}"/>
    <cellStyle name="Note 9 3 2 5 4" xfId="18414" xr:uid="{9DFC8140-BFDB-46F3-877F-AA2935F6A5FC}"/>
    <cellStyle name="Note 9 3 2 6" xfId="9059" xr:uid="{48066E0B-7DD9-4AD4-819C-07A3C9DF8B15}"/>
    <cellStyle name="Note 9 3 2 6 2" xfId="12497" xr:uid="{A233FBDE-D0DC-4CCF-B319-477F61320388}"/>
    <cellStyle name="Note 9 3 2 6 2 2" xfId="21945" xr:uid="{7FDCFF6C-885C-4FF6-8FC3-67341ABD5654}"/>
    <cellStyle name="Note 9 3 2 6 2 3" xfId="26335" xr:uid="{DFEEC75D-8279-4A76-8198-7C356E3A8DE0}"/>
    <cellStyle name="Note 9 3 2 6 3" xfId="14760" xr:uid="{8A5023CD-A52F-40B7-84A2-FA863C0FD4C9}"/>
    <cellStyle name="Note 9 3 2 6 3 2" xfId="24208" xr:uid="{026680A6-DD89-4149-9D6A-CCC4B1A1A46A}"/>
    <cellStyle name="Note 9 3 2 6 4" xfId="18507" xr:uid="{823D4A8E-D644-48D9-8745-26B2AA985B54}"/>
    <cellStyle name="Note 9 3 2 7" xfId="8001" xr:uid="{61FD1DEF-F31F-40B3-881D-1B17B9D0782E}"/>
    <cellStyle name="Note 9 3 2 7 2" xfId="11600" xr:uid="{72F873F7-3F1E-46E6-A113-5EAA2470DF67}"/>
    <cellStyle name="Note 9 3 2 7 2 2" xfId="21048" xr:uid="{DEEE886D-3EC8-458B-8462-995C857EE768}"/>
    <cellStyle name="Note 9 3 2 7 2 3" xfId="25462" xr:uid="{5FE47C53-A23A-4204-9573-E1160556E8E0}"/>
    <cellStyle name="Note 9 3 2 7 3" xfId="13726" xr:uid="{B9D9F719-1DBA-4102-9820-001BD5C92376}"/>
    <cellStyle name="Note 9 3 2 7 3 2" xfId="23174" xr:uid="{AFAC9C7B-B211-462A-B066-1ED21E97416E}"/>
    <cellStyle name="Note 9 3 2 7 4" xfId="17449" xr:uid="{72E0D091-C55D-4D98-9C8F-04436BD91F59}"/>
    <cellStyle name="Note 9 3 2 8" xfId="9187" xr:uid="{5365D208-9084-42A3-B926-698333EDBB19}"/>
    <cellStyle name="Note 9 3 2 8 2" xfId="14887" xr:uid="{01B27856-897D-45CC-982D-DC829B799ACF}"/>
    <cellStyle name="Note 9 3 2 8 2 2" xfId="24335" xr:uid="{345EF2DB-6483-4F23-A876-C30F00551D34}"/>
    <cellStyle name="Note 9 3 2 8 3" xfId="18635" xr:uid="{BB95FDEA-DB9B-498B-BD5F-45558FF2F731}"/>
    <cellStyle name="Note 9 3 2 9" xfId="27669" xr:uid="{15BADF16-39FE-4E76-9F78-AF6E1A527A44}"/>
    <cellStyle name="Note 9 3 3" xfId="6016" xr:uid="{C4D72B10-A4FA-4D32-B04E-4A359E37AA1E}"/>
    <cellStyle name="Note 9 3 3 2" xfId="6686" xr:uid="{4AED676B-6F21-411E-8013-F5E0094C28E1}"/>
    <cellStyle name="Note 9 3 3 2 2" xfId="10418" xr:uid="{1B6FD6FC-B588-4746-BBB7-79F3CE53DA19}"/>
    <cellStyle name="Note 9 3 3 2 2 2" xfId="19866" xr:uid="{E6D82A68-D82B-4F2E-86AB-E6A3CFDE52FC}"/>
    <cellStyle name="Note 9 3 3 2 3" xfId="16137" xr:uid="{EB35B580-860E-400F-A1F5-FA1DFC463877}"/>
    <cellStyle name="Note 9 3 3 3" xfId="9748" xr:uid="{EB01EF5F-3052-412B-AFAA-1C3705E0229D}"/>
    <cellStyle name="Note 9 3 3 3 2" xfId="19196" xr:uid="{C9D0392F-A324-4EB4-A021-51B1AB54DB1F}"/>
    <cellStyle name="Note 9 3 3 4" xfId="15467" xr:uid="{B3B7786D-56E7-43EC-8069-8D515C8D1E36}"/>
    <cellStyle name="Note 9 3 3 5" xfId="28026" xr:uid="{0FF612DB-C9BA-461B-B825-E588B1AB3420}"/>
    <cellStyle name="Note 9 3 3 6" xfId="27588" xr:uid="{6C91F9FA-B9D5-499D-932B-FA62B5BEF9CE}"/>
    <cellStyle name="Note 9 3 3 7" xfId="28534" xr:uid="{8400AF49-C083-44E9-963B-2359180B112F}"/>
    <cellStyle name="Note 9 3 4" xfId="6885" xr:uid="{86A11096-DA33-49DE-B3B1-50FC10D623BC}"/>
    <cellStyle name="Note 9 3 4 2" xfId="10616" xr:uid="{2B63C27B-02AA-4A8F-97FA-573FC2E9E17A}"/>
    <cellStyle name="Note 9 3 4 2 2" xfId="20064" xr:uid="{8D79A99C-F725-4ACA-A86D-E3C3C33173A6}"/>
    <cellStyle name="Note 9 3 4 2 3" xfId="24488" xr:uid="{19B06471-8CFD-4D72-B027-CFC13E9F415B}"/>
    <cellStyle name="Note 9 3 4 3" xfId="12622" xr:uid="{A4AEE615-2668-41BE-965F-45399EAA638E}"/>
    <cellStyle name="Note 9 3 4 3 2" xfId="22070" xr:uid="{5D23D09E-F0FA-40EC-90C8-262A5FB110A6}"/>
    <cellStyle name="Note 9 3 4 4" xfId="16335" xr:uid="{4BFAA544-E46A-4C3A-AEEE-339D3AF434ED}"/>
    <cellStyle name="Note 9 3 5" xfId="7946" xr:uid="{325BE35E-A767-43CC-985E-F8630CCC3025}"/>
    <cellStyle name="Note 9 3 5 2" xfId="11552" xr:uid="{B260C5C8-C981-433B-9C23-D4809C157E77}"/>
    <cellStyle name="Note 9 3 5 2 2" xfId="21000" xr:uid="{C27B24D8-6C35-49B6-9513-92E5C763FF4B}"/>
    <cellStyle name="Note 9 3 5 2 3" xfId="25414" xr:uid="{F4741F4E-E266-43F4-B79C-5328F3D72B51}"/>
    <cellStyle name="Note 9 3 5 3" xfId="13671" xr:uid="{7DF33EDB-2495-48C1-9960-C13F1387AAD2}"/>
    <cellStyle name="Note 9 3 5 3 2" xfId="23119" xr:uid="{CFDC9AF2-98D5-4E99-9337-557E1FE9B07C}"/>
    <cellStyle name="Note 9 3 5 4" xfId="17394" xr:uid="{13501E7E-0C70-407F-97B3-41D5FD8B76AD}"/>
    <cellStyle name="Note 9 3 6" xfId="7866" xr:uid="{BFC08C37-F15E-47C3-9010-E5CC0C7CBD41}"/>
    <cellStyle name="Note 9 3 6 2" xfId="11490" xr:uid="{43EB37A3-D433-4811-AFFB-B6F941C55087}"/>
    <cellStyle name="Note 9 3 6 2 2" xfId="20938" xr:uid="{FF16D6A8-8726-4D6E-B0DD-DB674A56F52D}"/>
    <cellStyle name="Note 9 3 6 2 3" xfId="25352" xr:uid="{82171600-54F6-40D2-8644-B2C4855DE777}"/>
    <cellStyle name="Note 9 3 6 3" xfId="13591" xr:uid="{0C9DD82C-57A4-42E4-B2E1-25DA82626922}"/>
    <cellStyle name="Note 9 3 6 3 2" xfId="23039" xr:uid="{07749F42-21CA-459A-A034-F835E6F064AD}"/>
    <cellStyle name="Note 9 3 6 4" xfId="17314" xr:uid="{61D41EA3-44EB-400D-B0B3-CB8653CDDE6A}"/>
    <cellStyle name="Note 9 3 7" xfId="7620" xr:uid="{F5BC027E-ADC4-45AA-A456-7ABCD4817250}"/>
    <cellStyle name="Note 9 3 7 2" xfId="11281" xr:uid="{AB7837B8-0A12-4B59-ABD2-782108E35681}"/>
    <cellStyle name="Note 9 3 7 2 2" xfId="20729" xr:uid="{7167B149-8353-483C-B808-3CCBD2CB6C1A}"/>
    <cellStyle name="Note 9 3 7 2 3" xfId="25147" xr:uid="{5EA9E803-148C-4CF3-878C-A86E3E414E0B}"/>
    <cellStyle name="Note 9 3 7 3" xfId="13349" xr:uid="{ABB1C404-F922-40B3-93D2-CC3733D6AB6C}"/>
    <cellStyle name="Note 9 3 7 3 2" xfId="22797" xr:uid="{6E8036E9-6D69-4776-A77B-D6CCDCD4EF58}"/>
    <cellStyle name="Note 9 3 7 4" xfId="17068" xr:uid="{C48BEE17-64EF-4B25-A6E8-D78BA573F972}"/>
    <cellStyle name="Note 9 3 8" xfId="7338" xr:uid="{838705C3-3C17-484D-A28E-7E94FA8A0158}"/>
    <cellStyle name="Note 9 3 8 2" xfId="11049" xr:uid="{E8E095DF-96A5-43CB-B02F-F3CE551198C3}"/>
    <cellStyle name="Note 9 3 8 2 2" xfId="20497" xr:uid="{7C3705BE-9502-444A-8EC0-92041DC02A53}"/>
    <cellStyle name="Note 9 3 8 2 3" xfId="24916" xr:uid="{DC08496C-EFB2-449F-BBE3-9C1D37C3EE28}"/>
    <cellStyle name="Note 9 3 8 3" xfId="13068" xr:uid="{80C9F939-D337-4E61-B2F5-67CEE79BE85D}"/>
    <cellStyle name="Note 9 3 8 3 2" xfId="22516" xr:uid="{1E799C9A-16C3-4D9E-AF05-32ACF9DC893C}"/>
    <cellStyle name="Note 9 3 8 4" xfId="16786" xr:uid="{F2CFA350-2B49-452B-8CA1-A2C96443B575}"/>
    <cellStyle name="Note 9 3 9" xfId="7528" xr:uid="{AF5F1998-0266-4963-9435-5B5AD10EFFEE}"/>
    <cellStyle name="Note 9 3 9 2" xfId="13258" xr:uid="{F2B77929-0D8F-450C-856E-A291B7C74381}"/>
    <cellStyle name="Note 9 3 9 2 2" xfId="22706" xr:uid="{078AD5C9-3587-4ADE-ABA5-EE1C94E52791}"/>
    <cellStyle name="Note 9 3 9 3" xfId="16976" xr:uid="{CF5322C9-D954-4E36-99DC-F0589F7B64D2}"/>
    <cellStyle name="Note 9 4" xfId="3837" xr:uid="{06EFA868-BEF7-4CAB-A6C1-AA55EB42D703}"/>
    <cellStyle name="Note 9 4 10" xfId="26567" xr:uid="{A665D921-3304-495E-8350-5FA93C98ABFD}"/>
    <cellStyle name="Note 9 4 2" xfId="6017" xr:uid="{E7094114-A4BD-4DC0-A9A9-C2912A0BEF16}"/>
    <cellStyle name="Note 9 4 2 2" xfId="6687" xr:uid="{CB8F019F-F69F-490B-A97A-997736F2C465}"/>
    <cellStyle name="Note 9 4 2 2 2" xfId="10419" xr:uid="{38198701-1BA6-479D-906C-04EC433E879F}"/>
    <cellStyle name="Note 9 4 2 2 2 2" xfId="19867" xr:uid="{01F45D6A-B4A1-4AA1-9425-CBD8FAF52141}"/>
    <cellStyle name="Note 9 4 2 2 3" xfId="16138" xr:uid="{34E5AF92-B6BA-4429-BE52-D5058244C55D}"/>
    <cellStyle name="Note 9 4 2 3" xfId="9749" xr:uid="{5EE26DA9-521B-4C4F-AECB-8BD5F9D1768D}"/>
    <cellStyle name="Note 9 4 2 3 2" xfId="19197" xr:uid="{79219B9F-B85E-4408-AEEF-97E06B186ED1}"/>
    <cellStyle name="Note 9 4 2 4" xfId="15468" xr:uid="{005B1A68-E5A7-4AE9-9EAB-23FAACA138B9}"/>
    <cellStyle name="Note 9 4 2 5" xfId="28027" xr:uid="{08036171-AD5B-4A97-8D23-F3318CC49B96}"/>
    <cellStyle name="Note 9 4 2 6" xfId="26502" xr:uid="{03AA016B-D18E-434F-B564-06CA63ECB66A}"/>
    <cellStyle name="Note 9 4 2 7" xfId="28535" xr:uid="{1AC2F506-8FF1-4281-BD64-83999BD3337C}"/>
    <cellStyle name="Note 9 4 3" xfId="7007" xr:uid="{8B83311B-C434-4205-9363-B4BE515D2A94}"/>
    <cellStyle name="Note 9 4 3 2" xfId="10738" xr:uid="{876E5D24-DA8C-4234-B980-34DDCD21B0AC}"/>
    <cellStyle name="Note 9 4 3 2 2" xfId="20186" xr:uid="{79809706-E447-4E82-8B88-9416A345A5A6}"/>
    <cellStyle name="Note 9 4 3 2 3" xfId="24610" xr:uid="{83B84028-D51C-414C-AB28-A9CB375FBF4C}"/>
    <cellStyle name="Note 9 4 3 3" xfId="12744" xr:uid="{C93CA897-DF8F-4714-9AB8-59D2E403C188}"/>
    <cellStyle name="Note 9 4 3 3 2" xfId="22192" xr:uid="{A73F2B95-D2F2-4208-B9A1-A22F351061A7}"/>
    <cellStyle name="Note 9 4 3 4" xfId="16457" xr:uid="{0DD2417D-CFBA-40E2-AA98-F77643B4BA2C}"/>
    <cellStyle name="Note 9 4 4" xfId="7399" xr:uid="{11BB878F-E682-4D30-ABE1-FAE4E19232E7}"/>
    <cellStyle name="Note 9 4 4 2" xfId="11090" xr:uid="{306C5489-2623-432F-BC06-16A18B992231}"/>
    <cellStyle name="Note 9 4 4 2 2" xfId="20538" xr:uid="{6B134CDD-D1CF-48DB-86CE-9C725A75ADB3}"/>
    <cellStyle name="Note 9 4 4 2 3" xfId="24957" xr:uid="{314C78FD-E8C5-4A25-B532-8D4138FE8389}"/>
    <cellStyle name="Note 9 4 4 3" xfId="13129" xr:uid="{4D07E728-117A-4F18-B35D-73A089409C04}"/>
    <cellStyle name="Note 9 4 4 3 2" xfId="22577" xr:uid="{1A03A741-65BD-4704-A44D-6E3B4DD9D933}"/>
    <cellStyle name="Note 9 4 4 4" xfId="16847" xr:uid="{43F26389-3267-4A4F-940D-9574D8C195D9}"/>
    <cellStyle name="Note 9 4 5" xfId="7607" xr:uid="{6A806E6E-2980-48F3-A259-4C3D809BF2C2}"/>
    <cellStyle name="Note 9 4 5 2" xfId="11269" xr:uid="{FE6BF68E-2482-457F-B9D0-5A89EFC241D5}"/>
    <cellStyle name="Note 9 4 5 2 2" xfId="20717" xr:uid="{E30A5229-BD38-4933-B74A-BE06562525AD}"/>
    <cellStyle name="Note 9 4 5 2 3" xfId="25135" xr:uid="{2ECCF3FA-40B2-4F8D-A352-7E182F9FFCF0}"/>
    <cellStyle name="Note 9 4 5 3" xfId="13336" xr:uid="{D6DE9B45-BE48-4549-8F70-4AF18C75E6F5}"/>
    <cellStyle name="Note 9 4 5 3 2" xfId="22784" xr:uid="{9047A792-AB44-43EE-99A9-BBCED47187DE}"/>
    <cellStyle name="Note 9 4 5 4" xfId="17055" xr:uid="{9263DDB5-E6E5-4313-9633-2E4840969D74}"/>
    <cellStyle name="Note 9 4 6" xfId="8624" xr:uid="{D25C5E52-7A0A-4BA9-AC87-2D3AD369980D}"/>
    <cellStyle name="Note 9 4 6 2" xfId="12118" xr:uid="{7ABE8FCC-BA4A-4A52-B3B6-B966CBF28087}"/>
    <cellStyle name="Note 9 4 6 2 2" xfId="21566" xr:uid="{1F8A6E88-DDD1-4999-8E6D-66CBCD817EA3}"/>
    <cellStyle name="Note 9 4 6 2 3" xfId="25958" xr:uid="{43CCD79E-8845-4F68-AF0D-D0B72916F52B}"/>
    <cellStyle name="Note 9 4 6 3" xfId="14327" xr:uid="{0A682185-7063-4380-8CAB-82CDF1A52012}"/>
    <cellStyle name="Note 9 4 6 3 2" xfId="23775" xr:uid="{3A1B6F35-A0EB-46F9-A7FA-0C5D0859DCD3}"/>
    <cellStyle name="Note 9 4 6 4" xfId="18072" xr:uid="{9D8C6292-0E40-4B95-80BB-BBE5B380D11C}"/>
    <cellStyle name="Note 9 4 7" xfId="8640" xr:uid="{A42DF2D1-FDF1-46E2-B6D5-6ED589720D36}"/>
    <cellStyle name="Note 9 4 7 2" xfId="12133" xr:uid="{0F596370-8A2F-4CE0-A3FB-D4E9C9BAD298}"/>
    <cellStyle name="Note 9 4 7 2 2" xfId="21581" xr:uid="{63311281-E7C6-455F-9A60-EED5D7778C16}"/>
    <cellStyle name="Note 9 4 7 2 3" xfId="25973" xr:uid="{714379A4-F1F4-44D1-A0D1-04702C90DD1C}"/>
    <cellStyle name="Note 9 4 7 3" xfId="14343" xr:uid="{EFB25F27-E2BC-4E81-AC35-4D7ACB2191E4}"/>
    <cellStyle name="Note 9 4 7 3 2" xfId="23791" xr:uid="{3B623A6E-38A9-4F2D-BF18-83605533978E}"/>
    <cellStyle name="Note 9 4 7 4" xfId="18088" xr:uid="{5BA68B7C-8AE2-411D-BC56-D9EBDC0130C0}"/>
    <cellStyle name="Note 9 4 8" xfId="8096" xr:uid="{9AE54803-060F-492B-9180-9E582F983360}"/>
    <cellStyle name="Note 9 4 8 2" xfId="13817" xr:uid="{82226396-EA89-4C69-8C6F-89AE7B9786FC}"/>
    <cellStyle name="Note 9 4 8 2 2" xfId="23265" xr:uid="{32929073-6FCD-4402-9CE4-A1E03B81AF90}"/>
    <cellStyle name="Note 9 4 8 3" xfId="17544" xr:uid="{687A48B4-FECB-4B14-BBA4-A398071C59F2}"/>
    <cellStyle name="Note 9 4 9" xfId="27370" xr:uid="{B5D5A640-C392-4A51-9BB9-8CAD2B33D1E4}"/>
    <cellStyle name="Note 9 5" xfId="3834" xr:uid="{77DE9F8F-865D-4B91-B39C-096F17B901AD}"/>
    <cellStyle name="Note 9 6" xfId="4141" xr:uid="{4CAA1C92-E7F4-4B67-876D-22B4ACE9B285}"/>
    <cellStyle name="Note 9 6 2" xfId="4255" xr:uid="{75649A63-E8EB-4F10-9E3C-DE91E56B3720}"/>
    <cellStyle name="Note 9 6 2 2" xfId="29668" xr:uid="{BD5F86DD-148D-4E8D-96FD-AC4069F94827}"/>
    <cellStyle name="Note 9 6 3" xfId="29568" xr:uid="{0F2C2D11-2198-4EC9-A082-6B243EAE0931}"/>
    <cellStyle name="Note 9 7" xfId="5657" xr:uid="{D8136000-A0C7-4DE6-9E62-F446A9350FFD}"/>
    <cellStyle name="Note 9 7 2" xfId="6327" xr:uid="{70624DFD-3246-457A-B46B-7C3E73C80FEC}"/>
    <cellStyle name="Note 9 7 2 2" xfId="10059" xr:uid="{EF985047-4A94-4E9A-B9A2-1089A4858EED}"/>
    <cellStyle name="Note 9 7 2 2 2" xfId="19507" xr:uid="{77E4A5B7-0562-48F7-914F-86CCE8914A29}"/>
    <cellStyle name="Note 9 7 2 3" xfId="15778" xr:uid="{1872AEBC-4277-4B3B-B4A8-C5BB37DDF597}"/>
    <cellStyle name="Note 9 7 3" xfId="9389" xr:uid="{31F4CDBB-1BB1-4D81-B354-D3CC608A602E}"/>
    <cellStyle name="Note 9 7 3 2" xfId="18837" xr:uid="{0E8951BA-FBAD-42C5-B0C8-36D569E51316}"/>
    <cellStyle name="Note 9 7 4" xfId="15108" xr:uid="{66562375-6AE8-4641-B8FF-FFB5C27D2F0B}"/>
    <cellStyle name="Note 9 7 5" xfId="27838" xr:uid="{E0591AA7-D244-4BA9-83FF-65FF9B379DA2}"/>
    <cellStyle name="Note 9 7 6" xfId="27635" xr:uid="{7B7C7F6B-2CBB-4224-BDC4-7A2F644A2EBD}"/>
    <cellStyle name="Note 9 7 7" xfId="28372" xr:uid="{CCF15BE7-DA8A-49B4-98D9-455B180E8397}"/>
    <cellStyle name="Note 9 8" xfId="7080" xr:uid="{1848E060-F029-41BE-90CE-72BE84FE8161}"/>
    <cellStyle name="Note 9 8 2" xfId="10811" xr:uid="{7148F2FC-AE42-4AE3-8687-72A8986D688E}"/>
    <cellStyle name="Note 9 8 2 2" xfId="20259" xr:uid="{80CD3BAD-25FC-462D-BEC0-08FF1291A7DD}"/>
    <cellStyle name="Note 9 8 2 3" xfId="24683" xr:uid="{F51D1DD7-D42C-4691-A57C-39F93587892D}"/>
    <cellStyle name="Note 9 8 3" xfId="12817" xr:uid="{E0F6A200-FA1C-4472-ACCE-24EBACE5721C}"/>
    <cellStyle name="Note 9 8 3 2" xfId="22265" xr:uid="{23808FA6-48C6-4962-83D3-796413C276FD}"/>
    <cellStyle name="Note 9 8 4" xfId="16530" xr:uid="{A92C7592-502B-43E0-BD3B-D8B05C72E177}"/>
    <cellStyle name="Note 9 9" xfId="8260" xr:uid="{96B0F195-11AA-49A5-A213-D48DD94570D3}"/>
    <cellStyle name="Note 9 9 2" xfId="11812" xr:uid="{1E7A2A76-45B1-489F-AE2D-5068C35AA8EE}"/>
    <cellStyle name="Note 9 9 2 2" xfId="21260" xr:uid="{409EE191-2D6F-4D5F-9824-753DA8028DCE}"/>
    <cellStyle name="Note 9 9 2 3" xfId="25654" xr:uid="{DE4D5C6B-214D-4E17-BC89-12370806B039}"/>
    <cellStyle name="Note 9 9 3" xfId="13965" xr:uid="{0365E3FE-3DC2-452A-B5D3-1CA78204F3AB}"/>
    <cellStyle name="Note 9 9 3 2" xfId="23413" xr:uid="{0C294A2D-2F97-493D-9509-FA1775096C24}"/>
    <cellStyle name="Note 9 9 4" xfId="17708" xr:uid="{1FC23A75-1009-4B12-BA8E-BA89A47C6D29}"/>
    <cellStyle name="Output 10" xfId="1506" xr:uid="{3C2A716A-3495-443D-BA14-C74028509963}"/>
    <cellStyle name="Output 10 10" xfId="26839" xr:uid="{DD6539D6-C1FA-4947-A4CA-5F2BF1C943AF}"/>
    <cellStyle name="Output 10 11" xfId="27218" xr:uid="{FEFF2CBA-4797-4805-AE94-F8549F7DEFD3}"/>
    <cellStyle name="Output 10 2" xfId="3839" xr:uid="{9095BDA3-750D-45AC-906D-50C1CC4E15A5}"/>
    <cellStyle name="Output 10 3" xfId="5659" xr:uid="{D2FE2EE7-5399-4B3B-BDBA-B0D931C6C54D}"/>
    <cellStyle name="Output 10 3 2" xfId="6329" xr:uid="{9C4F7029-8528-44BE-B9FB-A6EAB672C75B}"/>
    <cellStyle name="Output 10 3 2 2" xfId="10061" xr:uid="{47274441-6629-4178-B2FC-AD302FF1E842}"/>
    <cellStyle name="Output 10 3 2 2 2" xfId="19509" xr:uid="{E463FCB2-1D41-42AE-8F60-A2C672AB228D}"/>
    <cellStyle name="Output 10 3 2 3" xfId="15780" xr:uid="{B027FE8F-5078-4193-B63E-618668648EE6}"/>
    <cellStyle name="Output 10 3 3" xfId="9391" xr:uid="{0ED8CE2E-0668-4418-80A7-A19D3F5B4687}"/>
    <cellStyle name="Output 10 3 3 2" xfId="18839" xr:uid="{4D12C68E-A3F7-458E-A166-ABD815C31330}"/>
    <cellStyle name="Output 10 3 4" xfId="15110" xr:uid="{664E86B6-3017-47F7-805D-B6A80AB2846F}"/>
    <cellStyle name="Output 10 3 5" xfId="27840" xr:uid="{6E82DE51-D924-4D2E-828D-9818EC27DE8E}"/>
    <cellStyle name="Output 10 3 6" xfId="26543" xr:uid="{028A089C-1494-4AA2-99AC-6EBFB0024E8F}"/>
    <cellStyle name="Output 10 3 7" xfId="26670" xr:uid="{5DDCD623-D2F5-4838-9D17-6279EB0DF923}"/>
    <cellStyle name="Output 10 3 8" xfId="28374" xr:uid="{A4497B94-4F13-4222-873C-AE72F38D4AC7}"/>
    <cellStyle name="Output 10 4" xfId="6947" xr:uid="{A94965BC-A929-498C-8240-75C502388C75}"/>
    <cellStyle name="Output 10 4 2" xfId="10678" xr:uid="{C6C773E3-688C-491A-B41C-D876EFAEB791}"/>
    <cellStyle name="Output 10 4 2 2" xfId="20126" xr:uid="{544637DF-67E5-4790-95A6-D39828E81C3E}"/>
    <cellStyle name="Output 10 4 2 3" xfId="24550" xr:uid="{B741B15B-7BB1-4B61-9156-CBB439F42D97}"/>
    <cellStyle name="Output 10 4 3" xfId="12684" xr:uid="{DE27372E-8CE4-4BE9-B12D-0ABC9CBFDD9A}"/>
    <cellStyle name="Output 10 4 3 2" xfId="22132" xr:uid="{00A36B33-FCB3-4420-89DB-EFB4A3067528}"/>
    <cellStyle name="Output 10 4 4" xfId="16397" xr:uid="{21876F90-1A4E-4DF2-9473-3ACE4E837E6B}"/>
    <cellStyle name="Output 10 5" xfId="8277" xr:uid="{A7E5F554-9857-48F4-95AF-5F2B12FC33B0}"/>
    <cellStyle name="Output 10 5 2" xfId="11829" xr:uid="{7C16C177-7765-4874-9D54-9110BF1F7106}"/>
    <cellStyle name="Output 10 5 2 2" xfId="21277" xr:uid="{90760331-482D-4280-9C29-726D565B1FEF}"/>
    <cellStyle name="Output 10 5 2 3" xfId="25671" xr:uid="{C8622764-3380-443A-8771-330DA8FA4A33}"/>
    <cellStyle name="Output 10 5 3" xfId="13982" xr:uid="{67721D49-447A-4408-92C3-4E8798A55505}"/>
    <cellStyle name="Output 10 5 3 2" xfId="23430" xr:uid="{9434DAF0-CDC1-4E9F-9D79-1DCD4E3248AC}"/>
    <cellStyle name="Output 10 5 4" xfId="17725" xr:uid="{9AAF49E4-2BDD-44BD-BF1B-B5512836E658}"/>
    <cellStyle name="Output 10 6" xfId="7482" xr:uid="{37466414-99B4-4417-BF60-D4E7A7083A4E}"/>
    <cellStyle name="Output 10 6 2" xfId="11158" xr:uid="{962EB5B2-5F2F-449A-9228-2E9BBAA7AA90}"/>
    <cellStyle name="Output 10 6 2 2" xfId="20606" xr:uid="{62ADA2BF-99CB-40C1-81C4-AF609A82DD9E}"/>
    <cellStyle name="Output 10 6 2 3" xfId="25025" xr:uid="{ED6BF6C9-2A59-405D-ACDF-414B2FBF54E2}"/>
    <cellStyle name="Output 10 6 3" xfId="13212" xr:uid="{24F1344C-1D58-4FC7-9D57-63516C6468BE}"/>
    <cellStyle name="Output 10 6 3 2" xfId="22660" xr:uid="{51E06FCE-4588-4FBE-99BC-F01B732AD911}"/>
    <cellStyle name="Output 10 6 4" xfId="16930" xr:uid="{A43B1A98-A9D4-4F61-90E9-2D4D49933F98}"/>
    <cellStyle name="Output 10 7" xfId="8379" xr:uid="{F63F30D5-766C-4C53-B567-0BE72B969959}"/>
    <cellStyle name="Output 10 7 2" xfId="11914" xr:uid="{900C25DB-7BCE-4CED-8F52-81929BA1F11E}"/>
    <cellStyle name="Output 10 7 2 2" xfId="21362" xr:uid="{2F263EC0-CD97-44EB-8F3C-CB85FD09B9C7}"/>
    <cellStyle name="Output 10 7 2 3" xfId="25756" xr:uid="{5F28FEE7-520B-43EA-A34B-60EBED0AD3EA}"/>
    <cellStyle name="Output 10 7 3" xfId="14084" xr:uid="{12B833CA-7287-44F8-AFE3-9524DD3D1CB8}"/>
    <cellStyle name="Output 10 7 3 2" xfId="23532" xr:uid="{A1AC648E-C3DC-4D5C-9142-122E172D8DD4}"/>
    <cellStyle name="Output 10 7 4" xfId="17827" xr:uid="{41A55512-86E2-4908-ABA1-1D531191087A}"/>
    <cellStyle name="Output 10 8" xfId="8513" xr:uid="{707B4E99-2D0E-4BE6-804A-738D8E80937C}"/>
    <cellStyle name="Output 10 8 2" xfId="12026" xr:uid="{46A52EA5-5D90-41BA-9875-A300EDF46451}"/>
    <cellStyle name="Output 10 8 2 2" xfId="21474" xr:uid="{A6DA5646-CC61-474B-BD6F-BF56E98A7235}"/>
    <cellStyle name="Output 10 8 2 3" xfId="25866" xr:uid="{808E5625-2A91-4DC4-8B2D-8DC9D2813659}"/>
    <cellStyle name="Output 10 8 3" xfId="14216" xr:uid="{0128D8DA-92B1-48CC-9394-2A03AB7EAB1B}"/>
    <cellStyle name="Output 10 8 3 2" xfId="23664" xr:uid="{8E3F9F7B-B485-4F8B-890C-227AE9AF9667}"/>
    <cellStyle name="Output 10 8 4" xfId="17961" xr:uid="{05FB8518-B29C-49C8-AA15-FD0E474D7B1E}"/>
    <cellStyle name="Output 10 9" xfId="9112" xr:uid="{33E723CB-C086-4845-8CE2-828A4766A597}"/>
    <cellStyle name="Output 10 9 2" xfId="14813" xr:uid="{05B3DF65-9911-438A-954C-6296EF345D5D}"/>
    <cellStyle name="Output 10 9 2 2" xfId="24261" xr:uid="{EEE80C42-EB1C-4275-92C5-CACD81EA0FC3}"/>
    <cellStyle name="Output 10 9 3" xfId="18560" xr:uid="{3B869BE9-C9B5-4D63-9F13-774A236468FD}"/>
    <cellStyle name="Output 11" xfId="1507" xr:uid="{DBA6FD5B-D706-4CA2-B917-04ED943636DE}"/>
    <cellStyle name="Output 11 10" xfId="26840" xr:uid="{70799A00-EA85-4199-81B0-C269563A964A}"/>
    <cellStyle name="Output 11 11" xfId="27217" xr:uid="{E6CE45B3-967D-4079-A70F-B3AA5788D717}"/>
    <cellStyle name="Output 11 2" xfId="3840" xr:uid="{05B4C27F-E4D2-41BB-A271-89F5AB03EB07}"/>
    <cellStyle name="Output 11 3" xfId="5660" xr:uid="{55E85C8C-F16D-4937-AF40-65FDC588ACA3}"/>
    <cellStyle name="Output 11 3 2" xfId="6330" xr:uid="{C376AB4D-0402-41EB-9D52-897932BC3A21}"/>
    <cellStyle name="Output 11 3 2 2" xfId="10062" xr:uid="{FA827984-7C73-4CF2-B29C-8CCE607E1506}"/>
    <cellStyle name="Output 11 3 2 2 2" xfId="19510" xr:uid="{74CA051B-7573-41CF-A839-5D230B8E6A68}"/>
    <cellStyle name="Output 11 3 2 3" xfId="15781" xr:uid="{43F8B80B-5B44-45C5-A2AD-3C265C31E5EE}"/>
    <cellStyle name="Output 11 3 3" xfId="9392" xr:uid="{ADE3D9FC-8143-44ED-971F-3696EF4DCE58}"/>
    <cellStyle name="Output 11 3 3 2" xfId="18840" xr:uid="{69D619B0-785B-484E-9D85-6533BABBAE20}"/>
    <cellStyle name="Output 11 3 4" xfId="15111" xr:uid="{E26BF789-D551-4B75-B3AE-6E3361EB3CEC}"/>
    <cellStyle name="Output 11 3 5" xfId="27841" xr:uid="{4FAC0CE7-6B6D-42DF-98B5-447DA5E7C69F}"/>
    <cellStyle name="Output 11 3 6" xfId="27019" xr:uid="{15F2840B-F570-42C6-8C0B-EDA06B9ECA15}"/>
    <cellStyle name="Output 11 3 7" xfId="27315" xr:uid="{ED30900F-B4D0-436F-B2D6-3D0D3070B114}"/>
    <cellStyle name="Output 11 3 8" xfId="28375" xr:uid="{28D453DE-CCE8-48D8-BCB2-023146AA9A7F}"/>
    <cellStyle name="Output 11 4" xfId="7168" xr:uid="{AC24A847-FEB6-43FF-BA48-136C92654148}"/>
    <cellStyle name="Output 11 4 2" xfId="10899" xr:uid="{2D30AA0B-9005-402A-AD36-74C105D167C0}"/>
    <cellStyle name="Output 11 4 2 2" xfId="20347" xr:uid="{64ABE65E-C670-4CA1-995E-958B9F2B1AEB}"/>
    <cellStyle name="Output 11 4 2 3" xfId="24771" xr:uid="{343C36B5-6FAB-4208-81E5-3D3C6275E2B3}"/>
    <cellStyle name="Output 11 4 3" xfId="12905" xr:uid="{C2B2878E-02D6-40AE-8B79-983B62D12933}"/>
    <cellStyle name="Output 11 4 3 2" xfId="22353" xr:uid="{34EEA13C-7100-49BF-92F8-BFA9DBA8EDDE}"/>
    <cellStyle name="Output 11 4 4" xfId="16618" xr:uid="{8DB987EC-56E0-41A8-9AD2-84FC75D115AF}"/>
    <cellStyle name="Output 11 5" xfId="8276" xr:uid="{A1DA601F-2174-4C9C-B5D3-23BDC99A02A2}"/>
    <cellStyle name="Output 11 5 2" xfId="11828" xr:uid="{3F9B8AFD-E596-46A9-98EF-36DE87F5438F}"/>
    <cellStyle name="Output 11 5 2 2" xfId="21276" xr:uid="{09100BCC-5930-4D17-8CA4-C91B43E155C3}"/>
    <cellStyle name="Output 11 5 2 3" xfId="25670" xr:uid="{EB7304EE-4D08-4413-B066-6E11B3798537}"/>
    <cellStyle name="Output 11 5 3" xfId="13981" xr:uid="{5A0B2FED-C86A-46C5-A079-AF6BB46E6860}"/>
    <cellStyle name="Output 11 5 3 2" xfId="23429" xr:uid="{AC26A1EF-A586-4323-9ECA-F5525EF3B750}"/>
    <cellStyle name="Output 11 5 4" xfId="17724" xr:uid="{02F0DA69-25A5-4460-A158-719695F82055}"/>
    <cellStyle name="Output 11 6" xfId="8026" xr:uid="{5DE2639A-2E4B-47EA-ADA5-2A661FDF5E15}"/>
    <cellStyle name="Output 11 6 2" xfId="11625" xr:uid="{E9A396CD-6B56-4739-9600-75D3EC3CB16F}"/>
    <cellStyle name="Output 11 6 2 2" xfId="21073" xr:uid="{22EE2B5D-F791-432D-A598-EB8306D79697}"/>
    <cellStyle name="Output 11 6 2 3" xfId="25487" xr:uid="{A4FB9C6C-A0CA-417B-9773-1D196E818653}"/>
    <cellStyle name="Output 11 6 3" xfId="13751" xr:uid="{9AD40E1D-4C5F-4DD4-9B89-36CFC44DC24F}"/>
    <cellStyle name="Output 11 6 3 2" xfId="23199" xr:uid="{19DC5DDD-67A7-4EAE-A1F7-478343F12269}"/>
    <cellStyle name="Output 11 6 4" xfId="17474" xr:uid="{F8F128AF-D9E7-41F1-A33E-DB8EC8FAC705}"/>
    <cellStyle name="Output 11 7" xfId="8160" xr:uid="{350612CA-A2E7-4815-9B1B-33130CC38C89}"/>
    <cellStyle name="Output 11 7 2" xfId="11729" xr:uid="{AB59355C-EA57-4DE3-BC50-8A201566C1FE}"/>
    <cellStyle name="Output 11 7 2 2" xfId="21177" xr:uid="{EB7219ED-7107-43B7-BD68-664827E6296A}"/>
    <cellStyle name="Output 11 7 2 3" xfId="25572" xr:uid="{A87741B4-4EDF-4EFC-AC42-B5831996E8A4}"/>
    <cellStyle name="Output 11 7 3" xfId="13866" xr:uid="{FE8CB9EA-FE7D-4A6B-BE7A-A89E69CE3A03}"/>
    <cellStyle name="Output 11 7 3 2" xfId="23314" xr:uid="{32FEE6E1-A7AE-420D-98E3-DB1D3F7BEA90}"/>
    <cellStyle name="Output 11 7 4" xfId="17608" xr:uid="{F7E116AA-C5E0-4587-B0A4-743D04178D44}"/>
    <cellStyle name="Output 11 8" xfId="7321" xr:uid="{87801FD3-71E3-429D-A303-4EF292AE2888}"/>
    <cellStyle name="Output 11 8 2" xfId="11033" xr:uid="{D02C45E5-E6F7-4CC2-A5B9-C55A6A98AC0E}"/>
    <cellStyle name="Output 11 8 2 2" xfId="20481" xr:uid="{11DBEEE5-0BC0-475B-BB82-A546BB7926BD}"/>
    <cellStyle name="Output 11 8 2 3" xfId="24900" xr:uid="{A8CD98BE-CDA5-4FDD-98BD-8362BF53426A}"/>
    <cellStyle name="Output 11 8 3" xfId="13051" xr:uid="{29439DFA-E21A-4E3D-B97A-C1EC6A520B44}"/>
    <cellStyle name="Output 11 8 3 2" xfId="22499" xr:uid="{C37FE5BA-85AB-446F-9C11-7C00BF25310B}"/>
    <cellStyle name="Output 11 8 4" xfId="16769" xr:uid="{5CAB46D4-596A-4263-8D09-9B77091B1B23}"/>
    <cellStyle name="Output 11 9" xfId="7619" xr:uid="{CA7F05BA-0DDC-454D-A9BF-7905B6A303E9}"/>
    <cellStyle name="Output 11 9 2" xfId="13348" xr:uid="{5BDA3391-ABF0-444E-B886-2AF1D98A8779}"/>
    <cellStyle name="Output 11 9 2 2" xfId="22796" xr:uid="{4A9C5B69-050F-47B5-BF5A-18D214320C2B}"/>
    <cellStyle name="Output 11 9 3" xfId="17067" xr:uid="{8C3150EB-0966-4A29-B216-861166BFFB43}"/>
    <cellStyle name="Output 12" xfId="1508" xr:uid="{EB02DE5D-8192-4C24-880B-5BC1D5C50C1F}"/>
    <cellStyle name="Output 12 10" xfId="26841" xr:uid="{78735E1F-8F36-4FD8-862A-0EB027A04B8E}"/>
    <cellStyle name="Output 12 11" xfId="27216" xr:uid="{FE43DA3A-CCF3-440B-AC4B-63D8C8D3DBD1}"/>
    <cellStyle name="Output 12 2" xfId="3841" xr:uid="{7A0DCCEA-FC86-4D94-B506-B08B1A7ED9AD}"/>
    <cellStyle name="Output 12 3" xfId="5661" xr:uid="{1780CBF4-090B-47A0-81C3-5AD3AA458006}"/>
    <cellStyle name="Output 12 3 2" xfId="6331" xr:uid="{E06ABA36-9BA9-4CC4-A135-7CD0D4FA3FD1}"/>
    <cellStyle name="Output 12 3 2 2" xfId="10063" xr:uid="{6FDCED10-7E73-4BD0-8BB3-576AF5379F8A}"/>
    <cellStyle name="Output 12 3 2 2 2" xfId="19511" xr:uid="{3004A03D-1F8E-4D4C-8FB8-F72D1BCD43D8}"/>
    <cellStyle name="Output 12 3 2 3" xfId="15782" xr:uid="{09F12C83-7BA8-4F57-8ECF-8A8429B657C7}"/>
    <cellStyle name="Output 12 3 3" xfId="9393" xr:uid="{465A9E4F-7B09-4686-B5AD-6B9A12F1D8A1}"/>
    <cellStyle name="Output 12 3 3 2" xfId="18841" xr:uid="{5E695350-BB5B-413E-88C5-9052C1214EA1}"/>
    <cellStyle name="Output 12 3 4" xfId="15112" xr:uid="{DB4675A9-E586-45F0-9AA7-17788E6FFFDD}"/>
    <cellStyle name="Output 12 3 5" xfId="27842" xr:uid="{039D61FF-BD96-4784-9317-6FB99D03F8C6}"/>
    <cellStyle name="Output 12 3 6" xfId="27493" xr:uid="{DD5C62F1-D227-49A9-ABE7-6FF20A747D69}"/>
    <cellStyle name="Output 12 3 7" xfId="26960" xr:uid="{A2374205-DF7C-40D0-B42B-30DE2169447D}"/>
    <cellStyle name="Output 12 3 8" xfId="28376" xr:uid="{2E51DD8F-0B37-47C7-BEEE-D762773E94DD}"/>
    <cellStyle name="Output 12 4" xfId="7079" xr:uid="{6E607430-5064-4913-A57A-CFF3FAA53E20}"/>
    <cellStyle name="Output 12 4 2" xfId="10810" xr:uid="{E0B0167F-8513-4E6B-BD14-147CFC6BAF2B}"/>
    <cellStyle name="Output 12 4 2 2" xfId="20258" xr:uid="{ACF0E297-9BC6-44AB-9BD2-AE7C605A183E}"/>
    <cellStyle name="Output 12 4 2 3" xfId="24682" xr:uid="{0010B636-6B6B-43BA-AF6D-EFA574671918}"/>
    <cellStyle name="Output 12 4 3" xfId="12816" xr:uid="{9C3F4F7C-12D1-4E6F-9580-D722CBBD116D}"/>
    <cellStyle name="Output 12 4 3 2" xfId="22264" xr:uid="{89C74A73-0FC0-4887-91B7-40DA841BC155}"/>
    <cellStyle name="Output 12 4 4" xfId="16529" xr:uid="{431DDB20-FCA7-4DFF-940A-5A5FFE41A478}"/>
    <cellStyle name="Output 12 5" xfId="8275" xr:uid="{7FF517D7-02D7-4922-B180-C2D782BD1EDF}"/>
    <cellStyle name="Output 12 5 2" xfId="11827" xr:uid="{98F4A982-2CD1-454A-8DBA-75AE7A3505E5}"/>
    <cellStyle name="Output 12 5 2 2" xfId="21275" xr:uid="{DAD34645-35BF-4B0D-BC0B-8F1B73B17103}"/>
    <cellStyle name="Output 12 5 2 3" xfId="25669" xr:uid="{83A816EA-3F61-4613-8DCB-55841DAFDE7A}"/>
    <cellStyle name="Output 12 5 3" xfId="13980" xr:uid="{31C620BA-8ADB-4C07-A3EF-D3301B242354}"/>
    <cellStyle name="Output 12 5 3 2" xfId="23428" xr:uid="{DE234678-19B9-4E02-8AEC-DC16D4FF446C}"/>
    <cellStyle name="Output 12 5 4" xfId="17723" xr:uid="{F422AF8F-924B-496F-9414-BA2423C19B1E}"/>
    <cellStyle name="Output 12 6" xfId="8025" xr:uid="{782D9FA2-5D4F-43DB-B3D0-D17FD1617CD5}"/>
    <cellStyle name="Output 12 6 2" xfId="11624" xr:uid="{D5506580-2557-48EB-AD28-5643DF18A3C0}"/>
    <cellStyle name="Output 12 6 2 2" xfId="21072" xr:uid="{E64F87A2-0E07-4CBB-B5DD-B56097488B4D}"/>
    <cellStyle name="Output 12 6 2 3" xfId="25486" xr:uid="{27CFFD5C-E961-495B-B26B-116184211B68}"/>
    <cellStyle name="Output 12 6 3" xfId="13750" xr:uid="{7ED4CBC5-2C20-4480-BFD0-40D745558787}"/>
    <cellStyle name="Output 12 6 3 2" xfId="23198" xr:uid="{40D2F535-6606-4779-87E2-BC68D22798C9}"/>
    <cellStyle name="Output 12 6 4" xfId="17473" xr:uid="{E196CD3A-EF5E-4524-9744-A1F8B8F03CAB}"/>
    <cellStyle name="Output 12 7" xfId="7322" xr:uid="{2A7DF8BF-E9EF-483C-8D4D-7F6B81467DE3}"/>
    <cellStyle name="Output 12 7 2" xfId="11034" xr:uid="{F8E659A0-42B5-4E3F-9E4C-21D28AFAAB43}"/>
    <cellStyle name="Output 12 7 2 2" xfId="20482" xr:uid="{4F53EE75-D7B0-40DF-9ED3-AEC06900197F}"/>
    <cellStyle name="Output 12 7 2 3" xfId="24901" xr:uid="{D1ABA69A-ACFF-4103-B343-95E0C921154F}"/>
    <cellStyle name="Output 12 7 3" xfId="13052" xr:uid="{3A2267CD-7324-4497-92E9-C4FE94DD8D95}"/>
    <cellStyle name="Output 12 7 3 2" xfId="22500" xr:uid="{10BB85BD-5E09-4F85-9483-B67B72E8FF4C}"/>
    <cellStyle name="Output 12 7 4" xfId="16770" xr:uid="{F2517551-F0EC-4646-8AF9-4BAE3F06E2C6}"/>
    <cellStyle name="Output 12 8" xfId="7976" xr:uid="{44A5E60E-A523-4832-ACE2-B2E7EB95F04D}"/>
    <cellStyle name="Output 12 8 2" xfId="11579" xr:uid="{B2052451-8DB1-45B0-9A56-A62378D178F1}"/>
    <cellStyle name="Output 12 8 2 2" xfId="21027" xr:uid="{912A10C8-DC4C-4447-8281-8A2989E764F6}"/>
    <cellStyle name="Output 12 8 2 3" xfId="25441" xr:uid="{258E1EA8-A51D-4482-B289-77B4595D87B6}"/>
    <cellStyle name="Output 12 8 3" xfId="13701" xr:uid="{E2BFF4DD-0C4F-4F5F-AB3E-394CE2D04D04}"/>
    <cellStyle name="Output 12 8 3 2" xfId="23149" xr:uid="{A1D45DA7-DDFB-47CE-B0A1-86F96F726794}"/>
    <cellStyle name="Output 12 8 4" xfId="17424" xr:uid="{1A645A8B-13DE-414F-BAAA-46C1BFD32040}"/>
    <cellStyle name="Output 12 9" xfId="8589" xr:uid="{5E3E170B-EAE8-4C2B-A1A5-64EAEDA7E76E}"/>
    <cellStyle name="Output 12 9 2" xfId="14292" xr:uid="{54C28FB0-78A2-4B53-A4C4-2866E91A85CC}"/>
    <cellStyle name="Output 12 9 2 2" xfId="23740" xr:uid="{5D349A8C-8CB4-4AB8-B197-74CB286A1E87}"/>
    <cellStyle name="Output 12 9 3" xfId="18037" xr:uid="{FD9F725F-AA9E-4DAA-84B7-84AA713B0F4A}"/>
    <cellStyle name="Output 13" xfId="1509" xr:uid="{F4FF3397-5743-468C-9F55-F438CA4EC155}"/>
    <cellStyle name="Output 13 10" xfId="26842" xr:uid="{373415DF-DB49-40C5-8AB1-EB56465EF174}"/>
    <cellStyle name="Output 13 11" xfId="27215" xr:uid="{DC3B148E-E547-431F-9012-18401B3EE45E}"/>
    <cellStyle name="Output 13 2" xfId="3842" xr:uid="{A7C21869-BC68-4E79-BAA1-0C254DCD29A3}"/>
    <cellStyle name="Output 13 3" xfId="5662" xr:uid="{3D0ADF13-4A16-468D-94EE-F647166BB9A3}"/>
    <cellStyle name="Output 13 3 2" xfId="6332" xr:uid="{CC8D247B-C202-4B0D-B6B4-3F33E82A0506}"/>
    <cellStyle name="Output 13 3 2 2" xfId="10064" xr:uid="{C1914E26-6378-4C67-938D-AB7180E46CF6}"/>
    <cellStyle name="Output 13 3 2 2 2" xfId="19512" xr:uid="{FA1D4011-B556-4E9B-AC13-5CCB5F00C636}"/>
    <cellStyle name="Output 13 3 2 3" xfId="15783" xr:uid="{D79EBF59-66D1-4D1E-82BD-37BC6F192367}"/>
    <cellStyle name="Output 13 3 3" xfId="9394" xr:uid="{EDB304D7-8C6A-4578-A1E6-23AFEEF8C7A3}"/>
    <cellStyle name="Output 13 3 3 2" xfId="18842" xr:uid="{B3531919-C9A5-4261-A68B-F16066130FF3}"/>
    <cellStyle name="Output 13 3 4" xfId="15113" xr:uid="{55EA0FE7-8BD2-42F1-9CD9-CDF9B27A10D7}"/>
    <cellStyle name="Output 13 3 5" xfId="27843" xr:uid="{D6090303-7B6D-450C-BBE8-CE91C649BC48}"/>
    <cellStyle name="Output 13 3 6" xfId="27166" xr:uid="{6213FC10-F72F-4C15-B7DA-5304F8674394}"/>
    <cellStyle name="Output 13 3 7" xfId="27390" xr:uid="{DF5A7BE2-E9CE-4C6E-93E9-7A71359384CE}"/>
    <cellStyle name="Output 13 3 8" xfId="28377" xr:uid="{32F45DEC-3921-4117-BDB9-3393ECA94D4D}"/>
    <cellStyle name="Output 13 4" xfId="6946" xr:uid="{DB4225D5-7CAD-4172-BF21-8EA0A72CEEB5}"/>
    <cellStyle name="Output 13 4 2" xfId="10677" xr:uid="{B0ACC619-709F-4A87-A9D5-2C8B2007429B}"/>
    <cellStyle name="Output 13 4 2 2" xfId="20125" xr:uid="{F4FE5881-CFC5-4664-9487-F5B457AE5D2F}"/>
    <cellStyle name="Output 13 4 2 3" xfId="24549" xr:uid="{4849AB8E-4365-454A-9C30-BAE667FC791F}"/>
    <cellStyle name="Output 13 4 3" xfId="12683" xr:uid="{7F3DED62-E367-4E3B-A0BE-761A8C060279}"/>
    <cellStyle name="Output 13 4 3 2" xfId="22131" xr:uid="{018CEC11-49E5-412F-B13A-CB4C75DED3C4}"/>
    <cellStyle name="Output 13 4 4" xfId="16396" xr:uid="{56FF169F-AFE0-426D-9298-4B63572DB28A}"/>
    <cellStyle name="Output 13 5" xfId="8274" xr:uid="{D2FB394C-C63C-4098-ADCE-FC610A377D9E}"/>
    <cellStyle name="Output 13 5 2" xfId="11826" xr:uid="{6761D68C-D39B-445B-BD9C-053F7E9EC247}"/>
    <cellStyle name="Output 13 5 2 2" xfId="21274" xr:uid="{5EE18B03-9A5E-42D4-86E1-67B5535BD927}"/>
    <cellStyle name="Output 13 5 2 3" xfId="25668" xr:uid="{2C335D1F-0BE4-4219-B99E-1AEBF976E8BB}"/>
    <cellStyle name="Output 13 5 3" xfId="13979" xr:uid="{E8E7AD5E-FA6C-4766-B1E5-13934BB3F043}"/>
    <cellStyle name="Output 13 5 3 2" xfId="23427" xr:uid="{D4C4CFF2-A69D-4ED8-A862-F476C7B1A3F1}"/>
    <cellStyle name="Output 13 5 4" xfId="17722" xr:uid="{83C0D9FB-6EF1-42C1-82C0-42DAA4C08890}"/>
    <cellStyle name="Output 13 6" xfId="7483" xr:uid="{96695AD4-97DC-41B5-B7AE-BC59405CF7DA}"/>
    <cellStyle name="Output 13 6 2" xfId="11159" xr:uid="{60892FBC-7FAE-4BF7-AA4F-6E96AA8EF05F}"/>
    <cellStyle name="Output 13 6 2 2" xfId="20607" xr:uid="{F234C6B3-776E-4849-A4B8-C39FE6D26E32}"/>
    <cellStyle name="Output 13 6 2 3" xfId="25026" xr:uid="{E394C6D8-0D85-463A-96A4-797661B1A31F}"/>
    <cellStyle name="Output 13 6 3" xfId="13213" xr:uid="{A93BA7FE-C2E7-40B6-835B-7E3473E3D22A}"/>
    <cellStyle name="Output 13 6 3 2" xfId="22661" xr:uid="{96C95F9A-6CE1-46F5-97BE-10C2E3CF29B9}"/>
    <cellStyle name="Output 13 6 4" xfId="16931" xr:uid="{ABB8AB4C-E2F4-4835-A295-5106F44B5DD2}"/>
    <cellStyle name="Output 13 7" xfId="7697" xr:uid="{850AFD16-FA28-494A-B871-859C1B34FDE6}"/>
    <cellStyle name="Output 13 7 2" xfId="11348" xr:uid="{717D08E3-A6C5-4622-AE42-7700E4729287}"/>
    <cellStyle name="Output 13 7 2 2" xfId="20796" xr:uid="{F58EDE73-C8B8-430B-A92C-C5F1005F35EF}"/>
    <cellStyle name="Output 13 7 2 3" xfId="25214" xr:uid="{3BA5CF4E-40FA-407A-9753-742125AB0492}"/>
    <cellStyle name="Output 13 7 3" xfId="13426" xr:uid="{3A3BA066-581B-44A1-8E13-1F306D8FB2C8}"/>
    <cellStyle name="Output 13 7 3 2" xfId="22874" xr:uid="{9B4C6E0D-C32C-43C9-812B-EFEEA842D160}"/>
    <cellStyle name="Output 13 7 4" xfId="17145" xr:uid="{E4533923-BCC1-4BE4-B9F6-2A28734087F6}"/>
    <cellStyle name="Output 13 8" xfId="7495" xr:uid="{5F69C0DF-C827-4BB6-8F2E-8F672FD56646}"/>
    <cellStyle name="Output 13 8 2" xfId="11171" xr:uid="{028AE6FD-539A-4BDA-94C7-8C3748C3E7F5}"/>
    <cellStyle name="Output 13 8 2 2" xfId="20619" xr:uid="{7C8B3AF7-29DF-4099-9D50-CAE662AC8D9A}"/>
    <cellStyle name="Output 13 8 2 3" xfId="25038" xr:uid="{BC04CE26-93CC-4078-84B4-561FAC27C6A8}"/>
    <cellStyle name="Output 13 8 3" xfId="13225" xr:uid="{0A6F3A93-3C0F-4273-BDFA-F62EE8620458}"/>
    <cellStyle name="Output 13 8 3 2" xfId="22673" xr:uid="{5334B8EC-B6EE-48C4-805C-18C1AE24476B}"/>
    <cellStyle name="Output 13 8 4" xfId="16943" xr:uid="{A9110836-C32E-4C23-B966-792FC8C10B6D}"/>
    <cellStyle name="Output 13 9" xfId="8394" xr:uid="{0EBE6409-471E-44D2-B640-AF9F7332D377}"/>
    <cellStyle name="Output 13 9 2" xfId="14099" xr:uid="{BF0EC0E5-BBF4-4CA7-9599-ABD3673462F4}"/>
    <cellStyle name="Output 13 9 2 2" xfId="23547" xr:uid="{1A79F9FB-1F23-40D9-8D61-1E84D43D6875}"/>
    <cellStyle name="Output 13 9 3" xfId="17842" xr:uid="{B50249B6-8B73-46BB-9C3F-9A8141AAAD01}"/>
    <cellStyle name="Output 14" xfId="1510" xr:uid="{C4FF3759-0ECE-4699-ADE1-4BCD3BFFCA44}"/>
    <cellStyle name="Output 14 10" xfId="26843" xr:uid="{BC7FA535-8E85-45F5-AE60-D7494651ADB3}"/>
    <cellStyle name="Output 14 11" xfId="27214" xr:uid="{79BDD77A-EF0B-4882-8269-31FA3D0C8211}"/>
    <cellStyle name="Output 14 2" xfId="3843" xr:uid="{DCCBA9CC-3FD3-4C5A-B9DC-EBE505DCC3F4}"/>
    <cellStyle name="Output 14 3" xfId="5663" xr:uid="{FADA4C01-FA1A-4FAD-AC14-4FE4E2A42D2B}"/>
    <cellStyle name="Output 14 3 2" xfId="6333" xr:uid="{BC3ABACE-C962-4E38-9E53-F2AD2B0AE409}"/>
    <cellStyle name="Output 14 3 2 2" xfId="10065" xr:uid="{9416168D-24C8-45B5-8D8C-1E73997E98CE}"/>
    <cellStyle name="Output 14 3 2 2 2" xfId="19513" xr:uid="{BC65BC2E-AFF5-45AC-B947-ED7FC6EE105C}"/>
    <cellStyle name="Output 14 3 2 3" xfId="15784" xr:uid="{E250FFE3-87E5-42C8-A850-635A4C26395B}"/>
    <cellStyle name="Output 14 3 3" xfId="9395" xr:uid="{DF4C1669-3B41-4B8F-A245-8F0287361875}"/>
    <cellStyle name="Output 14 3 3 2" xfId="18843" xr:uid="{A0A4A1CA-13AF-44AE-BB79-63C693C202C9}"/>
    <cellStyle name="Output 14 3 4" xfId="15114" xr:uid="{097AF767-C0A8-46D7-997C-48260F607A06}"/>
    <cellStyle name="Output 14 3 5" xfId="27844" xr:uid="{82F7B8CF-0D80-4C07-A59D-69188E808797}"/>
    <cellStyle name="Output 14 3 6" xfId="27429" xr:uid="{CE66D79D-9582-484E-8982-F855D49F384D}"/>
    <cellStyle name="Output 14 3 7" xfId="26531" xr:uid="{F9DCF719-FEAB-4229-BAFB-59A2C44BF64A}"/>
    <cellStyle name="Output 14 3 8" xfId="28378" xr:uid="{5ABEF5AB-6676-4E82-B58D-4FB940CB79B9}"/>
    <cellStyle name="Output 14 4" xfId="7167" xr:uid="{5BC48593-6622-4A1C-BE93-E99B9CD804C9}"/>
    <cellStyle name="Output 14 4 2" xfId="10898" xr:uid="{C8CC653E-33BB-4B0E-8DD4-26D741237E81}"/>
    <cellStyle name="Output 14 4 2 2" xfId="20346" xr:uid="{45379A70-29FB-41BD-910B-49FC23A5AF52}"/>
    <cellStyle name="Output 14 4 2 3" xfId="24770" xr:uid="{B17BA5C8-F873-47D1-A46A-B0C1135F59BB}"/>
    <cellStyle name="Output 14 4 3" xfId="12904" xr:uid="{50D4F6EC-C4C6-4612-AEE2-EF1993D5F088}"/>
    <cellStyle name="Output 14 4 3 2" xfId="22352" xr:uid="{F5B7CAD4-2F13-4F2A-9C71-48E97180127A}"/>
    <cellStyle name="Output 14 4 4" xfId="16617" xr:uid="{C88F7B5A-A3C0-4A20-801C-F7DD888D0BF9}"/>
    <cellStyle name="Output 14 5" xfId="8273" xr:uid="{B7F9AA92-AE7A-4AC6-B777-4B5CD686EDEE}"/>
    <cellStyle name="Output 14 5 2" xfId="11825" xr:uid="{2A4AAB01-276F-4988-BDC6-2624D8614300}"/>
    <cellStyle name="Output 14 5 2 2" xfId="21273" xr:uid="{A44C7070-0B0E-47ED-A75B-14D790C58B1B}"/>
    <cellStyle name="Output 14 5 2 3" xfId="25667" xr:uid="{D4BE9382-16BF-4C67-92AB-84556BD7BE65}"/>
    <cellStyle name="Output 14 5 3" xfId="13978" xr:uid="{E62A71A8-29F4-4DBB-9292-1C3AA4FB2C69}"/>
    <cellStyle name="Output 14 5 3 2" xfId="23426" xr:uid="{AF4CAE19-2371-4F08-8C73-CA36CF54D1A4}"/>
    <cellStyle name="Output 14 5 4" xfId="17721" xr:uid="{FB9C207D-DEA7-4812-8FE1-B6D409D02BCA}"/>
    <cellStyle name="Output 14 6" xfId="8028" xr:uid="{8A44E6AF-F83B-47AF-AC45-D88125B5DF07}"/>
    <cellStyle name="Output 14 6 2" xfId="11627" xr:uid="{F90F1CAF-3757-4864-BF25-42127129CC63}"/>
    <cellStyle name="Output 14 6 2 2" xfId="21075" xr:uid="{EB23E1B3-8755-44CF-A4A5-2EDF4774461E}"/>
    <cellStyle name="Output 14 6 2 3" xfId="25489" xr:uid="{E38F3D04-969E-47FD-82FD-857BC0D2DAEC}"/>
    <cellStyle name="Output 14 6 3" xfId="13753" xr:uid="{43DDF2B5-7AFB-4765-BBFB-7AE0239D6871}"/>
    <cellStyle name="Output 14 6 3 2" xfId="23201" xr:uid="{6AA7F3F8-B82F-4848-A741-7E54FA24FF67}"/>
    <cellStyle name="Output 14 6 4" xfId="17476" xr:uid="{1A1E4EED-FAF2-48C9-B5FB-ACB5747BCFD0}"/>
    <cellStyle name="Output 14 7" xfId="8377" xr:uid="{F7E542EF-9A8E-45F9-B305-BEAFD102E294}"/>
    <cellStyle name="Output 14 7 2" xfId="11912" xr:uid="{3BF91BE8-1AB1-40AF-9AE9-CFCE498C0872}"/>
    <cellStyle name="Output 14 7 2 2" xfId="21360" xr:uid="{607B28F9-9A59-4AB8-B890-DE96727E2CE2}"/>
    <cellStyle name="Output 14 7 2 3" xfId="25754" xr:uid="{892146DA-D2D8-4ACD-9BD5-BA1A48619830}"/>
    <cellStyle name="Output 14 7 3" xfId="14082" xr:uid="{5BF96078-16C2-48A0-8E1F-B95FF58F3B2D}"/>
    <cellStyle name="Output 14 7 3 2" xfId="23530" xr:uid="{98BB2430-B172-4F8D-A486-54B16E2068F3}"/>
    <cellStyle name="Output 14 7 4" xfId="17825" xr:uid="{1E35B826-2DA7-4DAA-A3F4-09114095AD55}"/>
    <cellStyle name="Output 14 8" xfId="8814" xr:uid="{6E7169AC-53B4-4567-8C51-F56E7DF08D86}"/>
    <cellStyle name="Output 14 8 2" xfId="12290" xr:uid="{295D9B35-B92D-4A3B-BC35-05E1193C30FB}"/>
    <cellStyle name="Output 14 8 2 2" xfId="21738" xr:uid="{A521C336-9089-4BCF-A207-69A9DAB380F6}"/>
    <cellStyle name="Output 14 8 2 3" xfId="26130" xr:uid="{340FAB00-88C9-482B-9731-ADF10C08D0E9}"/>
    <cellStyle name="Output 14 8 3" xfId="14517" xr:uid="{FB1D21E7-7EAE-4497-B906-35EF470E0233}"/>
    <cellStyle name="Output 14 8 3 2" xfId="23965" xr:uid="{BC2E9DB1-DC82-475D-B45E-334159345EDA}"/>
    <cellStyle name="Output 14 8 4" xfId="18262" xr:uid="{F87A1A30-3FFD-402E-B4C0-B19A27C7DEE1}"/>
    <cellStyle name="Output 14 9" xfId="9111" xr:uid="{F89DB4DB-46F4-478C-B5B8-01A8C9C6A709}"/>
    <cellStyle name="Output 14 9 2" xfId="14812" xr:uid="{C427E2B3-DE72-45F2-8760-D6243A2BF2C0}"/>
    <cellStyle name="Output 14 9 2 2" xfId="24260" xr:uid="{60800C6E-CFD6-4585-9C70-78867DA96973}"/>
    <cellStyle name="Output 14 9 3" xfId="18559" xr:uid="{455F18C9-2B48-4002-AABD-3DB6BEC05179}"/>
    <cellStyle name="Output 15" xfId="1511" xr:uid="{EC427EE2-37D5-4BA2-8A00-CFAB72205A60}"/>
    <cellStyle name="Output 15 10" xfId="26844" xr:uid="{B90E5535-2C81-47B7-AC96-BF12DDF5B583}"/>
    <cellStyle name="Output 15 11" xfId="27213" xr:uid="{2EDD6BCA-00CE-4906-8C31-FEF1DDE23859}"/>
    <cellStyle name="Output 15 2" xfId="3844" xr:uid="{6DA741FA-5D3B-449C-A278-3940453186B3}"/>
    <cellStyle name="Output 15 3" xfId="5664" xr:uid="{55C79BF9-EF49-4813-A544-7956C68DDD76}"/>
    <cellStyle name="Output 15 3 2" xfId="6334" xr:uid="{C478FCDC-5768-4233-8C98-75C7EE2EAD6B}"/>
    <cellStyle name="Output 15 3 2 2" xfId="10066" xr:uid="{DA1BF3DF-303C-45F8-B7FB-A7C55558467F}"/>
    <cellStyle name="Output 15 3 2 2 2" xfId="19514" xr:uid="{A7E3DDB5-50E1-4D2D-AC6D-82BBD3C17D1A}"/>
    <cellStyle name="Output 15 3 2 3" xfId="15785" xr:uid="{57E0070A-0359-4F6A-BE40-B36F3B021F2B}"/>
    <cellStyle name="Output 15 3 3" xfId="9396" xr:uid="{D14D38A7-A671-461A-9499-E7810734224E}"/>
    <cellStyle name="Output 15 3 3 2" xfId="18844" xr:uid="{B6D52022-2074-4C7F-8CF4-F8AD44B7C715}"/>
    <cellStyle name="Output 15 3 4" xfId="15115" xr:uid="{275EA381-36BE-4649-8312-32A571F2F9A2}"/>
    <cellStyle name="Output 15 3 5" xfId="27845" xr:uid="{6C1BB09A-A22B-4B97-9EC0-5EDD531E2820}"/>
    <cellStyle name="Output 15 3 6" xfId="26918" xr:uid="{7A21F862-7DEE-4CA7-B6B6-74D41E4531F6}"/>
    <cellStyle name="Output 15 3 7" xfId="27262" xr:uid="{18DDF199-8233-49C2-B0C9-0B975A300AC8}"/>
    <cellStyle name="Output 15 3 8" xfId="28379" xr:uid="{BD78A3CE-8849-4B18-B619-62C5A2005320}"/>
    <cellStyle name="Output 15 4" xfId="7078" xr:uid="{F8FF57D5-0156-4260-83D4-8D883EBABA48}"/>
    <cellStyle name="Output 15 4 2" xfId="10809" xr:uid="{9EE91B14-710C-4A21-AB93-FCFE2E979A47}"/>
    <cellStyle name="Output 15 4 2 2" xfId="20257" xr:uid="{40929BE7-0C08-431B-8E27-42EABF4A2409}"/>
    <cellStyle name="Output 15 4 2 3" xfId="24681" xr:uid="{9D44C58C-C774-4F99-88FE-83A6E6363968}"/>
    <cellStyle name="Output 15 4 3" xfId="12815" xr:uid="{47BFB8B0-C0E3-46CA-972C-BACA075F41EE}"/>
    <cellStyle name="Output 15 4 3 2" xfId="22263" xr:uid="{950B9487-3BA2-4A92-A4F1-B02ED76AC8E9}"/>
    <cellStyle name="Output 15 4 4" xfId="16528" xr:uid="{3BC45CDC-AC98-4518-8ACB-3C8459FCF653}"/>
    <cellStyle name="Output 15 5" xfId="8272" xr:uid="{9304D219-21BB-4894-BF7D-7476B8BF3F02}"/>
    <cellStyle name="Output 15 5 2" xfId="11824" xr:uid="{6BB60333-9D3C-4AB8-8C6E-8BD34D1A0D4F}"/>
    <cellStyle name="Output 15 5 2 2" xfId="21272" xr:uid="{CA4950D3-D7E2-4536-9D85-598837C13D2C}"/>
    <cellStyle name="Output 15 5 2 3" xfId="25666" xr:uid="{F98E5643-C6A5-4A79-83AC-9A4BB4E36090}"/>
    <cellStyle name="Output 15 5 3" xfId="13977" xr:uid="{79A49C85-DFB7-4F53-B50D-C40C2418D837}"/>
    <cellStyle name="Output 15 5 3 2" xfId="23425" xr:uid="{6FEE81DC-8778-458D-8264-9160C1654DA7}"/>
    <cellStyle name="Output 15 5 4" xfId="17720" xr:uid="{6EA61952-14A3-4F45-8646-C9C6B2E7357B}"/>
    <cellStyle name="Output 15 6" xfId="8029" xr:uid="{64ACA7EB-DF10-4D7B-8858-3DF100DC058A}"/>
    <cellStyle name="Output 15 6 2" xfId="11628" xr:uid="{B258B567-444D-413C-880E-B42169912EBA}"/>
    <cellStyle name="Output 15 6 2 2" xfId="21076" xr:uid="{C1BDE841-F522-4B42-9BB6-524733B244D7}"/>
    <cellStyle name="Output 15 6 2 3" xfId="25490" xr:uid="{15F141AD-43A8-4742-9314-DD24C105FF30}"/>
    <cellStyle name="Output 15 6 3" xfId="13754" xr:uid="{0C30D428-F3F5-43CD-B3E6-8042F3C75B30}"/>
    <cellStyle name="Output 15 6 3 2" xfId="23202" xr:uid="{1506986A-2657-4AD6-BC6B-730B4F964C51}"/>
    <cellStyle name="Output 15 6 4" xfId="17477" xr:uid="{3F5935E5-29D9-4A02-B376-4205CDBC3A28}"/>
    <cellStyle name="Output 15 7" xfId="7580" xr:uid="{92DF77B4-B74C-444A-93CE-908F64C46EFB}"/>
    <cellStyle name="Output 15 7 2" xfId="11243" xr:uid="{49B39918-C83B-4BE3-BA17-5908DBA4BD3F}"/>
    <cellStyle name="Output 15 7 2 2" xfId="20691" xr:uid="{43784169-211F-4C94-8048-BCD8746BDDCC}"/>
    <cellStyle name="Output 15 7 2 3" xfId="25109" xr:uid="{6CC1668C-E761-434B-9573-194C38DFECF5}"/>
    <cellStyle name="Output 15 7 3" xfId="13309" xr:uid="{745FE777-D05A-49EB-B99B-538275CA99FD}"/>
    <cellStyle name="Output 15 7 3 2" xfId="22757" xr:uid="{3EDA9614-C0D8-4C83-91AF-94E582225EE0}"/>
    <cellStyle name="Output 15 7 4" xfId="17028" xr:uid="{C63CE88A-8942-4CEE-9D65-DF4FB706F0A5}"/>
    <cellStyle name="Output 15 8" xfId="7894" xr:uid="{E07CF5DB-36A7-44F5-AA36-6BBB471D726D}"/>
    <cellStyle name="Output 15 8 2" xfId="11510" xr:uid="{5000BFA1-5008-42EC-9158-A1457816BD3A}"/>
    <cellStyle name="Output 15 8 2 2" xfId="20958" xr:uid="{2A0FC40B-B49C-40E8-B2F8-5D89BDF78436}"/>
    <cellStyle name="Output 15 8 2 3" xfId="25372" xr:uid="{34C547E4-4B08-45A0-AA01-8E82401C9EBF}"/>
    <cellStyle name="Output 15 8 3" xfId="13619" xr:uid="{5BDA1C65-0A5F-4E55-8E38-1F373E6A4144}"/>
    <cellStyle name="Output 15 8 3 2" xfId="23067" xr:uid="{E814C8CD-6945-4F3F-A5FE-8E61908F1C4C}"/>
    <cellStyle name="Output 15 8 4" xfId="17342" xr:uid="{8FF28020-70A8-403C-A7E8-5CA544A70A80}"/>
    <cellStyle name="Output 15 9" xfId="7507" xr:uid="{A71FE43D-A6FB-4C97-9ABC-2CAC22EEA3F7}"/>
    <cellStyle name="Output 15 9 2" xfId="13237" xr:uid="{D746BF4B-62D4-443C-B18E-894AB56A3A07}"/>
    <cellStyle name="Output 15 9 2 2" xfId="22685" xr:uid="{E7A68CFD-1C58-4D35-89A5-1B5D0CBD23E2}"/>
    <cellStyle name="Output 15 9 3" xfId="16955" xr:uid="{22DD6D8A-8264-4228-900D-E792450C215C}"/>
    <cellStyle name="Output 16" xfId="1512" xr:uid="{7F318CED-60C8-4062-AD22-A36E1BD82BA3}"/>
    <cellStyle name="Output 16 10" xfId="26845" xr:uid="{CF50FA8B-FA38-4D37-921A-9E48DEF46DE9}"/>
    <cellStyle name="Output 16 11" xfId="27212" xr:uid="{A966BB89-122A-4997-8F1C-8371C9ED4A2C}"/>
    <cellStyle name="Output 16 2" xfId="3845" xr:uid="{2858F6C2-B728-40E3-840E-E34D72DA3148}"/>
    <cellStyle name="Output 16 3" xfId="5665" xr:uid="{DBF60758-A7A0-4B34-869F-343DEFBC6D96}"/>
    <cellStyle name="Output 16 3 2" xfId="6335" xr:uid="{FB230EA8-6D7D-4CBA-8424-C4999AC0820B}"/>
    <cellStyle name="Output 16 3 2 2" xfId="10067" xr:uid="{B83C7769-8D4C-485D-A680-2BBE93201864}"/>
    <cellStyle name="Output 16 3 2 2 2" xfId="19515" xr:uid="{D4C24168-05CB-48B9-906C-9EB39EFF3107}"/>
    <cellStyle name="Output 16 3 2 3" xfId="15786" xr:uid="{749DCEB8-E0FF-4F2E-A362-1791FBE28709}"/>
    <cellStyle name="Output 16 3 3" xfId="9397" xr:uid="{3197552F-41FD-42DC-9D2A-A8E9E8916CD5}"/>
    <cellStyle name="Output 16 3 3 2" xfId="18845" xr:uid="{9908B44B-DC50-480C-A388-0DDAF6A7C4C0}"/>
    <cellStyle name="Output 16 3 4" xfId="15116" xr:uid="{A57B58CE-4963-4B20-8E9E-5FDCD54BF294}"/>
    <cellStyle name="Output 16 3 5" xfId="27846" xr:uid="{84DA3A4A-661D-4B93-B3C9-29083234D5AE}"/>
    <cellStyle name="Output 16 3 6" xfId="27430" xr:uid="{5568D890-8F83-4538-8871-751CCF304A73}"/>
    <cellStyle name="Output 16 3 7" xfId="28152" xr:uid="{356746A2-4630-4B86-8999-6037B5D5CC6D}"/>
    <cellStyle name="Output 16 3 8" xfId="28380" xr:uid="{607CBC50-639A-42EB-96DA-C1315465E727}"/>
    <cellStyle name="Output 16 4" xfId="6945" xr:uid="{21277B69-AE3B-4BFA-B0C4-EF7C354E0CB4}"/>
    <cellStyle name="Output 16 4 2" xfId="10676" xr:uid="{F87FF68E-E9B5-48CC-9D35-A0002DFCB09E}"/>
    <cellStyle name="Output 16 4 2 2" xfId="20124" xr:uid="{43EA51DF-2C86-48AC-9A65-7A346E5EB1BB}"/>
    <cellStyle name="Output 16 4 2 3" xfId="24548" xr:uid="{4B1F4C9C-C11D-4D3C-A76A-7554C09E473E}"/>
    <cellStyle name="Output 16 4 3" xfId="12682" xr:uid="{44DBD0F6-D6CA-4362-BCB9-522C74FD1135}"/>
    <cellStyle name="Output 16 4 3 2" xfId="22130" xr:uid="{EFAC27EC-3E29-4815-950E-963380C15BE5}"/>
    <cellStyle name="Output 16 4 4" xfId="16395" xr:uid="{99C39BF8-9626-4117-ABC6-88F6BB31C133}"/>
    <cellStyle name="Output 16 5" xfId="7673" xr:uid="{F0E2C998-A59B-4BA5-8224-C8C3678F4628}"/>
    <cellStyle name="Output 16 5 2" xfId="11326" xr:uid="{9982AC37-58C5-41B0-9EED-A85A26C5B099}"/>
    <cellStyle name="Output 16 5 2 2" xfId="20774" xr:uid="{A6F6FC8A-9957-4739-BE7B-20DFB16F3456}"/>
    <cellStyle name="Output 16 5 2 3" xfId="25192" xr:uid="{B856775B-B3F7-4DB4-9DF5-EE997AC9046E}"/>
    <cellStyle name="Output 16 5 3" xfId="13402" xr:uid="{688ACC69-2069-46A7-94DF-EB0AE6585414}"/>
    <cellStyle name="Output 16 5 3 2" xfId="22850" xr:uid="{8D8E16D8-8A99-4F5A-9721-1B808624513F}"/>
    <cellStyle name="Output 16 5 4" xfId="17121" xr:uid="{C355B754-D8E0-477F-8960-8929DB9969BC}"/>
    <cellStyle name="Output 16 6" xfId="8027" xr:uid="{3AD38B74-3023-4038-84A3-DF29C4D22620}"/>
    <cellStyle name="Output 16 6 2" xfId="11626" xr:uid="{953E1B7F-31DD-4224-A3CB-4F5F253B87D7}"/>
    <cellStyle name="Output 16 6 2 2" xfId="21074" xr:uid="{786D4587-7D6F-4AF7-AFC4-3E040F16E7DB}"/>
    <cellStyle name="Output 16 6 2 3" xfId="25488" xr:uid="{784A7080-0F0F-4489-9824-823FB24E0C23}"/>
    <cellStyle name="Output 16 6 3" xfId="13752" xr:uid="{192FD727-F739-4D58-8ED9-3A50B3DAADDD}"/>
    <cellStyle name="Output 16 6 3 2" xfId="23200" xr:uid="{27DE0E86-B9B3-48C4-912C-F3C1AE58EF02}"/>
    <cellStyle name="Output 16 6 4" xfId="17475" xr:uid="{CCB65D97-BCDA-4AFB-9971-2D60DE1AE6B2}"/>
    <cellStyle name="Output 16 7" xfId="8159" xr:uid="{F89E9BC3-251B-498C-811C-84F07835DD97}"/>
    <cellStyle name="Output 16 7 2" xfId="11728" xr:uid="{3205124C-9B26-475F-BA42-CDF7EB34943E}"/>
    <cellStyle name="Output 16 7 2 2" xfId="21176" xr:uid="{174B56EF-DC3A-4150-A30C-A12285A57852}"/>
    <cellStyle name="Output 16 7 2 3" xfId="25571" xr:uid="{8F95D7A9-6BB0-4ADC-9D78-A3B5037B0799}"/>
    <cellStyle name="Output 16 7 3" xfId="13865" xr:uid="{CD6DA615-D119-4C08-BEC3-AC9ECF4E8B40}"/>
    <cellStyle name="Output 16 7 3 2" xfId="23313" xr:uid="{69EC7988-6740-4985-B296-FA62F49A08D0}"/>
    <cellStyle name="Output 16 7 4" xfId="17607" xr:uid="{533C363E-C422-4D2C-8DA7-76648D318978}"/>
    <cellStyle name="Output 16 8" xfId="7751" xr:uid="{0E5178FE-4AD4-44E7-9E66-419753EF8A7F}"/>
    <cellStyle name="Output 16 8 2" xfId="11394" xr:uid="{2A7A015B-CA94-4E28-B38A-8E608132B8E9}"/>
    <cellStyle name="Output 16 8 2 2" xfId="20842" xr:uid="{921132B2-0642-4DA0-B6E7-977A98D3B3A0}"/>
    <cellStyle name="Output 16 8 2 3" xfId="25258" xr:uid="{7211070C-0E24-4A17-9DF7-6225B756BCA3}"/>
    <cellStyle name="Output 16 8 3" xfId="13478" xr:uid="{9A6A02B6-6914-450C-A66E-2B04A15200A6}"/>
    <cellStyle name="Output 16 8 3 2" xfId="22926" xr:uid="{23DD9606-FF42-4F30-AD97-07333F9B701A}"/>
    <cellStyle name="Output 16 8 4" xfId="17199" xr:uid="{FA588EC6-2613-4154-88C6-9183B5FC9D6D}"/>
    <cellStyle name="Output 16 9" xfId="7361" xr:uid="{2D1EBC64-F3CF-4A0D-A561-5C9534D9B884}"/>
    <cellStyle name="Output 16 9 2" xfId="13091" xr:uid="{12821DAA-B420-4D6D-A359-B580D84F7D5C}"/>
    <cellStyle name="Output 16 9 2 2" xfId="22539" xr:uid="{40E4A39F-660B-42A1-BEDD-2B923AFA4849}"/>
    <cellStyle name="Output 16 9 3" xfId="16809" xr:uid="{092D8BE6-9128-4035-A64B-D314E80F81AF}"/>
    <cellStyle name="Output 17" xfId="1513" xr:uid="{60585694-1E46-4608-AEC2-193C3DF88BBA}"/>
    <cellStyle name="Output 17 10" xfId="26846" xr:uid="{7FA9B620-8D09-45A5-8FAC-394D4B0B7EF9}"/>
    <cellStyle name="Output 17 11" xfId="27555" xr:uid="{D6027A35-7FCE-4DE6-B56E-7BA43BDD5BAA}"/>
    <cellStyle name="Output 17 2" xfId="3846" xr:uid="{23F0C48F-CE5A-45E2-BE60-C7C62955E763}"/>
    <cellStyle name="Output 17 3" xfId="5666" xr:uid="{7E2203A3-6D13-44DC-802F-3F1C622E2B65}"/>
    <cellStyle name="Output 17 3 2" xfId="6336" xr:uid="{4E2D94C8-A524-4D7D-B333-E4D31DDEB694}"/>
    <cellStyle name="Output 17 3 2 2" xfId="10068" xr:uid="{4801BAEC-A915-4888-BFF2-304A4641007C}"/>
    <cellStyle name="Output 17 3 2 2 2" xfId="19516" xr:uid="{7009D264-F0AC-42E2-8845-A218FC66D300}"/>
    <cellStyle name="Output 17 3 2 3" xfId="15787" xr:uid="{65320986-AF18-4AC4-AFDD-EDF97B7D4B84}"/>
    <cellStyle name="Output 17 3 3" xfId="9398" xr:uid="{3C53D670-ADD8-44A4-9EC3-6137FDF958C0}"/>
    <cellStyle name="Output 17 3 3 2" xfId="18846" xr:uid="{9F04B1B2-55F5-442B-AFA0-48A3A5DF4043}"/>
    <cellStyle name="Output 17 3 4" xfId="15117" xr:uid="{4EE193A0-166F-466D-BB24-419585D8F1A3}"/>
    <cellStyle name="Output 17 3 5" xfId="27847" xr:uid="{C42229F2-8F60-4779-9186-6B927DD3252F}"/>
    <cellStyle name="Output 17 3 6" xfId="27530" xr:uid="{ACC04847-8E9E-42A7-B462-4EDB81CFB56D}"/>
    <cellStyle name="Output 17 3 7" xfId="27619" xr:uid="{8CE00140-922D-4038-9C81-43757C75AF36}"/>
    <cellStyle name="Output 17 3 8" xfId="28381" xr:uid="{9AA1F422-0D2A-4FE9-A0DF-A750B4E8A079}"/>
    <cellStyle name="Output 17 4" xfId="7166" xr:uid="{C2C16827-D514-45DC-A49E-56F80BE85472}"/>
    <cellStyle name="Output 17 4 2" xfId="10897" xr:uid="{E7741476-599D-4C68-BFBB-0A3218AD7265}"/>
    <cellStyle name="Output 17 4 2 2" xfId="20345" xr:uid="{96B8107C-ECCC-406A-9FA1-DED8F27AEDC4}"/>
    <cellStyle name="Output 17 4 2 3" xfId="24769" xr:uid="{DF988B8C-4A4E-4994-A11D-7C84483F6CA8}"/>
    <cellStyle name="Output 17 4 3" xfId="12903" xr:uid="{88139FB3-A19D-4BAD-A692-DB7EDE07F27E}"/>
    <cellStyle name="Output 17 4 3 2" xfId="22351" xr:uid="{05D6F422-81AB-430D-936A-B5A7E36DC59E}"/>
    <cellStyle name="Output 17 4 4" xfId="16616" xr:uid="{0310FDD4-7DA5-4AD3-A1D2-4619D7BF022D}"/>
    <cellStyle name="Output 17 5" xfId="7672" xr:uid="{BFA7ED91-E1BB-434B-8D76-A5B550EAC87F}"/>
    <cellStyle name="Output 17 5 2" xfId="11325" xr:uid="{BF487591-C459-43BF-A8B2-92AD37516629}"/>
    <cellStyle name="Output 17 5 2 2" xfId="20773" xr:uid="{55DBF94A-0FA0-443F-AF3B-B8622A52B29D}"/>
    <cellStyle name="Output 17 5 2 3" xfId="25191" xr:uid="{1B1C89BE-3CBF-4286-9B67-194481C2544A}"/>
    <cellStyle name="Output 17 5 3" xfId="13401" xr:uid="{B52B4B93-30FD-4EEB-B0E2-2188599F4262}"/>
    <cellStyle name="Output 17 5 3 2" xfId="22849" xr:uid="{303E4E28-62C8-4228-A10F-A7EB5622B78C}"/>
    <cellStyle name="Output 17 5 4" xfId="17120" xr:uid="{353A1180-1631-4181-9963-C5DA77C5CF9D}"/>
    <cellStyle name="Output 17 6" xfId="7312" xr:uid="{650B2FFB-2373-4451-8362-A24C2B44F737}"/>
    <cellStyle name="Output 17 6 2" xfId="11027" xr:uid="{625E065B-4455-420E-A4DA-439AE8BE4374}"/>
    <cellStyle name="Output 17 6 2 2" xfId="20475" xr:uid="{53F3A41E-F7BF-4D6E-B472-62B152EBE96D}"/>
    <cellStyle name="Output 17 6 2 3" xfId="24894" xr:uid="{8D70F7C8-2A58-49DC-A51C-834FF866F8AE}"/>
    <cellStyle name="Output 17 6 3" xfId="13042" xr:uid="{E0FCE532-036C-4C82-898C-4648521FDF31}"/>
    <cellStyle name="Output 17 6 3 2" xfId="22490" xr:uid="{4B260A60-F904-49D0-98A8-F611D7E0284F}"/>
    <cellStyle name="Output 17 6 4" xfId="16760" xr:uid="{155B0F07-AC42-4FD9-81DA-A7FE36F7037D}"/>
    <cellStyle name="Output 17 7" xfId="7737" xr:uid="{D22DE04A-E195-447C-BEF7-3C231EB7EDFB}"/>
    <cellStyle name="Output 17 7 2" xfId="11383" xr:uid="{7D01F916-534E-4150-9532-828E0FB44580}"/>
    <cellStyle name="Output 17 7 2 2" xfId="20831" xr:uid="{7A6BC066-06A4-4E2A-9F46-BD6751E12009}"/>
    <cellStyle name="Output 17 7 2 3" xfId="25249" xr:uid="{7C1B6D2A-9244-4E12-BF39-31895DEB6D8C}"/>
    <cellStyle name="Output 17 7 3" xfId="13466" xr:uid="{552A91C3-17E9-4E34-ACE5-8F2D43F1B85F}"/>
    <cellStyle name="Output 17 7 3 2" xfId="22914" xr:uid="{9B5644B1-9A1D-4DA2-9FE2-4ADFC7D1A673}"/>
    <cellStyle name="Output 17 7 4" xfId="17185" xr:uid="{69F2096A-70D1-4C24-9B69-F0BAC782E8BD}"/>
    <cellStyle name="Output 17 8" xfId="8191" xr:uid="{FB751C32-C947-4B5C-8771-05045C3ADB15}"/>
    <cellStyle name="Output 17 8 2" xfId="11757" xr:uid="{24382F53-D25A-4987-8DF2-153E8E9C83F2}"/>
    <cellStyle name="Output 17 8 2 2" xfId="21205" xr:uid="{BC3235E8-CA49-4509-81A7-420538DCD446}"/>
    <cellStyle name="Output 17 8 2 3" xfId="25600" xr:uid="{DCDDD7B2-72FB-42CA-B93D-F840F8A7DB50}"/>
    <cellStyle name="Output 17 8 3" xfId="13897" xr:uid="{27976A4D-BA99-4E54-A5C5-6F5FAF7BE196}"/>
    <cellStyle name="Output 17 8 3 2" xfId="23345" xr:uid="{52979A3C-6C99-4DF0-84FB-5CA79F5E8A10}"/>
    <cellStyle name="Output 17 8 4" xfId="17639" xr:uid="{446F63EF-4F5D-486E-8A1D-1998A76D265A}"/>
    <cellStyle name="Output 17 9" xfId="7841" xr:uid="{EDF313F6-CB1C-44CC-96A3-4AB4AC52E8B6}"/>
    <cellStyle name="Output 17 9 2" xfId="13568" xr:uid="{D9E169ED-ADA9-4463-85D3-D9385936156F}"/>
    <cellStyle name="Output 17 9 2 2" xfId="23016" xr:uid="{AFC52D7F-93F2-4EFB-BFBE-6C94C9D38436}"/>
    <cellStyle name="Output 17 9 3" xfId="17289" xr:uid="{92DF1EA4-7A5F-441A-B5B1-EC2AAE5F2061}"/>
    <cellStyle name="Output 18" xfId="1514" xr:uid="{66EA0301-6937-478A-8850-4863CDF8233C}"/>
    <cellStyle name="Output 18 10" xfId="26847" xr:uid="{CFFE8019-C73E-4E63-A62A-640CE4A18F57}"/>
    <cellStyle name="Output 18 11" xfId="27211" xr:uid="{13223A33-FFC5-43F5-9E50-DF7A88EEFCE4}"/>
    <cellStyle name="Output 18 2" xfId="3847" xr:uid="{4B2918E2-2AA3-4E20-9B1C-04A573C545A1}"/>
    <cellStyle name="Output 18 3" xfId="5667" xr:uid="{CEEC3F81-FA5A-489F-9689-3975533CD492}"/>
    <cellStyle name="Output 18 3 2" xfId="6337" xr:uid="{9DC682F5-5210-42F8-88C6-4D5EA03A813C}"/>
    <cellStyle name="Output 18 3 2 2" xfId="10069" xr:uid="{58FCCFB7-1490-4516-987A-393A34635708}"/>
    <cellStyle name="Output 18 3 2 2 2" xfId="19517" xr:uid="{A7D198A6-9393-4FA4-91E0-0BBF31C3749E}"/>
    <cellStyle name="Output 18 3 2 3" xfId="15788" xr:uid="{CF6A715A-5B2F-4AF5-95A2-8C7712A48733}"/>
    <cellStyle name="Output 18 3 3" xfId="9399" xr:uid="{7820303D-7481-4C8A-BDF5-5A5DAE99DB4A}"/>
    <cellStyle name="Output 18 3 3 2" xfId="18847" xr:uid="{75E15806-79FC-4B86-8072-C88E23FCC0AD}"/>
    <cellStyle name="Output 18 3 4" xfId="15118" xr:uid="{8CE4C346-53AD-4FB6-99F1-671CAB228F2A}"/>
    <cellStyle name="Output 18 3 5" xfId="27848" xr:uid="{A91B98BE-522E-483E-98B1-E0A146086839}"/>
    <cellStyle name="Output 18 3 6" xfId="27167" xr:uid="{1C8976DD-24C5-43B1-990F-69EBFAB74FE2}"/>
    <cellStyle name="Output 18 3 7" xfId="27143" xr:uid="{98B6098D-FE88-4309-B495-82B78B8BF4A5}"/>
    <cellStyle name="Output 18 3 8" xfId="28382" xr:uid="{D6D9BFDF-1944-46CB-BAE3-EDBC0B91085B}"/>
    <cellStyle name="Output 18 4" xfId="7077" xr:uid="{6D02E153-147E-4EE6-8063-ED2406F5C8B1}"/>
    <cellStyle name="Output 18 4 2" xfId="10808" xr:uid="{6B8A2BD2-389E-4924-BD76-29F094578718}"/>
    <cellStyle name="Output 18 4 2 2" xfId="20256" xr:uid="{3922FEBA-372D-4231-9B05-1917FE3E091F}"/>
    <cellStyle name="Output 18 4 2 3" xfId="24680" xr:uid="{B07FD725-272B-4076-BF34-8CFE788E6885}"/>
    <cellStyle name="Output 18 4 3" xfId="12814" xr:uid="{58E357CE-9F42-4160-B5FA-4E79D837F67D}"/>
    <cellStyle name="Output 18 4 3 2" xfId="22262" xr:uid="{CBB2AF40-C2B1-475A-99A3-4A65BB86CAC8}"/>
    <cellStyle name="Output 18 4 4" xfId="16527" xr:uid="{047EA1F0-B9B7-4B91-8314-43D558F02E97}"/>
    <cellStyle name="Output 18 5" xfId="8704" xr:uid="{D43608D7-9A5B-43F4-87EC-B0E808CECDF8}"/>
    <cellStyle name="Output 18 5 2" xfId="12188" xr:uid="{B4AEE33F-7E9F-4B1B-8C1C-5C0A7DAD8B46}"/>
    <cellStyle name="Output 18 5 2 2" xfId="21636" xr:uid="{030BF2A0-B534-49E8-8152-19B786BE584E}"/>
    <cellStyle name="Output 18 5 2 3" xfId="26028" xr:uid="{5011B0E9-3272-44FE-8E9D-282A008D0AAC}"/>
    <cellStyle name="Output 18 5 3" xfId="14407" xr:uid="{4A6C3DA8-D597-42E9-8AC5-8545009482BE}"/>
    <cellStyle name="Output 18 5 3 2" xfId="23855" xr:uid="{75EE5BC1-CBDF-4A7C-9D81-38735E007B78}"/>
    <cellStyle name="Output 18 5 4" xfId="18152" xr:uid="{645292DE-DF6C-427A-B10E-C2E92C15F36B}"/>
    <cellStyle name="Output 18 6" xfId="7484" xr:uid="{46B28442-FFD7-4AD9-9739-515890725923}"/>
    <cellStyle name="Output 18 6 2" xfId="11160" xr:uid="{9612886F-42AD-4914-9CA7-4FD8B29FED20}"/>
    <cellStyle name="Output 18 6 2 2" xfId="20608" xr:uid="{8A6E0B7C-FDEA-4C42-80D9-8172FB13EFEB}"/>
    <cellStyle name="Output 18 6 2 3" xfId="25027" xr:uid="{93097AD5-07F3-4E84-B147-8AC725F739F4}"/>
    <cellStyle name="Output 18 6 3" xfId="13214" xr:uid="{632A839E-5A29-4E21-BE17-A665E5BB0F1F}"/>
    <cellStyle name="Output 18 6 3 2" xfId="22662" xr:uid="{9075888A-4C0A-4899-8C16-DD640C5B38CD}"/>
    <cellStyle name="Output 18 6 4" xfId="16932" xr:uid="{BA9D3AF8-10EC-4DD5-BAD6-9A774BAB1E4E}"/>
    <cellStyle name="Output 18 7" xfId="7579" xr:uid="{755FC309-3A79-41B3-9C1D-7E695AB07AB6}"/>
    <cellStyle name="Output 18 7 2" xfId="11242" xr:uid="{3214B521-5A4B-4E38-8184-2A55BD3E5639}"/>
    <cellStyle name="Output 18 7 2 2" xfId="20690" xr:uid="{C79005BB-4CB5-4B26-A418-D89C666E9F6C}"/>
    <cellStyle name="Output 18 7 2 3" xfId="25108" xr:uid="{127ABEF9-2664-41A3-B95F-7AF3E7B6FD15}"/>
    <cellStyle name="Output 18 7 3" xfId="13308" xr:uid="{10DA5033-1DD4-4A08-BC51-450E08FAF2BC}"/>
    <cellStyle name="Output 18 7 3 2" xfId="22756" xr:uid="{2FF05C18-AC0B-4451-9D39-9967ED010217}"/>
    <cellStyle name="Output 18 7 4" xfId="17027" xr:uid="{DEB89D96-C4FE-4FF1-9AFC-B69CACB54D30}"/>
    <cellStyle name="Output 18 8" xfId="7246" xr:uid="{43345125-950E-474E-A56A-0879B66A7CE5}"/>
    <cellStyle name="Output 18 8 2" xfId="10972" xr:uid="{7BD14E22-1992-435A-A001-7E7740C26A2F}"/>
    <cellStyle name="Output 18 8 2 2" xfId="20420" xr:uid="{D54528F4-0F1D-4188-82A7-D71A53635D03}"/>
    <cellStyle name="Output 18 8 2 3" xfId="24840" xr:uid="{B93AACF5-3E0B-4814-9E4E-2E25CF3907F3}"/>
    <cellStyle name="Output 18 8 3" xfId="12977" xr:uid="{83584BD7-99A7-4C27-8517-BE9A6D8A7427}"/>
    <cellStyle name="Output 18 8 3 2" xfId="22425" xr:uid="{4DBE8FD5-195B-4DF9-84EF-4AC1D839D77D}"/>
    <cellStyle name="Output 18 8 4" xfId="16694" xr:uid="{FEF81F46-860C-4AB1-B3F3-6E2214E1A200}"/>
    <cellStyle name="Output 18 9" xfId="8430" xr:uid="{42265E69-BBE9-4B12-8084-C31426E1BA64}"/>
    <cellStyle name="Output 18 9 2" xfId="14135" xr:uid="{2B3F2D7D-A4DA-479F-8681-74BDB0A8F875}"/>
    <cellStyle name="Output 18 9 2 2" xfId="23583" xr:uid="{F627EBFE-5599-49B6-9854-A94B8CA1B8D2}"/>
    <cellStyle name="Output 18 9 3" xfId="17878" xr:uid="{27F4EF85-A354-4242-A9CE-DB0B5CCB43CB}"/>
    <cellStyle name="Output 19" xfId="3848" xr:uid="{65BAFFA1-CC44-4572-B641-DDF1FC78AD8A}"/>
    <cellStyle name="Output 2" xfId="1515" xr:uid="{03072859-D9CC-4640-BB79-2F43D33351E8}"/>
    <cellStyle name="Output 2 10" xfId="1516" xr:uid="{ADA6B2BF-6A68-464C-87B9-439F0BA99AC4}"/>
    <cellStyle name="Output 2 10 10" xfId="27554" xr:uid="{87332944-741A-445B-B21D-FBE251D73E5C}"/>
    <cellStyle name="Output 2 10 2" xfId="5669" xr:uid="{7DC3A313-6080-4D13-BBB6-08535AD9A988}"/>
    <cellStyle name="Output 2 10 2 2" xfId="6339" xr:uid="{E4DD4369-F49D-4007-BE24-D55F62526DA8}"/>
    <cellStyle name="Output 2 10 2 2 2" xfId="10071" xr:uid="{019BA04D-6D16-4398-94E4-CE7819AEF41F}"/>
    <cellStyle name="Output 2 10 2 2 2 2" xfId="19519" xr:uid="{EE752A5E-A9B3-42EC-8410-198B1C4DBA9B}"/>
    <cellStyle name="Output 2 10 2 2 3" xfId="15790" xr:uid="{A9E5BDBE-AC7B-4E3B-AE34-256675F2225E}"/>
    <cellStyle name="Output 2 10 2 3" xfId="9401" xr:uid="{5EA26D82-D761-4AF5-B736-51AF334A0187}"/>
    <cellStyle name="Output 2 10 2 3 2" xfId="18849" xr:uid="{94C64159-5C07-4FEC-BCD3-8B2AE5176038}"/>
    <cellStyle name="Output 2 10 2 4" xfId="15120" xr:uid="{AE327379-10A5-4EED-A8B8-B8275640BFFF}"/>
    <cellStyle name="Output 2 10 2 5" xfId="27850" xr:uid="{F72ED230-5E8B-4EE0-834B-BA18E8BCA5A3}"/>
    <cellStyle name="Output 2 10 2 6" xfId="27531" xr:uid="{E12A9C67-EB12-4616-8D3E-99378A017AE0}"/>
    <cellStyle name="Output 2 10 2 7" xfId="27028" xr:uid="{80515595-60B4-4076-A253-D702FFD57DEB}"/>
    <cellStyle name="Output 2 10 2 8" xfId="28384" xr:uid="{FC63D31F-DE16-4CA2-ACBB-B0B574DBF10C}"/>
    <cellStyle name="Output 2 10 3" xfId="7165" xr:uid="{BCF813EF-4B7C-4446-8E70-F119C1927807}"/>
    <cellStyle name="Output 2 10 3 2" xfId="10896" xr:uid="{35679159-8ED0-490A-9F34-E145D512FF34}"/>
    <cellStyle name="Output 2 10 3 2 2" xfId="20344" xr:uid="{5F0A366F-60E0-4DE4-B33D-088EB77F0E12}"/>
    <cellStyle name="Output 2 10 3 2 3" xfId="24768" xr:uid="{37AA7AFF-7B59-44EC-BFAB-9452CA0071E4}"/>
    <cellStyle name="Output 2 10 3 3" xfId="12902" xr:uid="{B4280A33-A304-4BBA-A8B4-FD329B813457}"/>
    <cellStyle name="Output 2 10 3 3 2" xfId="22350" xr:uid="{A7C7F6E0-6D9D-4E57-B309-75E0AD7EA1F9}"/>
    <cellStyle name="Output 2 10 3 4" xfId="16615" xr:uid="{1F9EA4BC-C5B7-400E-BD03-8F162C7ECDA6}"/>
    <cellStyle name="Output 2 10 4" xfId="7671" xr:uid="{7F0794D1-010F-4384-8D09-8064C26E7570}"/>
    <cellStyle name="Output 2 10 4 2" xfId="11324" xr:uid="{9F0A974F-AAE5-40F8-8CA8-1E9A9FD835BC}"/>
    <cellStyle name="Output 2 10 4 2 2" xfId="20772" xr:uid="{97220B4E-3E0D-425A-9AB7-3FB201D0C12F}"/>
    <cellStyle name="Output 2 10 4 2 3" xfId="25190" xr:uid="{410FD908-0749-44F5-982B-E4A8CF0F5DDD}"/>
    <cellStyle name="Output 2 10 4 3" xfId="13400" xr:uid="{490FFF77-E9A6-4596-919B-5EC30DB49083}"/>
    <cellStyle name="Output 2 10 4 3 2" xfId="22848" xr:uid="{3B592E23-FE5F-4EDE-AFA4-456C61048A9A}"/>
    <cellStyle name="Output 2 10 4 4" xfId="17119" xr:uid="{E956CB2A-1D96-48BC-A296-CFD366A6C7DB}"/>
    <cellStyle name="Output 2 10 5" xfId="8884" xr:uid="{B30D895E-C97B-4FE3-97A4-8612ADCDAF56}"/>
    <cellStyle name="Output 2 10 5 2" xfId="12346" xr:uid="{671941CA-FB53-463F-BCE4-73A66FFF2A8D}"/>
    <cellStyle name="Output 2 10 5 2 2" xfId="21794" xr:uid="{EFC620C3-C02E-47EB-B95A-A417BF7158B0}"/>
    <cellStyle name="Output 2 10 5 2 3" xfId="26185" xr:uid="{005812B1-2829-4FA9-AC46-F36FD16FB716}"/>
    <cellStyle name="Output 2 10 5 3" xfId="14586" xr:uid="{B092AC4D-0615-444D-A52F-5613A961B627}"/>
    <cellStyle name="Output 2 10 5 3 2" xfId="24034" xr:uid="{84CAA734-1127-4A2D-91B1-8BF1486BA5B0}"/>
    <cellStyle name="Output 2 10 5 4" xfId="18332" xr:uid="{30BE100E-B0C9-4847-B82E-581EE7532FCB}"/>
    <cellStyle name="Output 2 10 6" xfId="8861" xr:uid="{C4211176-C6D8-44FB-BBDE-E086D82C2D49}"/>
    <cellStyle name="Output 2 10 6 2" xfId="12324" xr:uid="{357D722B-2518-437A-B529-9D357A9FB4B7}"/>
    <cellStyle name="Output 2 10 6 2 2" xfId="21772" xr:uid="{6B6509D6-2F81-41EB-8E7B-49856188709C}"/>
    <cellStyle name="Output 2 10 6 2 3" xfId="26163" xr:uid="{5FBD7F04-F669-44E3-AD04-FD21B3168F2F}"/>
    <cellStyle name="Output 2 10 6 3" xfId="14563" xr:uid="{58FDF3B9-D87D-4D47-8984-C51BFBA1B570}"/>
    <cellStyle name="Output 2 10 6 3 2" xfId="24011" xr:uid="{D0C50453-C360-4970-A737-BD41AAF86BCF}"/>
    <cellStyle name="Output 2 10 6 4" xfId="18309" xr:uid="{4F327798-8ED9-4825-BDFB-314859C2FCE1}"/>
    <cellStyle name="Output 2 10 7" xfId="8634" xr:uid="{A1380589-8C31-40C4-92B7-AB68A5B8B50F}"/>
    <cellStyle name="Output 2 10 7 2" xfId="12128" xr:uid="{B10B6BC4-B67E-4B19-8C8F-F32262AB8992}"/>
    <cellStyle name="Output 2 10 7 2 2" xfId="21576" xr:uid="{835870EC-DB60-4D46-BC3B-4FE3002B638B}"/>
    <cellStyle name="Output 2 10 7 2 3" xfId="25968" xr:uid="{DA4087E3-B8DC-4405-AA16-4D490AA1C83B}"/>
    <cellStyle name="Output 2 10 7 3" xfId="14337" xr:uid="{AB37B814-0B77-4F3A-B34C-5A8D0CF3163B}"/>
    <cellStyle name="Output 2 10 7 3 2" xfId="23785" xr:uid="{70E7357C-1F57-4F4A-A348-676030F79BFA}"/>
    <cellStyle name="Output 2 10 7 4" xfId="18082" xr:uid="{BB5875C8-2793-468F-B86F-8E6FF11CDB5C}"/>
    <cellStyle name="Output 2 10 8" xfId="8475" xr:uid="{8F17F3EB-E3F9-4ADB-87EE-CC2D22C651E0}"/>
    <cellStyle name="Output 2 10 8 2" xfId="14179" xr:uid="{07E22BBF-4019-4CFC-8DA7-6417D67B0B3D}"/>
    <cellStyle name="Output 2 10 8 2 2" xfId="23627" xr:uid="{49ED922F-49A3-4883-A704-9C8F6AF40FEA}"/>
    <cellStyle name="Output 2 10 8 3" xfId="17923" xr:uid="{8C0813F4-B76F-42A5-9141-91B1DFF33CA9}"/>
    <cellStyle name="Output 2 10 9" xfId="26849" xr:uid="{2D5FF121-E7DD-428A-A1BB-CA1F68798714}"/>
    <cellStyle name="Output 2 11" xfId="1517" xr:uid="{900A2567-DA3C-476A-9E13-EFAE628E7E81}"/>
    <cellStyle name="Output 2 11 10" xfId="27210" xr:uid="{CB83CFCE-C5EF-4E18-8591-1DA86BD374DB}"/>
    <cellStyle name="Output 2 11 2" xfId="5670" xr:uid="{91425368-48F0-451D-8E61-F223A91C98B6}"/>
    <cellStyle name="Output 2 11 2 2" xfId="6340" xr:uid="{1CED2CC8-7237-4AA7-A76B-514848E43A1B}"/>
    <cellStyle name="Output 2 11 2 2 2" xfId="10072" xr:uid="{06A19321-401C-44A7-B720-FF884EEEECD0}"/>
    <cellStyle name="Output 2 11 2 2 2 2" xfId="19520" xr:uid="{2A70CE48-1D51-48C6-8CE6-AF76CD4CFBCF}"/>
    <cellStyle name="Output 2 11 2 2 3" xfId="15791" xr:uid="{011BE791-198E-4AE5-8116-929D64395ED8}"/>
    <cellStyle name="Output 2 11 2 3" xfId="9402" xr:uid="{021CA078-36CD-4E15-9700-B96FDE239C26}"/>
    <cellStyle name="Output 2 11 2 3 2" xfId="18850" xr:uid="{525B2C00-F27D-4050-9A48-9325974EBB0C}"/>
    <cellStyle name="Output 2 11 2 4" xfId="15121" xr:uid="{3D47DB77-9617-411E-A453-F4C9658787CC}"/>
    <cellStyle name="Output 2 11 2 5" xfId="27851" xr:uid="{1938DBDA-E2DE-4EBC-84D7-0D3518A48045}"/>
    <cellStyle name="Output 2 11 2 6" xfId="27431" xr:uid="{4B9D6340-3E5F-483D-BB97-37B119214F1E}"/>
    <cellStyle name="Output 2 11 2 7" xfId="27950" xr:uid="{6550AC25-0406-4D07-954F-51F7B9D0C5B4}"/>
    <cellStyle name="Output 2 11 2 8" xfId="28385" xr:uid="{1BEF88B4-9312-4739-B471-4534BE1F9790}"/>
    <cellStyle name="Output 2 11 3" xfId="7075" xr:uid="{3577A8D1-C4F2-4DB3-BCCD-F5FDC8846E89}"/>
    <cellStyle name="Output 2 11 3 2" xfId="10806" xr:uid="{C2BCA19B-6275-468D-BA2D-2EEF8C208FB1}"/>
    <cellStyle name="Output 2 11 3 2 2" xfId="20254" xr:uid="{3EB9A7A0-E555-476E-B87A-0F4172B8973B}"/>
    <cellStyle name="Output 2 11 3 2 3" xfId="24678" xr:uid="{DC662359-24DB-4AA1-BD9E-B8C2034EE8B2}"/>
    <cellStyle name="Output 2 11 3 3" xfId="12812" xr:uid="{686B0F51-2C36-41EC-92FD-62E9438650F7}"/>
    <cellStyle name="Output 2 11 3 3 2" xfId="22260" xr:uid="{A54BE394-FF81-43C9-BB05-09B080E56907}"/>
    <cellStyle name="Output 2 11 3 4" xfId="16525" xr:uid="{4859AF20-732E-4901-A5ED-9CE24BB78733}"/>
    <cellStyle name="Output 2 11 4" xfId="8703" xr:uid="{EBDD44F6-0A85-42B6-BFAB-6123E78CAFED}"/>
    <cellStyle name="Output 2 11 4 2" xfId="12187" xr:uid="{B0005FF5-212C-492F-B1B2-9251299FF9AD}"/>
    <cellStyle name="Output 2 11 4 2 2" xfId="21635" xr:uid="{251D2D5E-3BFD-4217-AC41-9FED179B8929}"/>
    <cellStyle name="Output 2 11 4 2 3" xfId="26027" xr:uid="{10CF6296-0069-4B5B-A525-6196189EE530}"/>
    <cellStyle name="Output 2 11 4 3" xfId="14406" xr:uid="{FC50C5CF-3133-4C06-BCE6-7B6692086377}"/>
    <cellStyle name="Output 2 11 4 3 2" xfId="23854" xr:uid="{526CB53A-19FE-4B6F-B3F5-797D27D2435B}"/>
    <cellStyle name="Output 2 11 4 4" xfId="18151" xr:uid="{34B72793-0144-4C05-9D39-7CB4CFB02CF0}"/>
    <cellStyle name="Output 2 11 5" xfId="8031" xr:uid="{D13DF690-0AC4-4C09-A3A4-91F05A869C27}"/>
    <cellStyle name="Output 2 11 5 2" xfId="11630" xr:uid="{17285A89-1310-4E2F-9DCB-8ED4E6228DD1}"/>
    <cellStyle name="Output 2 11 5 2 2" xfId="21078" xr:uid="{F36DADA7-F4AC-4BFD-8260-2A949269F5E8}"/>
    <cellStyle name="Output 2 11 5 2 3" xfId="25492" xr:uid="{0AD87F79-6A4B-4198-8781-F8EB342A9CFF}"/>
    <cellStyle name="Output 2 11 5 3" xfId="13756" xr:uid="{239D6F62-E9FF-446C-9623-56A3489E45B1}"/>
    <cellStyle name="Output 2 11 5 3 2" xfId="23204" xr:uid="{2FB778FC-3263-446A-9C5E-834DBBCA6A75}"/>
    <cellStyle name="Output 2 11 5 4" xfId="17479" xr:uid="{51AB4EC2-61F0-4F0B-8606-F50265295852}"/>
    <cellStyle name="Output 2 11 6" xfId="8890" xr:uid="{E55F24F0-DD88-45D7-B14F-8EDF40259414}"/>
    <cellStyle name="Output 2 11 6 2" xfId="12351" xr:uid="{1535A889-0D31-4308-8277-0F2F108F360F}"/>
    <cellStyle name="Output 2 11 6 2 2" xfId="21799" xr:uid="{AF44C5B0-8CD2-43DC-BF36-81065EFA42C6}"/>
    <cellStyle name="Output 2 11 6 2 3" xfId="26190" xr:uid="{FE10E17D-E752-4D83-BA7D-9034185A2231}"/>
    <cellStyle name="Output 2 11 6 3" xfId="14592" xr:uid="{93D00EEE-CF32-4FDD-9F31-0FD4A255568F}"/>
    <cellStyle name="Output 2 11 6 3 2" xfId="24040" xr:uid="{868A5E84-4B67-495C-BFBC-4E0BB7DDB8D0}"/>
    <cellStyle name="Output 2 11 6 4" xfId="18338" xr:uid="{EFECCF86-1730-4573-A447-82892F7FC617}"/>
    <cellStyle name="Output 2 11 7" xfId="8647" xr:uid="{DD01BC43-8167-4B0A-B100-A3E675744313}"/>
    <cellStyle name="Output 2 11 7 2" xfId="12137" xr:uid="{CC7C9B03-EC4D-4108-ABE5-1FD7C2B1351F}"/>
    <cellStyle name="Output 2 11 7 2 2" xfId="21585" xr:uid="{49711B93-F3B8-4585-BBA0-9E58E7C0E626}"/>
    <cellStyle name="Output 2 11 7 2 3" xfId="25977" xr:uid="{DFE653A8-2532-4E02-BC26-1883F6DE2A6C}"/>
    <cellStyle name="Output 2 11 7 3" xfId="14350" xr:uid="{2F84168A-6BAE-40D5-92AE-78C5D5A4C2D0}"/>
    <cellStyle name="Output 2 11 7 3 2" xfId="23798" xr:uid="{11DA6681-D25E-4EBC-9324-0499F3AC2594}"/>
    <cellStyle name="Output 2 11 7 4" xfId="18095" xr:uid="{B75CF02F-1773-4ECE-B7C7-E81CCD585007}"/>
    <cellStyle name="Output 2 11 8" xfId="7506" xr:uid="{1B24AB9B-2D8E-46E3-BBF3-A79B45130844}"/>
    <cellStyle name="Output 2 11 8 2" xfId="13236" xr:uid="{B3D01EC3-8D75-4532-BB74-E8C0A3786F23}"/>
    <cellStyle name="Output 2 11 8 2 2" xfId="22684" xr:uid="{78AC6866-0104-4C6C-A543-C3594EA80552}"/>
    <cellStyle name="Output 2 11 8 3" xfId="16954" xr:uid="{930EC0EC-CA3B-49A1-92D5-11A3559AB0A1}"/>
    <cellStyle name="Output 2 11 9" xfId="26850" xr:uid="{D0A30AD2-803E-4788-A9B5-3B5A1C2F44BE}"/>
    <cellStyle name="Output 2 12" xfId="3849" xr:uid="{E64B25F2-6C78-43D6-87E6-8843EBFBA743}"/>
    <cellStyle name="Output 2 12 10" xfId="27497" xr:uid="{429655F0-942B-4082-994B-330CFD075D12}"/>
    <cellStyle name="Output 2 12 2" xfId="6019" xr:uid="{534A682D-EBDB-4BC3-B6E2-7873332042A2}"/>
    <cellStyle name="Output 2 12 2 2" xfId="6689" xr:uid="{F5289BAE-27CF-4DDA-ABFA-13E297F2F4BF}"/>
    <cellStyle name="Output 2 12 2 2 2" xfId="10421" xr:uid="{CDB3F0E4-B992-44CF-A31D-5366401B2B19}"/>
    <cellStyle name="Output 2 12 2 2 2 2" xfId="19869" xr:uid="{35A4E5FC-A9AF-493E-BBD5-81D975AF6D6E}"/>
    <cellStyle name="Output 2 12 2 2 3" xfId="16140" xr:uid="{44B81889-15DA-4BE4-A632-5BB7AC54E425}"/>
    <cellStyle name="Output 2 12 2 3" xfId="9751" xr:uid="{9E3E2679-59E0-4479-88A1-8E16B334DC8F}"/>
    <cellStyle name="Output 2 12 2 3 2" xfId="19199" xr:uid="{C3162E8E-D9BA-4EEA-8891-96CF0D2E4DD4}"/>
    <cellStyle name="Output 2 12 2 4" xfId="15470" xr:uid="{A97D4ACE-C5C4-4C3E-AD45-1A3EA7053F8F}"/>
    <cellStyle name="Output 2 12 2 5" xfId="28029" xr:uid="{CC1397F7-372A-44AC-9545-4DC789714C1C}"/>
    <cellStyle name="Output 2 12 2 6" xfId="28193" xr:uid="{926C8C04-E9AE-46ED-9414-58DDE83A11D5}"/>
    <cellStyle name="Output 2 12 2 7" xfId="27944" xr:uid="{4453A163-8D21-4867-BA4D-14C48DA031E1}"/>
    <cellStyle name="Output 2 12 2 8" xfId="28537" xr:uid="{3F893D23-0541-4EDF-943B-FED964AD5AF0}"/>
    <cellStyle name="Output 2 12 3" xfId="6884" xr:uid="{D9CC9C76-78BD-46B0-8FF7-6C60C58E3422}"/>
    <cellStyle name="Output 2 12 3 2" xfId="10615" xr:uid="{7A0D39AB-76B9-40DB-A0F0-0118B2A6037A}"/>
    <cellStyle name="Output 2 12 3 2 2" xfId="20063" xr:uid="{10534E89-CB4B-49E5-A264-893FBCC15955}"/>
    <cellStyle name="Output 2 12 3 2 3" xfId="24487" xr:uid="{6EC24CE4-5A23-4185-AA9D-8D4ADA64376C}"/>
    <cellStyle name="Output 2 12 3 3" xfId="12621" xr:uid="{3C4234E7-9F53-494E-9341-359804FF1B4C}"/>
    <cellStyle name="Output 2 12 3 3 2" xfId="22069" xr:uid="{932DFB55-1242-4893-8C3A-C031F0BEC832}"/>
    <cellStyle name="Output 2 12 3 4" xfId="16334" xr:uid="{2055E4E1-9258-4AA9-8706-35D1944F1E1C}"/>
    <cellStyle name="Output 2 12 4" xfId="7395" xr:uid="{7E09D17F-3B2D-4098-AA80-E363C3A3EE18}"/>
    <cellStyle name="Output 2 12 4 2" xfId="11087" xr:uid="{5399EA37-9647-4C61-80BC-B270AD6DAD93}"/>
    <cellStyle name="Output 2 12 4 2 2" xfId="20535" xr:uid="{F1328C43-DFC4-496C-BC5D-D65C6CFD03A0}"/>
    <cellStyle name="Output 2 12 4 2 3" xfId="24954" xr:uid="{B18606BA-EC15-4654-A68E-B7997A1F0800}"/>
    <cellStyle name="Output 2 12 4 3" xfId="13125" xr:uid="{41EFF26F-020A-421C-A885-790282C616EC}"/>
    <cellStyle name="Output 2 12 4 3 2" xfId="22573" xr:uid="{EAEF843A-2860-4320-A878-62BF4F02E724}"/>
    <cellStyle name="Output 2 12 4 4" xfId="16843" xr:uid="{86BF5C96-B389-47B0-A64C-AD4ECA0991EF}"/>
    <cellStyle name="Output 2 12 5" xfId="8401" xr:uid="{9F05995A-CD02-45D5-A27B-3DA242F10CE9}"/>
    <cellStyle name="Output 2 12 5 2" xfId="11932" xr:uid="{56B5E560-C0B9-463D-A0AE-5BF8535E309B}"/>
    <cellStyle name="Output 2 12 5 2 2" xfId="21380" xr:uid="{30E85E90-EEA7-4909-85E1-1A2B2315016E}"/>
    <cellStyle name="Output 2 12 5 2 3" xfId="25774" xr:uid="{900CF075-8B05-4B9F-8144-B89DEF54F6E7}"/>
    <cellStyle name="Output 2 12 5 3" xfId="14106" xr:uid="{4E2A1D53-3303-435C-8442-80B4399C35E2}"/>
    <cellStyle name="Output 2 12 5 3 2" xfId="23554" xr:uid="{3D207DFC-925D-4FBD-AF41-222C699313BB}"/>
    <cellStyle name="Output 2 12 5 4" xfId="17849" xr:uid="{FFC93DB7-4245-44EE-96B1-7881E58DD799}"/>
    <cellStyle name="Output 2 12 6" xfId="7963" xr:uid="{A252BE73-4D73-48F1-A795-E96E00DAACBF}"/>
    <cellStyle name="Output 2 12 6 2" xfId="11569" xr:uid="{5BDB74B7-28DE-4200-A8DE-B8CDA6B3C8EA}"/>
    <cellStyle name="Output 2 12 6 2 2" xfId="21017" xr:uid="{F6A834D8-0933-40D3-A4F6-ED8270E2FC5B}"/>
    <cellStyle name="Output 2 12 6 2 3" xfId="25431" xr:uid="{87C1C59B-40A1-48A2-9B98-4D44EA59ED23}"/>
    <cellStyle name="Output 2 12 6 3" xfId="13688" xr:uid="{A376A8D2-A69B-4301-841F-351DA3389917}"/>
    <cellStyle name="Output 2 12 6 3 2" xfId="23136" xr:uid="{8DB9B6B5-200D-4435-B87E-22C6CE3E0436}"/>
    <cellStyle name="Output 2 12 6 4" xfId="17411" xr:uid="{00228A85-3D74-47F9-8FEB-9897DC2DA6E8}"/>
    <cellStyle name="Output 2 12 7" xfId="8098" xr:uid="{DD929E1E-43F4-468E-9A4E-963D875FB614}"/>
    <cellStyle name="Output 2 12 7 2" xfId="11677" xr:uid="{E083A54A-EA47-4513-B0C8-FB8AEFBCD2F9}"/>
    <cellStyle name="Output 2 12 7 2 2" xfId="21125" xr:uid="{4B740D55-2EFA-42F3-A598-EE21D85D435D}"/>
    <cellStyle name="Output 2 12 7 2 3" xfId="25535" xr:uid="{F0A66D75-D791-4AD0-86D1-04EF366253B0}"/>
    <cellStyle name="Output 2 12 7 3" xfId="13819" xr:uid="{5CE020B4-8D0D-453A-B402-D91E8CE38B02}"/>
    <cellStyle name="Output 2 12 7 3 2" xfId="23267" xr:uid="{7FF2C414-DB10-4A60-A035-A4174FEBD7F8}"/>
    <cellStyle name="Output 2 12 7 4" xfId="17546" xr:uid="{70CCD814-0DBD-411C-8A39-17698974DFDE}"/>
    <cellStyle name="Output 2 12 8" xfId="8902" xr:uid="{83466FAF-AC43-4547-ABB5-13F43B860F4B}"/>
    <cellStyle name="Output 2 12 8 2" xfId="14603" xr:uid="{77F7113B-7E66-46AC-81C2-AC0C6790A446}"/>
    <cellStyle name="Output 2 12 8 2 2" xfId="24051" xr:uid="{440D9B9F-13DA-4518-B93B-440160A4F62A}"/>
    <cellStyle name="Output 2 12 8 3" xfId="18350" xr:uid="{56722B39-8B2E-402F-A7F4-AAEB95A797A7}"/>
    <cellStyle name="Output 2 12 9" xfId="27372" xr:uid="{6D32ED68-4A28-4A37-AE4D-1AEBCEFF1E0A}"/>
    <cellStyle name="Output 2 13" xfId="4142" xr:uid="{8E10E430-CBA3-4EC6-962A-A928FC2411A1}"/>
    <cellStyle name="Output 2 14" xfId="5277" xr:uid="{B45DA0ED-254F-48A0-A806-532D3DEC94FB}"/>
    <cellStyle name="Output 2 14 10" xfId="26943" xr:uid="{18A40B10-52A5-4257-AA4C-ABEBEE98261D}"/>
    <cellStyle name="Output 2 14 2" xfId="6148" xr:uid="{0596EDC4-D0F6-4C44-B2A8-B4F5C2FFA143}"/>
    <cellStyle name="Output 2 14 2 2" xfId="6818" xr:uid="{92E8232D-72C5-4A32-AFCE-DFF2EEC32025}"/>
    <cellStyle name="Output 2 14 2 2 2" xfId="10550" xr:uid="{962911C0-B539-461F-A0CF-B994ECD3FC03}"/>
    <cellStyle name="Output 2 14 2 2 2 2" xfId="19998" xr:uid="{AFBB643B-5B8E-4B2E-8F0D-26D22730622D}"/>
    <cellStyle name="Output 2 14 2 2 3" xfId="16269" xr:uid="{D1DDFCA2-DCE6-41C2-AC48-39EC3554A97D}"/>
    <cellStyle name="Output 2 14 2 3" xfId="9880" xr:uid="{19FD8255-A9FC-426A-A73F-3A9B3DAD1A1A}"/>
    <cellStyle name="Output 2 14 2 3 2" xfId="19328" xr:uid="{08333CD8-5113-408A-98C7-1D47104CCFF7}"/>
    <cellStyle name="Output 2 14 2 4" xfId="15599" xr:uid="{1329AD77-3ABF-46B3-8527-F385C225E671}"/>
    <cellStyle name="Output 2 14 2 5" xfId="28119" xr:uid="{A78E48C4-1623-462E-AC8A-1111AD747F5F}"/>
    <cellStyle name="Output 2 14 2 6" xfId="28246" xr:uid="{A7A2D7A7-C521-4CA6-8F8D-33970CA891B9}"/>
    <cellStyle name="Output 2 14 2 7" xfId="26606" xr:uid="{7CB4C5BD-71EB-4B97-83FA-3525844DE05F}"/>
    <cellStyle name="Output 2 14 2 8" xfId="28625" xr:uid="{9F74E526-E4D7-4B66-B089-811EA48237A4}"/>
    <cellStyle name="Output 2 14 3" xfId="6970" xr:uid="{80730756-7BD2-4E08-80D9-DF340695484F}"/>
    <cellStyle name="Output 2 14 3 2" xfId="10701" xr:uid="{2CA5C817-78AF-4EF4-998E-8DC703B7151C}"/>
    <cellStyle name="Output 2 14 3 2 2" xfId="20149" xr:uid="{0EF60CD9-81CC-4C1F-885B-3D345CEC30DB}"/>
    <cellStyle name="Output 2 14 3 2 3" xfId="24573" xr:uid="{B6191F02-0AD9-4ED3-A859-2F013C4DEBEB}"/>
    <cellStyle name="Output 2 14 3 3" xfId="12707" xr:uid="{96BA2FEB-D58C-45A6-B6E4-A835644CE38A}"/>
    <cellStyle name="Output 2 14 3 3 2" xfId="22155" xr:uid="{273DAB1D-18C6-4E92-AEA6-7AF8A726893C}"/>
    <cellStyle name="Output 2 14 3 4" xfId="16420" xr:uid="{2385BCCD-9C2B-4DF6-8036-6276B9B328D8}"/>
    <cellStyle name="Output 2 14 4" xfId="7245" xr:uid="{B535DA26-D848-43AB-8656-E966F06C4E3B}"/>
    <cellStyle name="Output 2 14 4 2" xfId="10971" xr:uid="{D473539A-B6AD-4156-8108-C32293BEE361}"/>
    <cellStyle name="Output 2 14 4 2 2" xfId="20419" xr:uid="{DBB971A6-0CDC-47CD-88A6-C2D9FF683237}"/>
    <cellStyle name="Output 2 14 4 2 3" xfId="24839" xr:uid="{4EF3B3C9-701D-495E-9D48-FD16F1F07A8A}"/>
    <cellStyle name="Output 2 14 4 3" xfId="12976" xr:uid="{D8C39AA8-AA16-4A8D-B758-19915F80B16C}"/>
    <cellStyle name="Output 2 14 4 3 2" xfId="22424" xr:uid="{25737B43-A336-4452-A0B6-E0023651F574}"/>
    <cellStyle name="Output 2 14 4 4" xfId="16693" xr:uid="{ED0DC762-73C6-40DB-BB8B-6044A3703166}"/>
    <cellStyle name="Output 2 14 5" xfId="8967" xr:uid="{11F784CE-1DCA-4E70-9364-0E3DD435DCA7}"/>
    <cellStyle name="Output 2 14 5 2" xfId="12421" xr:uid="{C07FD6B5-D4E2-47A1-A640-35BF31A25FBB}"/>
    <cellStyle name="Output 2 14 5 2 2" xfId="21869" xr:uid="{7E5B7F67-2FE1-4002-9B13-5389AD69E574}"/>
    <cellStyle name="Output 2 14 5 2 3" xfId="26259" xr:uid="{EFD9B7FC-6765-4C98-81C4-55CF6465DA01}"/>
    <cellStyle name="Output 2 14 5 3" xfId="14668" xr:uid="{F94C4CCD-F89D-4560-929E-5B187DC6A2C4}"/>
    <cellStyle name="Output 2 14 5 3 2" xfId="24116" xr:uid="{B3FC70D0-8396-401F-9019-3F0622F1BD2A}"/>
    <cellStyle name="Output 2 14 5 4" xfId="18415" xr:uid="{47D8BEAB-FFF5-442D-AA71-10AB7BED620C}"/>
    <cellStyle name="Output 2 14 6" xfId="9060" xr:uid="{49B42B6B-DEDC-4DBF-9535-5DEFF786690F}"/>
    <cellStyle name="Output 2 14 6 2" xfId="12498" xr:uid="{2A7E11C6-B9C1-4653-A404-2780BA47A5E6}"/>
    <cellStyle name="Output 2 14 6 2 2" xfId="21946" xr:uid="{5A497EBD-6A7B-4843-A8D3-BA6BB0AD189E}"/>
    <cellStyle name="Output 2 14 6 2 3" xfId="26336" xr:uid="{6895930B-EFA8-4695-8ED0-30DF1BBF0ADF}"/>
    <cellStyle name="Output 2 14 6 3" xfId="14761" xr:uid="{E54CD0BF-4F2E-4B06-AB93-04BBD8B3E324}"/>
    <cellStyle name="Output 2 14 6 3 2" xfId="24209" xr:uid="{C0E8E927-B1EF-4C4C-BA45-B0371ECD30F8}"/>
    <cellStyle name="Output 2 14 6 4" xfId="18508" xr:uid="{5F6B9624-D38A-4FF7-BF11-22B38BB7930F}"/>
    <cellStyle name="Output 2 14 7" xfId="7380" xr:uid="{5FFF6855-9A25-4590-8BCB-347A97994724}"/>
    <cellStyle name="Output 2 14 7 2" xfId="11075" xr:uid="{D7C74B70-FA73-46A0-B455-FC07E933765C}"/>
    <cellStyle name="Output 2 14 7 2 2" xfId="20523" xr:uid="{D47088F9-D3EF-42A2-BB2F-E691CE2A4C37}"/>
    <cellStyle name="Output 2 14 7 2 3" xfId="24942" xr:uid="{7FAC3F46-BDBE-474E-9B8A-A0136CEB9EB4}"/>
    <cellStyle name="Output 2 14 7 3" xfId="13110" xr:uid="{BE8EBFEA-9D2D-4E0D-A93A-4E4A165DD599}"/>
    <cellStyle name="Output 2 14 7 3 2" xfId="22558" xr:uid="{F08D17E9-AA72-4615-8153-5DFD0896587B}"/>
    <cellStyle name="Output 2 14 7 4" xfId="16828" xr:uid="{6784C7BA-3874-40D7-9E03-CDBE6F89C1BA}"/>
    <cellStyle name="Output 2 14 8" xfId="9188" xr:uid="{314A2C93-F145-46FF-99FE-7D5AF83DBA77}"/>
    <cellStyle name="Output 2 14 8 2" xfId="14888" xr:uid="{AC2368D0-A4CB-4137-BA03-269F51B64F12}"/>
    <cellStyle name="Output 2 14 8 2 2" xfId="24336" xr:uid="{3453A4D8-0512-436D-B7F8-6DC9780DB4D9}"/>
    <cellStyle name="Output 2 14 8 3" xfId="18636" xr:uid="{2F62D5EF-2167-4A1E-B8A6-6DDAE46DA08A}"/>
    <cellStyle name="Output 2 14 9" xfId="27670" xr:uid="{23800EF9-2A27-4767-AB7A-7C074BA9DE0A}"/>
    <cellStyle name="Output 2 15" xfId="5668" xr:uid="{A83654B9-0FF0-47C8-8AC2-EB4116B16127}"/>
    <cellStyle name="Output 2 15 2" xfId="6338" xr:uid="{BED001BB-C6FA-46B9-9D42-82AED5F44A88}"/>
    <cellStyle name="Output 2 15 2 2" xfId="10070" xr:uid="{242F72AC-A944-41DC-9AAA-5E33EC7FF388}"/>
    <cellStyle name="Output 2 15 2 2 2" xfId="19518" xr:uid="{C1CE693F-C460-4564-B051-9625971E7B17}"/>
    <cellStyle name="Output 2 15 2 3" xfId="15789" xr:uid="{FAE632E7-4453-4064-91F0-F992AD72F451}"/>
    <cellStyle name="Output 2 15 3" xfId="9400" xr:uid="{3D77E73F-C050-483C-85EC-D1E4AE4A4FDA}"/>
    <cellStyle name="Output 2 15 3 2" xfId="18848" xr:uid="{ED761CDB-B6C2-4165-A828-5E24437E7783}"/>
    <cellStyle name="Output 2 15 4" xfId="15119" xr:uid="{2A15BC5F-E1DE-4B1E-82C8-E153DC61DBAA}"/>
    <cellStyle name="Output 2 15 5" xfId="27849" xr:uid="{294F8BFB-E4A3-4630-AFEC-4EF057D86FA6}"/>
    <cellStyle name="Output 2 15 6" xfId="26919" xr:uid="{A900AF49-2E9D-46A3-A69E-3A1B0FB2FDAE}"/>
    <cellStyle name="Output 2 15 7" xfId="27629" xr:uid="{4BA9DD99-3173-4508-B5BB-5687FA02E07D}"/>
    <cellStyle name="Output 2 15 8" xfId="28383" xr:uid="{A52A9BCF-DE00-415C-9E03-9543E01B7377}"/>
    <cellStyle name="Output 2 16" xfId="6944" xr:uid="{60DC344F-EF96-4023-A3A0-FC4B0EB60DD3}"/>
    <cellStyle name="Output 2 16 2" xfId="10675" xr:uid="{E2F680B1-03DD-4AA1-9263-DCACA7073DAF}"/>
    <cellStyle name="Output 2 16 2 2" xfId="20123" xr:uid="{16F0C51B-5EF3-4134-BBDC-1D986C89E344}"/>
    <cellStyle name="Output 2 16 2 3" xfId="24547" xr:uid="{AD5BBF8A-4DF3-4253-8A38-DE4452D37C0A}"/>
    <cellStyle name="Output 2 16 3" xfId="12681" xr:uid="{C60BE6A7-2D26-4528-A7D8-6F94BC7F7F38}"/>
    <cellStyle name="Output 2 16 3 2" xfId="22129" xr:uid="{D097C8E4-9963-406D-BB19-D138FA4B9D41}"/>
    <cellStyle name="Output 2 16 4" xfId="16394" xr:uid="{779D2D37-EE6F-42ED-8818-F310AD5E61E6}"/>
    <cellStyle name="Output 2 17" xfId="8271" xr:uid="{A002EAA8-E72B-44AE-A464-CCC44EB4D520}"/>
    <cellStyle name="Output 2 17 2" xfId="11823" xr:uid="{848287AC-1583-4779-861F-BCBB28025CF8}"/>
    <cellStyle name="Output 2 17 2 2" xfId="21271" xr:uid="{4238E7E9-D7D4-425A-99B3-F935B9D5616E}"/>
    <cellStyle name="Output 2 17 2 3" xfId="25665" xr:uid="{FD927A72-22E3-4651-96AE-3E272A962192}"/>
    <cellStyle name="Output 2 17 3" xfId="13976" xr:uid="{BBC2F559-1721-4E9C-9474-D98602D387B4}"/>
    <cellStyle name="Output 2 17 3 2" xfId="23424" xr:uid="{B39903EF-CC64-464F-B5E4-F982DC4047A5}"/>
    <cellStyle name="Output 2 17 4" xfId="17719" xr:uid="{65C95AD8-EEC6-4D13-AB2E-8DCA42ABD983}"/>
    <cellStyle name="Output 2 18" xfId="8324" xr:uid="{6A817A0D-AC76-48BB-BB1C-6CA6B5E34B6C}"/>
    <cellStyle name="Output 2 18 2" xfId="11874" xr:uid="{DD83BC28-8FF5-40D7-AA55-088B4767964D}"/>
    <cellStyle name="Output 2 18 2 2" xfId="21322" xr:uid="{5EFD58F8-E034-4FDB-A088-5F8EC73CCDDE}"/>
    <cellStyle name="Output 2 18 2 3" xfId="25716" xr:uid="{CC270396-12DC-428A-BAD0-8E67079CF449}"/>
    <cellStyle name="Output 2 18 3" xfId="14029" xr:uid="{7EA65705-73A7-455E-B019-D3B0462FA55C}"/>
    <cellStyle name="Output 2 18 3 2" xfId="23477" xr:uid="{DF8A24EB-8064-4F7B-BB01-7E7FBA86F448}"/>
    <cellStyle name="Output 2 18 4" xfId="17772" xr:uid="{B5F4DF53-4DE9-44BD-8240-C47AEBF92312}"/>
    <cellStyle name="Output 2 19" xfId="7992" xr:uid="{E167F075-605D-46A0-9CAD-3776260D958C}"/>
    <cellStyle name="Output 2 19 2" xfId="11591" xr:uid="{A2015B0B-03C5-4FB9-A7C4-764DD83031FA}"/>
    <cellStyle name="Output 2 19 2 2" xfId="21039" xr:uid="{2D443920-D6C9-4CF6-BDA7-C8835278A0BC}"/>
    <cellStyle name="Output 2 19 2 3" xfId="25453" xr:uid="{C3FBC1B9-9EC0-43DF-9062-4A888D661E14}"/>
    <cellStyle name="Output 2 19 3" xfId="13717" xr:uid="{754CC608-5006-400F-B72B-9CD957E41C7B}"/>
    <cellStyle name="Output 2 19 3 2" xfId="23165" xr:uid="{D598945A-BAAB-4CA4-8A32-1F8ECAF80B83}"/>
    <cellStyle name="Output 2 19 4" xfId="17440" xr:uid="{9F2C9A42-45DD-4FA0-8E6E-AD7E0D463A13}"/>
    <cellStyle name="Output 2 2" xfId="1518" xr:uid="{EDFCDC96-2463-49D4-A089-21ABB951ED2E}"/>
    <cellStyle name="Output 2 2 10" xfId="8187" xr:uid="{D9A65C4F-3AEA-4497-A815-38BAD545151D}"/>
    <cellStyle name="Output 2 2 10 2" xfId="13893" xr:uid="{0C38D3D8-579C-459D-9D9B-E5411EDE5794}"/>
    <cellStyle name="Output 2 2 10 2 2" xfId="23341" xr:uid="{1EDE679B-75F4-43B0-B10A-D1BD90B49A46}"/>
    <cellStyle name="Output 2 2 10 3" xfId="17635" xr:uid="{27570827-F5F9-4779-863B-2D2702A1D78C}"/>
    <cellStyle name="Output 2 2 11" xfId="26851" xr:uid="{92588329-69CB-48DA-8D50-2EFCE95F69EF}"/>
    <cellStyle name="Output 2 2 12" xfId="26719" xr:uid="{495F1D8E-F55E-4807-8041-11F0EFA802F4}"/>
    <cellStyle name="Output 2 2 2" xfId="3850" xr:uid="{044F7E27-E119-499F-A40C-D28AC3582102}"/>
    <cellStyle name="Output 2 2 2 10" xfId="27030" xr:uid="{85C79061-EC9F-4992-B723-A483DCB2907A}"/>
    <cellStyle name="Output 2 2 2 2" xfId="6020" xr:uid="{86A51953-E97F-42DE-A09A-E0BB47AC9648}"/>
    <cellStyle name="Output 2 2 2 2 2" xfId="6690" xr:uid="{D1A14FF0-AC07-4303-B404-622CC09C394C}"/>
    <cellStyle name="Output 2 2 2 2 2 2" xfId="10422" xr:uid="{B41A1BA3-FAC9-4E0B-AF03-6681BEB097A0}"/>
    <cellStyle name="Output 2 2 2 2 2 2 2" xfId="19870" xr:uid="{364B0756-16C2-4DB7-8683-92A021D04201}"/>
    <cellStyle name="Output 2 2 2 2 2 3" xfId="16141" xr:uid="{31295922-7CC9-4DAF-979C-5C152E0E4B70}"/>
    <cellStyle name="Output 2 2 2 2 3" xfId="9752" xr:uid="{29BDE556-1B6A-447E-88B3-8FA5FDB7CA12}"/>
    <cellStyle name="Output 2 2 2 2 3 2" xfId="19200" xr:uid="{BE7D55B4-0395-4401-BD66-A2219D5B1232}"/>
    <cellStyle name="Output 2 2 2 2 4" xfId="15471" xr:uid="{3539EA0E-82D5-4442-99B4-02A257DD9F67}"/>
    <cellStyle name="Output 2 2 2 2 5" xfId="28030" xr:uid="{86CB5B4A-544F-49A8-9DEB-FBE88A0C75BE}"/>
    <cellStyle name="Output 2 2 2 2 6" xfId="28194" xr:uid="{6000A2F7-C803-4ED7-886D-17EE844B1DB0}"/>
    <cellStyle name="Output 2 2 2 2 7" xfId="27023" xr:uid="{E9498877-F498-418D-83FA-99749EFAABD1}"/>
    <cellStyle name="Output 2 2 2 2 8" xfId="28538" xr:uid="{38C61786-4CD0-4408-9CA9-E2726FC26635}"/>
    <cellStyle name="Output 2 2 2 3" xfId="6883" xr:uid="{9322F423-AE5B-417B-BCAB-5C3E067CDCC3}"/>
    <cellStyle name="Output 2 2 2 3 2" xfId="10614" xr:uid="{44980223-1667-488A-A40F-29AE78961D69}"/>
    <cellStyle name="Output 2 2 2 3 2 2" xfId="20062" xr:uid="{9A8CA93F-F122-4381-8EA2-64CEE2BBEBFC}"/>
    <cellStyle name="Output 2 2 2 3 2 3" xfId="24486" xr:uid="{A8E7069A-37ED-44A3-8AA4-C84E8A81BFF2}"/>
    <cellStyle name="Output 2 2 2 3 3" xfId="12620" xr:uid="{6673AC35-F2B1-409F-A9F2-3590853FAE4D}"/>
    <cellStyle name="Output 2 2 2 3 3 2" xfId="22068" xr:uid="{4C73BD69-C7E2-40FE-8A92-DFDF610845D6}"/>
    <cellStyle name="Output 2 2 2 3 4" xfId="16333" xr:uid="{F0528FFE-CC82-43C7-B390-F84E223E9A11}"/>
    <cellStyle name="Output 2 2 2 4" xfId="7943" xr:uid="{D1A2E321-5B0A-460D-8A1B-7465A42C1C07}"/>
    <cellStyle name="Output 2 2 2 4 2" xfId="11550" xr:uid="{0CE59A6A-AB87-4764-BD2E-9F958999A08C}"/>
    <cellStyle name="Output 2 2 2 4 2 2" xfId="20998" xr:uid="{5EAADF2D-8C7C-4AFC-A604-3D2A12F42913}"/>
    <cellStyle name="Output 2 2 2 4 2 3" xfId="25412" xr:uid="{1E8FF719-4500-43E7-B720-E79301C170E7}"/>
    <cellStyle name="Output 2 2 2 4 3" xfId="13668" xr:uid="{54D2FC67-6E58-49C2-9CD9-34CEB20F1764}"/>
    <cellStyle name="Output 2 2 2 4 3 2" xfId="23116" xr:uid="{24147E07-1938-40EB-8D3A-06F2573FA603}"/>
    <cellStyle name="Output 2 2 2 4 4" xfId="17391" xr:uid="{CE900A4A-C76F-4BF1-AB2C-2A1BFD8FDFE5}"/>
    <cellStyle name="Output 2 2 2 5" xfId="8402" xr:uid="{F960818A-B950-4F23-898A-FB891C70DDDB}"/>
    <cellStyle name="Output 2 2 2 5 2" xfId="11933" xr:uid="{DAE8BC2D-E4A2-4E01-A2F3-91CECC0BB912}"/>
    <cellStyle name="Output 2 2 2 5 2 2" xfId="21381" xr:uid="{EE546EB8-D5D7-40F7-86F2-A3DC88871CC2}"/>
    <cellStyle name="Output 2 2 2 5 2 3" xfId="25775" xr:uid="{F5B00088-2C87-419A-AA44-FB558DAA3902}"/>
    <cellStyle name="Output 2 2 2 5 3" xfId="14107" xr:uid="{526D7CBB-86DD-4200-9EFA-8975A4439BE0}"/>
    <cellStyle name="Output 2 2 2 5 3 2" xfId="23555" xr:uid="{05F958DD-7CDE-404E-A233-787B3CF5213B}"/>
    <cellStyle name="Output 2 2 2 5 4" xfId="17850" xr:uid="{6E8599D7-9938-43CC-AFCF-C68A757553D5}"/>
    <cellStyle name="Output 2 2 2 6" xfId="7907" xr:uid="{7052D8B3-4F11-400B-9A3D-569A5DEEF881}"/>
    <cellStyle name="Output 2 2 2 6 2" xfId="11519" xr:uid="{989226AC-B7A2-4152-920F-EB09C07DF86F}"/>
    <cellStyle name="Output 2 2 2 6 2 2" xfId="20967" xr:uid="{1C9BE029-2D83-4609-92DA-4AD96575DD70}"/>
    <cellStyle name="Output 2 2 2 6 2 3" xfId="25381" xr:uid="{5191F61E-2AD5-4730-8833-1FFFEA04E593}"/>
    <cellStyle name="Output 2 2 2 6 3" xfId="13632" xr:uid="{295D4677-E50C-4E4A-9508-828DC804A348}"/>
    <cellStyle name="Output 2 2 2 6 3 2" xfId="23080" xr:uid="{0C60F463-AC4E-48B5-9020-49D4F4B64C32}"/>
    <cellStyle name="Output 2 2 2 6 4" xfId="17355" xr:uid="{F97DBA7D-471D-477C-8F37-190A3BAB181C}"/>
    <cellStyle name="Output 2 2 2 7" xfId="7747" xr:uid="{8DC2AABB-6631-4135-9E37-ED3B7876C4C2}"/>
    <cellStyle name="Output 2 2 2 7 2" xfId="11391" xr:uid="{1F60FF6B-CEDB-4FA8-8EF7-923E43DCF952}"/>
    <cellStyle name="Output 2 2 2 7 2 2" xfId="20839" xr:uid="{F7772A12-C0DF-4E1C-B4DA-DB1170A61409}"/>
    <cellStyle name="Output 2 2 2 7 2 3" xfId="25255" xr:uid="{DF385BAB-BE01-4518-BF36-E8A36AA40B2A}"/>
    <cellStyle name="Output 2 2 2 7 3" xfId="13474" xr:uid="{CCA19BB3-2809-4039-8E54-3FD95434621D}"/>
    <cellStyle name="Output 2 2 2 7 3 2" xfId="22922" xr:uid="{F65E149D-9DB6-405F-96B2-64423F75BB1B}"/>
    <cellStyle name="Output 2 2 2 7 4" xfId="17195" xr:uid="{6AD3F2F0-407A-40CC-A687-344F281132C9}"/>
    <cellStyle name="Output 2 2 2 8" xfId="7846" xr:uid="{19EA7BFD-6017-49DA-952C-1078B69FB2D9}"/>
    <cellStyle name="Output 2 2 2 8 2" xfId="13573" xr:uid="{DFBC2C6F-79C8-48B6-965B-BE84ED97D01A}"/>
    <cellStyle name="Output 2 2 2 8 2 2" xfId="23021" xr:uid="{54E76A5F-E8F3-46AB-85C5-AD070F291B14}"/>
    <cellStyle name="Output 2 2 2 8 3" xfId="17294" xr:uid="{DA074414-3DAA-48C9-AED1-423F442E3925}"/>
    <cellStyle name="Output 2 2 2 9" xfId="27373" xr:uid="{97EF302C-F5AE-4296-AAD1-7954C94FA1EC}"/>
    <cellStyle name="Output 2 2 3" xfId="5278" xr:uid="{DFD3A0E5-9947-414E-8745-88FFA1605B9E}"/>
    <cellStyle name="Output 2 2 3 10" xfId="26488" xr:uid="{660D2F57-A40C-45A8-96EB-A9B1EE3FB104}"/>
    <cellStyle name="Output 2 2 3 2" xfId="6149" xr:uid="{660195FF-A62B-4689-BAA2-883140618D1B}"/>
    <cellStyle name="Output 2 2 3 2 2" xfId="6819" xr:uid="{1F01D594-A76E-44F2-8098-E143752BC661}"/>
    <cellStyle name="Output 2 2 3 2 2 2" xfId="10551" xr:uid="{E2E345C5-22DE-4C01-A37A-E588D1E7C6C8}"/>
    <cellStyle name="Output 2 2 3 2 2 2 2" xfId="19999" xr:uid="{45DD7588-EE8F-4003-8EE3-5284DDAADE09}"/>
    <cellStyle name="Output 2 2 3 2 2 3" xfId="16270" xr:uid="{134D12FD-C7BF-4E47-BF56-5E4593194AB0}"/>
    <cellStyle name="Output 2 2 3 2 3" xfId="9881" xr:uid="{027A9DDE-EFF8-4FF6-BC23-DCD84DF4EA1C}"/>
    <cellStyle name="Output 2 2 3 2 3 2" xfId="19329" xr:uid="{73769251-5EA1-4173-BB68-DC107A7C141D}"/>
    <cellStyle name="Output 2 2 3 2 4" xfId="15600" xr:uid="{96C88B09-FBDA-4A86-96A6-15E4B0F2FD96}"/>
    <cellStyle name="Output 2 2 3 2 5" xfId="28120" xr:uid="{0F35CC8B-4319-4726-8F04-9404C7D34CC9}"/>
    <cellStyle name="Output 2 2 3 2 6" xfId="28247" xr:uid="{E1D32E25-1723-4150-9466-47AA4D103AD1}"/>
    <cellStyle name="Output 2 2 3 2 7" xfId="27942" xr:uid="{1B3325CF-D93D-4E48-B33A-C11A7F64E9EC}"/>
    <cellStyle name="Output 2 2 3 2 8" xfId="28626" xr:uid="{A96A6BA8-4785-41B1-91BE-E5E5C2855A0F}"/>
    <cellStyle name="Output 2 2 3 3" xfId="6848" xr:uid="{0BB1CA63-AD2D-4C67-997E-4A6F99B2ACB0}"/>
    <cellStyle name="Output 2 2 3 3 2" xfId="10579" xr:uid="{29EE1B39-28EA-4293-A67D-7992812A1A26}"/>
    <cellStyle name="Output 2 2 3 3 2 2" xfId="20027" xr:uid="{57653A26-05F9-465B-9F52-B76E445713CB}"/>
    <cellStyle name="Output 2 2 3 3 2 3" xfId="24451" xr:uid="{E40CCED4-CFF7-43BD-B9F7-78ADBC3B2D24}"/>
    <cellStyle name="Output 2 2 3 3 3" xfId="12585" xr:uid="{00BA29E4-D695-4CEB-8495-D61E18B2BDC0}"/>
    <cellStyle name="Output 2 2 3 3 3 2" xfId="22033" xr:uid="{09AF8795-636A-467A-8584-C65E46517121}"/>
    <cellStyle name="Output 2 2 3 3 4" xfId="16298" xr:uid="{ADCE2D25-014C-401A-8D9F-C7546717E834}"/>
    <cellStyle name="Output 2 2 3 4" xfId="8880" xr:uid="{7B8F4E51-C636-4211-A2FB-7DA6E47D3375}"/>
    <cellStyle name="Output 2 2 3 4 2" xfId="12343" xr:uid="{CC1494B5-5BF4-4847-9E45-E5D08F464875}"/>
    <cellStyle name="Output 2 2 3 4 2 2" xfId="21791" xr:uid="{909BBC0D-5958-4C5B-8D0D-FC529367D5A7}"/>
    <cellStyle name="Output 2 2 3 4 2 3" xfId="26182" xr:uid="{6836EC73-88BF-4ECC-964A-D14B03CDD1D3}"/>
    <cellStyle name="Output 2 2 3 4 3" xfId="14582" xr:uid="{898833E3-3037-4D52-A0E2-BD8A96E186AE}"/>
    <cellStyle name="Output 2 2 3 4 3 2" xfId="24030" xr:uid="{895D1939-0480-4813-937F-98A7BFEC7DF7}"/>
    <cellStyle name="Output 2 2 3 4 4" xfId="18328" xr:uid="{E4F79B2A-5FCD-4FB0-A0AE-C660B1479D8A}"/>
    <cellStyle name="Output 2 2 3 5" xfId="8968" xr:uid="{DC00AEF5-14BF-4CBB-926F-ADA0112E4CD0}"/>
    <cellStyle name="Output 2 2 3 5 2" xfId="12422" xr:uid="{C8EE4482-85AF-4BA4-B7DB-C1C8B86C9975}"/>
    <cellStyle name="Output 2 2 3 5 2 2" xfId="21870" xr:uid="{B92EE5FE-9C21-4576-ADFB-925E1559884D}"/>
    <cellStyle name="Output 2 2 3 5 2 3" xfId="26260" xr:uid="{E3822D25-6A91-4F52-A77D-7BD591EFAA69}"/>
    <cellStyle name="Output 2 2 3 5 3" xfId="14669" xr:uid="{3B164235-EFE6-44F2-A820-69B404564C00}"/>
    <cellStyle name="Output 2 2 3 5 3 2" xfId="24117" xr:uid="{DDC95E77-84CF-4B8F-B2B3-4AB4B224A36F}"/>
    <cellStyle name="Output 2 2 3 5 4" xfId="18416" xr:uid="{560C9DB8-1105-4C4D-A2AB-0916AB8D6EE2}"/>
    <cellStyle name="Output 2 2 3 6" xfId="9061" xr:uid="{9AE42A7E-40AA-481A-8DAF-FD8977F5C8DF}"/>
    <cellStyle name="Output 2 2 3 6 2" xfId="12499" xr:uid="{FEEE5987-B418-4D7C-BD6E-0AA048034F85}"/>
    <cellStyle name="Output 2 2 3 6 2 2" xfId="21947" xr:uid="{58550CF8-4A59-4B7D-BB80-3BCEFE73B6D8}"/>
    <cellStyle name="Output 2 2 3 6 2 3" xfId="26337" xr:uid="{D1AEE77C-D985-4040-81B0-376D8B5A86FE}"/>
    <cellStyle name="Output 2 2 3 6 3" xfId="14762" xr:uid="{6867137E-ED0C-439E-AB95-2A8E644D84ED}"/>
    <cellStyle name="Output 2 2 3 6 3 2" xfId="24210" xr:uid="{183C3533-6AB2-4DDC-BDF1-C831090939CC}"/>
    <cellStyle name="Output 2 2 3 6 4" xfId="18509" xr:uid="{18018B64-3224-424B-A1D1-7A41348C94D1}"/>
    <cellStyle name="Output 2 2 3 7" xfId="7721" xr:uid="{51FD3178-66C9-4E71-B801-4236BCE401C7}"/>
    <cellStyle name="Output 2 2 3 7 2" xfId="11369" xr:uid="{FC4F4D81-1650-40C9-AEE5-BBDF3E00F553}"/>
    <cellStyle name="Output 2 2 3 7 2 2" xfId="20817" xr:uid="{8485BE14-2652-49C2-9E45-BDE2C03D7DBC}"/>
    <cellStyle name="Output 2 2 3 7 2 3" xfId="25235" xr:uid="{EA3596B6-28DB-42EB-AA08-1CF6AFCAE455}"/>
    <cellStyle name="Output 2 2 3 7 3" xfId="13450" xr:uid="{8374F675-AE55-4A5D-8A58-9309429DEF85}"/>
    <cellStyle name="Output 2 2 3 7 3 2" xfId="22898" xr:uid="{8353DB19-BD01-456E-A113-5887583F54D9}"/>
    <cellStyle name="Output 2 2 3 7 4" xfId="17169" xr:uid="{FE402E5D-AFC3-4277-8BA0-7AF5DD02D8FB}"/>
    <cellStyle name="Output 2 2 3 8" xfId="9189" xr:uid="{387272DB-0478-4417-A6AB-98A6314B199C}"/>
    <cellStyle name="Output 2 2 3 8 2" xfId="14889" xr:uid="{CBC39910-B386-4DF9-8D79-959218C4A031}"/>
    <cellStyle name="Output 2 2 3 8 2 2" xfId="24337" xr:uid="{8A3621F9-19D6-4E64-A951-AE07957AAB3D}"/>
    <cellStyle name="Output 2 2 3 8 3" xfId="18637" xr:uid="{CD4A3235-480D-4259-B08E-FDA9E8BF39DB}"/>
    <cellStyle name="Output 2 2 3 9" xfId="27671" xr:uid="{751CD93F-D634-473B-B671-F28BE011B9F1}"/>
    <cellStyle name="Output 2 2 4" xfId="5671" xr:uid="{92929109-4820-496A-A01C-F2B76533EAD5}"/>
    <cellStyle name="Output 2 2 4 2" xfId="6341" xr:uid="{F71638E8-01E8-42ED-9C9B-6A9AB14A759D}"/>
    <cellStyle name="Output 2 2 4 2 2" xfId="10073" xr:uid="{6B75DA1E-0927-4231-9827-E15AC096AFA0}"/>
    <cellStyle name="Output 2 2 4 2 2 2" xfId="19521" xr:uid="{AF1C47B9-0B0C-419A-8A15-50A9A74B1C8B}"/>
    <cellStyle name="Output 2 2 4 2 3" xfId="15792" xr:uid="{C888208B-937C-452D-A347-41A1F649C245}"/>
    <cellStyle name="Output 2 2 4 3" xfId="9403" xr:uid="{B1D855BC-2433-4069-BBE2-DEB12F10B70B}"/>
    <cellStyle name="Output 2 2 4 3 2" xfId="18851" xr:uid="{7EFE95F6-9B00-424B-8B90-364B992232A4}"/>
    <cellStyle name="Output 2 2 4 4" xfId="15122" xr:uid="{7B8DF08C-6654-4A0B-8C67-5FC6AF0550E6}"/>
    <cellStyle name="Output 2 2 4 5" xfId="27852" xr:uid="{CADA1CDD-4FDA-4BDE-AF4A-6D4B256D639D}"/>
    <cellStyle name="Output 2 2 4 6" xfId="27168" xr:uid="{74F9388B-CB53-48CD-84DE-7D51F19F1DC9}"/>
    <cellStyle name="Output 2 2 4 7" xfId="26961" xr:uid="{60939527-7F66-46E1-9723-B87444C4A3E2}"/>
    <cellStyle name="Output 2 2 4 8" xfId="28386" xr:uid="{BE880D56-7F59-4F6D-8434-17976C82C7A8}"/>
    <cellStyle name="Output 2 2 5" xfId="7076" xr:uid="{70E8A589-6050-48AB-9410-D522ECEA02B0}"/>
    <cellStyle name="Output 2 2 5 2" xfId="10807" xr:uid="{054F4E3B-3AD5-4ED6-BE71-55672C24BAFE}"/>
    <cellStyle name="Output 2 2 5 2 2" xfId="20255" xr:uid="{0B967539-E1F9-49F1-BF9A-51CC06D5C98F}"/>
    <cellStyle name="Output 2 2 5 2 3" xfId="24679" xr:uid="{E424059E-BBBA-4024-A077-E7F127620211}"/>
    <cellStyle name="Output 2 2 5 3" xfId="12813" xr:uid="{80D8D078-9291-4717-A08C-6DD1635FB4D2}"/>
    <cellStyle name="Output 2 2 5 3 2" xfId="22261" xr:uid="{6AB3D6B5-54AD-4265-8709-B64AD2DC3FE6}"/>
    <cellStyle name="Output 2 2 5 4" xfId="16526" xr:uid="{367D8212-A6FB-4DAC-88D6-79A1C1621028}"/>
    <cellStyle name="Output 2 2 6" xfId="8270" xr:uid="{85710B27-6C04-49D3-BDC8-27A0C5DCFB8C}"/>
    <cellStyle name="Output 2 2 6 2" xfId="11822" xr:uid="{AB21907D-A09B-4274-A00B-09020F0EA87A}"/>
    <cellStyle name="Output 2 2 6 2 2" xfId="21270" xr:uid="{998C5E31-B257-4D88-9364-D3B7B42A7860}"/>
    <cellStyle name="Output 2 2 6 2 3" xfId="25664" xr:uid="{C57CEF1D-4D41-4214-98A6-32EA89C3DFA4}"/>
    <cellStyle name="Output 2 2 6 3" xfId="13975" xr:uid="{E71B557D-180E-4150-ACD6-5579DEEDCF13}"/>
    <cellStyle name="Output 2 2 6 3 2" xfId="23423" xr:uid="{4919CB16-0379-4D7F-92C6-98B0145A0130}"/>
    <cellStyle name="Output 2 2 6 4" xfId="17718" xr:uid="{7B21B4CE-5381-4980-AB77-B4FCB2E0A92E}"/>
    <cellStyle name="Output 2 2 7" xfId="8767" xr:uid="{DD4B72E1-8B0E-4CC8-929C-E51417DB7889}"/>
    <cellStyle name="Output 2 2 7 2" xfId="12251" xr:uid="{2166F4E2-8A86-4E2A-B954-EFFC22B1024B}"/>
    <cellStyle name="Output 2 2 7 2 2" xfId="21699" xr:uid="{F169E495-A13A-45F9-A209-0D52532DA90E}"/>
    <cellStyle name="Output 2 2 7 2 3" xfId="26091" xr:uid="{5A3BDC99-9D10-4122-936F-0C6E43D43A41}"/>
    <cellStyle name="Output 2 2 7 3" xfId="14470" xr:uid="{1B32D8AA-D085-4915-95A5-EAED59383969}"/>
    <cellStyle name="Output 2 2 7 3 2" xfId="23918" xr:uid="{3260B1E9-4A50-43C7-B18F-B395AEDF9FEB}"/>
    <cellStyle name="Output 2 2 7 4" xfId="18215" xr:uid="{70B1013F-D055-4619-B7CB-922AA884F912}"/>
    <cellStyle name="Output 2 2 8" xfId="8298" xr:uid="{993286B8-8BC8-4418-B209-0D5957C325CD}"/>
    <cellStyle name="Output 2 2 8 2" xfId="11849" xr:uid="{2830D49F-BB52-49D6-AE0E-ACB3AF3B02EE}"/>
    <cellStyle name="Output 2 2 8 2 2" xfId="21297" xr:uid="{792618BA-4C5F-4A54-AF48-46EBC020A4D3}"/>
    <cellStyle name="Output 2 2 8 2 3" xfId="25691" xr:uid="{A4F36666-1088-4C23-9D2E-5EE59E74DE61}"/>
    <cellStyle name="Output 2 2 8 3" xfId="14003" xr:uid="{203EBC8E-9EFC-4157-B492-57186D901DDF}"/>
    <cellStyle name="Output 2 2 8 3 2" xfId="23451" xr:uid="{66C13FD0-C52A-469F-B775-1D75CA620B9F}"/>
    <cellStyle name="Output 2 2 8 4" xfId="17746" xr:uid="{932E3C1D-3055-4F4B-B7B9-B994564A2302}"/>
    <cellStyle name="Output 2 2 9" xfId="8409" xr:uid="{36ACE737-1B5F-49C7-B2E4-92C826C453AF}"/>
    <cellStyle name="Output 2 2 9 2" xfId="11939" xr:uid="{13B76CA1-ADAD-40F6-8BC6-502FEFB3A012}"/>
    <cellStyle name="Output 2 2 9 2 2" xfId="21387" xr:uid="{42B9C4C6-A5F5-493C-956E-6B1AF2919B13}"/>
    <cellStyle name="Output 2 2 9 2 3" xfId="25781" xr:uid="{2C00CE09-756C-4866-B8B9-7EAF293E0367}"/>
    <cellStyle name="Output 2 2 9 3" xfId="14114" xr:uid="{76429B94-52AC-462B-822C-62B57308C62C}"/>
    <cellStyle name="Output 2 2 9 3 2" xfId="23562" xr:uid="{559B974C-6BE4-4421-834A-1CFFF3826137}"/>
    <cellStyle name="Output 2 2 9 4" xfId="17857" xr:uid="{A3C9D1B8-FC4F-442D-8F72-8A37943DDECA}"/>
    <cellStyle name="Output 2 20" xfId="9013" xr:uid="{18B701D5-CA05-4159-AB35-0FDA846BEA7B}"/>
    <cellStyle name="Output 2 20 2" xfId="12457" xr:uid="{49E69889-7646-4805-992C-58589C25CDD1}"/>
    <cellStyle name="Output 2 20 2 2" xfId="21905" xr:uid="{12492B32-2DB7-4526-8EA9-79BB68A2D09F}"/>
    <cellStyle name="Output 2 20 2 3" xfId="26295" xr:uid="{9368422B-4EE6-4E3F-90DF-60A9F754491E}"/>
    <cellStyle name="Output 2 20 3" xfId="14714" xr:uid="{1CA87DF0-D011-4DB5-839E-716FE4E9952C}"/>
    <cellStyle name="Output 2 20 3 2" xfId="24162" xr:uid="{7EAE322D-AAE8-45DD-A356-AF9703E4F197}"/>
    <cellStyle name="Output 2 20 4" xfId="18461" xr:uid="{532542C3-E3C9-4FA7-9AED-4416C5B6B5F7}"/>
    <cellStyle name="Output 2 21" xfId="8050" xr:uid="{20924FA2-586F-427F-87EC-D39339D4E7DC}"/>
    <cellStyle name="Output 2 21 2" xfId="13774" xr:uid="{BFC35466-78D9-4A2C-8B5F-76D9F217A89A}"/>
    <cellStyle name="Output 2 21 2 2" xfId="23222" xr:uid="{70359583-E66A-4956-80EB-BFDD27260A8E}"/>
    <cellStyle name="Output 2 21 3" xfId="17498" xr:uid="{E5CAA4D6-519E-41A6-A498-8411C4272ED3}"/>
    <cellStyle name="Output 2 22" xfId="26848" xr:uid="{26EEBC22-EBF6-4E4A-AD08-CE28C4472D89}"/>
    <cellStyle name="Output 2 23" xfId="26720" xr:uid="{A5E79AC0-8BBF-4A52-B6F7-65584E3B4DDD}"/>
    <cellStyle name="Output 2 24" xfId="29372" xr:uid="{FB3FC557-87EC-4126-B615-91AF39FF3F20}"/>
    <cellStyle name="Output 2 3" xfId="1519" xr:uid="{6FE1D37B-BD63-443E-B53E-844C71E39D95}"/>
    <cellStyle name="Output 2 3 10" xfId="7804" xr:uid="{D269C3E8-C92D-4CEA-BD2D-39FAB425023B}"/>
    <cellStyle name="Output 2 3 10 2" xfId="13531" xr:uid="{6922D808-0911-4A94-AED6-6BB6CAB993D1}"/>
    <cellStyle name="Output 2 3 10 2 2" xfId="22979" xr:uid="{6771A30F-E95C-4AC1-8A1C-98A1000EE77F}"/>
    <cellStyle name="Output 2 3 10 3" xfId="17252" xr:uid="{F09F2B04-1FE6-4B48-8434-D2BCFB4A74FC}"/>
    <cellStyle name="Output 2 3 11" xfId="26852" xr:uid="{A6169D38-EA15-4DCA-84A2-D37DA173A1FB}"/>
    <cellStyle name="Output 2 3 12" xfId="27553" xr:uid="{46356044-5CAF-4232-B265-B28D95571991}"/>
    <cellStyle name="Output 2 3 2" xfId="3851" xr:uid="{D4ABEB7B-7884-419C-9B78-A56EB7FFC5CA}"/>
    <cellStyle name="Output 2 3 2 10" xfId="27036" xr:uid="{D7EF6DF3-98B0-4020-ADE4-883083007E71}"/>
    <cellStyle name="Output 2 3 2 2" xfId="6021" xr:uid="{637E378E-1224-4BAB-BBDB-8450309CF229}"/>
    <cellStyle name="Output 2 3 2 2 2" xfId="6691" xr:uid="{819CFE1A-E9DD-4731-A02E-EE46734C34B2}"/>
    <cellStyle name="Output 2 3 2 2 2 2" xfId="10423" xr:uid="{FAA248C7-A624-4626-B86D-F7367A164FA9}"/>
    <cellStyle name="Output 2 3 2 2 2 2 2" xfId="19871" xr:uid="{1B80B6C8-EFC7-496B-9CC6-C0E54793E2CE}"/>
    <cellStyle name="Output 2 3 2 2 2 3" xfId="16142" xr:uid="{EE0619FA-E964-4175-A177-4F8482CA3328}"/>
    <cellStyle name="Output 2 3 2 2 3" xfId="9753" xr:uid="{A1C0D99E-32AB-4B1B-AF68-BAE7192EBA5E}"/>
    <cellStyle name="Output 2 3 2 2 3 2" xfId="19201" xr:uid="{0C8BBAF0-64EA-4C5F-BB52-76C5200E34A0}"/>
    <cellStyle name="Output 2 3 2 2 4" xfId="15472" xr:uid="{DC783CD2-6AC3-44AC-B383-1F2273E4DD03}"/>
    <cellStyle name="Output 2 3 2 2 5" xfId="28031" xr:uid="{CE222308-9618-498A-8FE3-B418406668FC}"/>
    <cellStyle name="Output 2 3 2 2 6" xfId="28195" xr:uid="{F922B4A8-1C33-4390-8A79-4D12602DEC76}"/>
    <cellStyle name="Output 2 3 2 2 7" xfId="28133" xr:uid="{ECA8712C-D062-4718-A83C-80E461BBF2A0}"/>
    <cellStyle name="Output 2 3 2 2 8" xfId="28539" xr:uid="{53B045E0-735E-4D1B-908C-66FA71FFB0B7}"/>
    <cellStyle name="Output 2 3 2 3" xfId="6882" xr:uid="{32FCE894-E61C-47FA-A9EC-7CA3D23238D6}"/>
    <cellStyle name="Output 2 3 2 3 2" xfId="10613" xr:uid="{898909DA-54CA-46F1-BE44-CAFEBB8F659F}"/>
    <cellStyle name="Output 2 3 2 3 2 2" xfId="20061" xr:uid="{6611357A-E6CF-4D62-A2EF-229758531EB2}"/>
    <cellStyle name="Output 2 3 2 3 2 3" xfId="24485" xr:uid="{9AC054B0-9F98-4C09-ACED-7EE6EA8EFA24}"/>
    <cellStyle name="Output 2 3 2 3 3" xfId="12619" xr:uid="{C4D18F84-97A0-4C62-A5AA-51254E52A0F3}"/>
    <cellStyle name="Output 2 3 2 3 3 2" xfId="22067" xr:uid="{39E257CC-7A96-4A83-9096-9B9447AFEFCB}"/>
    <cellStyle name="Output 2 3 2 3 4" xfId="16332" xr:uid="{32473835-F85E-4567-A462-F5CA1A133C3F}"/>
    <cellStyle name="Output 2 3 2 4" xfId="7394" xr:uid="{A9ED3CB5-8FAE-4EC6-9619-86B0066B6BB2}"/>
    <cellStyle name="Output 2 3 2 4 2" xfId="11086" xr:uid="{A0CAA080-816B-4799-9DF6-3CF8993725C8}"/>
    <cellStyle name="Output 2 3 2 4 2 2" xfId="20534" xr:uid="{7BC034D6-C826-4EF2-996E-0107642966EF}"/>
    <cellStyle name="Output 2 3 2 4 2 3" xfId="24953" xr:uid="{A562EAA2-70B0-4A6F-9BD2-565E3524108F}"/>
    <cellStyle name="Output 2 3 2 4 3" xfId="13124" xr:uid="{B279B569-0C9A-4F72-9078-18F32FCD9785}"/>
    <cellStyle name="Output 2 3 2 4 3 2" xfId="22572" xr:uid="{FC7E9335-8B88-453A-AFED-CB1D34699B50}"/>
    <cellStyle name="Output 2 3 2 4 4" xfId="16842" xr:uid="{10B7FA57-3455-43CE-805F-034F429305F0}"/>
    <cellStyle name="Output 2 3 2 5" xfId="8403" xr:uid="{80029A81-4A09-4F5F-AA3B-CE55C77325E6}"/>
    <cellStyle name="Output 2 3 2 5 2" xfId="11934" xr:uid="{C84E6199-EC0F-4C12-879F-3DDAF4FCBC53}"/>
    <cellStyle name="Output 2 3 2 5 2 2" xfId="21382" xr:uid="{57DE94DA-EA4F-4C5E-BFF1-2C537757E317}"/>
    <cellStyle name="Output 2 3 2 5 2 3" xfId="25776" xr:uid="{5796505B-1B53-43DA-9A1B-82224A1C9E82}"/>
    <cellStyle name="Output 2 3 2 5 3" xfId="14108" xr:uid="{A90EA6EA-A575-44BB-909F-9B31282A4840}"/>
    <cellStyle name="Output 2 3 2 5 3 2" xfId="23556" xr:uid="{6A37DC75-53C6-4665-AA16-EF71820AA013}"/>
    <cellStyle name="Output 2 3 2 5 4" xfId="17851" xr:uid="{D2C98E51-3594-49EC-BBC7-908A161F0804}"/>
    <cellStyle name="Output 2 3 2 6" xfId="8583" xr:uid="{374580ED-77E3-4D82-9B4B-7C555C2EDF89}"/>
    <cellStyle name="Output 2 3 2 6 2" xfId="12081" xr:uid="{3DD3A374-90BD-428F-AAEF-04DF5B2BF9B9}"/>
    <cellStyle name="Output 2 3 2 6 2 2" xfId="21529" xr:uid="{4D8C20BE-9E1D-4D45-9D35-164506A3D7B8}"/>
    <cellStyle name="Output 2 3 2 6 2 3" xfId="25921" xr:uid="{E3E2F655-FC65-4570-8FF7-7E5C781FFE5C}"/>
    <cellStyle name="Output 2 3 2 6 3" xfId="14286" xr:uid="{342F51E4-C46D-4B66-AED1-41B7FBE9661F}"/>
    <cellStyle name="Output 2 3 2 6 3 2" xfId="23734" xr:uid="{2FE1D22C-084A-46EC-89A9-3FF2BFE6FB3E}"/>
    <cellStyle name="Output 2 3 2 6 4" xfId="18031" xr:uid="{B88AFC19-F009-4DA7-9524-EF41FE00E03B}"/>
    <cellStyle name="Output 2 3 2 7" xfId="8876" xr:uid="{302D99E2-7C16-4225-8806-E6E41D7D7A43}"/>
    <cellStyle name="Output 2 3 2 7 2" xfId="12339" xr:uid="{A177187E-F1AA-4766-A41B-1CE374A4EF7C}"/>
    <cellStyle name="Output 2 3 2 7 2 2" xfId="21787" xr:uid="{7A2194DB-85E1-44D9-AC0D-E2A640698009}"/>
    <cellStyle name="Output 2 3 2 7 2 3" xfId="26178" xr:uid="{D30395AF-82B2-46DB-B434-7C18277FE95A}"/>
    <cellStyle name="Output 2 3 2 7 3" xfId="14578" xr:uid="{EE411ABB-E022-4151-AE1A-9766C2F77BFD}"/>
    <cellStyle name="Output 2 3 2 7 3 2" xfId="24026" xr:uid="{0B7E69CC-C401-44AE-99BA-EA9B58FBED76}"/>
    <cellStyle name="Output 2 3 2 7 4" xfId="18324" xr:uid="{A43FBA7C-B491-40C2-A4C1-AC93ACCD7822}"/>
    <cellStyle name="Output 2 3 2 8" xfId="8586" xr:uid="{85995C96-F55B-4205-8ADE-F0EA5AD588EF}"/>
    <cellStyle name="Output 2 3 2 8 2" xfId="14289" xr:uid="{56399950-413D-4AF4-B34A-AA83123A63BC}"/>
    <cellStyle name="Output 2 3 2 8 2 2" xfId="23737" xr:uid="{C16988CE-9DBB-44EF-AA53-4B7B15E9E36D}"/>
    <cellStyle name="Output 2 3 2 8 3" xfId="18034" xr:uid="{60038FB2-33B5-4921-8EB4-0621FA469162}"/>
    <cellStyle name="Output 2 3 2 9" xfId="27374" xr:uid="{456568D2-C0F9-4C1E-B83F-B4C94A56C622}"/>
    <cellStyle name="Output 2 3 3" xfId="5279" xr:uid="{162460B5-1513-4F82-99C0-F4FF3D2AFB7D}"/>
    <cellStyle name="Output 2 3 3 10" xfId="27466" xr:uid="{F0DC82D7-8CE8-4DF8-8042-08DFF09842F4}"/>
    <cellStyle name="Output 2 3 3 2" xfId="6150" xr:uid="{E0BD7648-0DEB-46AA-9D86-C766C1041C26}"/>
    <cellStyle name="Output 2 3 3 2 2" xfId="6820" xr:uid="{1206B8C4-741C-4BFE-86D9-71DE99120879}"/>
    <cellStyle name="Output 2 3 3 2 2 2" xfId="10552" xr:uid="{0560B4B2-2458-45B3-BF0A-AC5EAFE8EFAC}"/>
    <cellStyle name="Output 2 3 3 2 2 2 2" xfId="20000" xr:uid="{0811DBB6-6620-4B0C-B4DD-C4865FBACF01}"/>
    <cellStyle name="Output 2 3 3 2 2 3" xfId="16271" xr:uid="{AB3E0DD4-BE30-4049-A60F-BBF70093DDAE}"/>
    <cellStyle name="Output 2 3 3 2 3" xfId="9882" xr:uid="{A7DC41BC-3185-423E-9211-CF7DCF2A9E8D}"/>
    <cellStyle name="Output 2 3 3 2 3 2" xfId="19330" xr:uid="{426B82D4-971D-4E17-9AD8-1DAD2554E55D}"/>
    <cellStyle name="Output 2 3 3 2 4" xfId="15601" xr:uid="{A8D70ABF-A802-4DF3-B72E-F7F0F90A7156}"/>
    <cellStyle name="Output 2 3 3 2 5" xfId="28121" xr:uid="{139EEB3B-9073-4E72-9860-A4A5CE6D1291}"/>
    <cellStyle name="Output 2 3 3 2 6" xfId="28248" xr:uid="{6C9287B5-E179-497E-88B5-867238205597}"/>
    <cellStyle name="Output 2 3 3 2 7" xfId="27140" xr:uid="{8BBB2DEC-62B9-4FB3-A215-03BE26AE78EF}"/>
    <cellStyle name="Output 2 3 3 2 8" xfId="28627" xr:uid="{CFB2CCFD-19AB-46E8-A81A-D57DC3E71715}"/>
    <cellStyle name="Output 2 3 3 3" xfId="7134" xr:uid="{E619B554-6DE4-49F6-94A8-DB735F5210AD}"/>
    <cellStyle name="Output 2 3 3 3 2" xfId="10865" xr:uid="{1715D3F0-9E59-4762-B900-CB31BF701258}"/>
    <cellStyle name="Output 2 3 3 3 2 2" xfId="20313" xr:uid="{F0716C2E-E9B6-4E5D-987D-D9BAD6AB4082}"/>
    <cellStyle name="Output 2 3 3 3 2 3" xfId="24737" xr:uid="{0535EF45-36F3-473C-9FF6-6E398296D650}"/>
    <cellStyle name="Output 2 3 3 3 3" xfId="12871" xr:uid="{B486FA48-FA55-455F-8FD2-C8F46FB274F1}"/>
    <cellStyle name="Output 2 3 3 3 3 2" xfId="22319" xr:uid="{AB03B4A9-8485-41F0-80FD-8558CF6D31BD}"/>
    <cellStyle name="Output 2 3 3 3 4" xfId="16584" xr:uid="{979F445E-E625-4D81-8940-057D1DEAF57D}"/>
    <cellStyle name="Output 2 3 3 4" xfId="7255" xr:uid="{627CD505-8213-43EA-A3E9-D2F98EABF98D}"/>
    <cellStyle name="Output 2 3 3 4 2" xfId="10979" xr:uid="{71653DCD-1489-40B7-84CB-0EF1F52225FA}"/>
    <cellStyle name="Output 2 3 3 4 2 2" xfId="20427" xr:uid="{62E0E337-D2AB-4FA3-ABD7-E35590B422F3}"/>
    <cellStyle name="Output 2 3 3 4 2 3" xfId="24847" xr:uid="{75D51AA8-5C57-4BF0-94C5-48FDB4FC2673}"/>
    <cellStyle name="Output 2 3 3 4 3" xfId="12986" xr:uid="{3FBB0D45-F8EB-4642-B9E6-1E84CD477232}"/>
    <cellStyle name="Output 2 3 3 4 3 2" xfId="22434" xr:uid="{B3C2A7AE-4E52-48E4-A086-9C10769484C0}"/>
    <cellStyle name="Output 2 3 3 4 4" xfId="16703" xr:uid="{F833935B-E8DF-4A19-A945-7AFA9FDE69C7}"/>
    <cellStyle name="Output 2 3 3 5" xfId="8969" xr:uid="{72F939FD-0157-4B74-B9BD-05EE1C26F2D0}"/>
    <cellStyle name="Output 2 3 3 5 2" xfId="12423" xr:uid="{420AC6E1-85E9-49D4-B417-9CA208584128}"/>
    <cellStyle name="Output 2 3 3 5 2 2" xfId="21871" xr:uid="{AD1D44DC-6C00-4A03-9A0D-516F0FCF37CA}"/>
    <cellStyle name="Output 2 3 3 5 2 3" xfId="26261" xr:uid="{8D11951F-2446-476F-8A67-64D20EB98AC6}"/>
    <cellStyle name="Output 2 3 3 5 3" xfId="14670" xr:uid="{FDFD0DD5-1278-4DB8-9B7B-57C29B8A5B16}"/>
    <cellStyle name="Output 2 3 3 5 3 2" xfId="24118" xr:uid="{9190CDD3-AE92-4277-98C2-8E67DEE99ABD}"/>
    <cellStyle name="Output 2 3 3 5 4" xfId="18417" xr:uid="{AD0794B3-B0B0-40A1-A2EB-2CA91E1CA801}"/>
    <cellStyle name="Output 2 3 3 6" xfId="9062" xr:uid="{81ECCD3E-C4E0-4864-9ECD-00E7C4B96025}"/>
    <cellStyle name="Output 2 3 3 6 2" xfId="12500" xr:uid="{3332BF07-2074-4FDD-A97B-619C6458D89B}"/>
    <cellStyle name="Output 2 3 3 6 2 2" xfId="21948" xr:uid="{F2431686-EA0E-4DDB-843B-F44148E9911B}"/>
    <cellStyle name="Output 2 3 3 6 2 3" xfId="26338" xr:uid="{EEBA323C-CBA1-4FBB-91C4-BC8B4548B0C9}"/>
    <cellStyle name="Output 2 3 3 6 3" xfId="14763" xr:uid="{2C954EC3-C26F-40C1-B592-0C94225C2AA4}"/>
    <cellStyle name="Output 2 3 3 6 3 2" xfId="24211" xr:uid="{19123122-01F6-4A80-946A-0568F29DC2A4}"/>
    <cellStyle name="Output 2 3 3 6 4" xfId="18510" xr:uid="{3E3FC972-B141-4912-8EDA-B5C5783DADBA}"/>
    <cellStyle name="Output 2 3 3 7" xfId="8471" xr:uid="{2BF40349-D07F-4681-A386-A439A1BC2218}"/>
    <cellStyle name="Output 2 3 3 7 2" xfId="11990" xr:uid="{DC9A4AD5-113D-42D2-ABD5-BA197A722BDF}"/>
    <cellStyle name="Output 2 3 3 7 2 2" xfId="21438" xr:uid="{E9AEFDE4-D3C8-40BA-AE14-40F7AAF08E80}"/>
    <cellStyle name="Output 2 3 3 7 2 3" xfId="25831" xr:uid="{AE2FB655-89BB-44B7-92B4-AF827FF7D8E5}"/>
    <cellStyle name="Output 2 3 3 7 3" xfId="14175" xr:uid="{B9778A33-0790-41B2-8B1A-F5DA18D45E4F}"/>
    <cellStyle name="Output 2 3 3 7 3 2" xfId="23623" xr:uid="{4D5EDA7C-696C-4608-9EAA-BD73F8BB5740}"/>
    <cellStyle name="Output 2 3 3 7 4" xfId="17919" xr:uid="{A6EC9749-BB24-4A68-A252-4ECA6C0B89EC}"/>
    <cellStyle name="Output 2 3 3 8" xfId="9190" xr:uid="{2FBB7FC5-E395-47B2-B226-2F03F34C4DA4}"/>
    <cellStyle name="Output 2 3 3 8 2" xfId="14890" xr:uid="{3BDA14D0-5719-4FC9-A43C-48BDF0B85A62}"/>
    <cellStyle name="Output 2 3 3 8 2 2" xfId="24338" xr:uid="{EA86D73C-E243-4F0C-914A-81079F835D55}"/>
    <cellStyle name="Output 2 3 3 8 3" xfId="18638" xr:uid="{8881AB73-9360-4F01-BA46-D5BC906BCF6C}"/>
    <cellStyle name="Output 2 3 3 9" xfId="27672" xr:uid="{85D056C4-2926-4295-BD88-EFBEDE95B6C7}"/>
    <cellStyle name="Output 2 3 4" xfId="5672" xr:uid="{B88E44ED-1418-4B28-83A9-1A8B052FF756}"/>
    <cellStyle name="Output 2 3 4 2" xfId="6342" xr:uid="{4645B2E7-AB0B-4F18-8DBC-368DD049FEC9}"/>
    <cellStyle name="Output 2 3 4 2 2" xfId="10074" xr:uid="{F0562331-0C02-43ED-AA5C-51C37873183A}"/>
    <cellStyle name="Output 2 3 4 2 2 2" xfId="19522" xr:uid="{7439AE63-4C81-4431-A4C8-49BBF6CADAD9}"/>
    <cellStyle name="Output 2 3 4 2 3" xfId="15793" xr:uid="{8742449D-483A-4D62-AA08-A26176B31CAF}"/>
    <cellStyle name="Output 2 3 4 3" xfId="9404" xr:uid="{16CD19B0-AD85-48CA-B779-850D4DE44B1D}"/>
    <cellStyle name="Output 2 3 4 3 2" xfId="18852" xr:uid="{46D9C074-7AED-4A8A-9FCF-FCE7F73EDFE7}"/>
    <cellStyle name="Output 2 3 4 4" xfId="15123" xr:uid="{0CA90C02-DD30-4362-AE93-248DDED543B2}"/>
    <cellStyle name="Output 2 3 4 5" xfId="27853" xr:uid="{44529720-2011-4807-8E14-F24A9A635293}"/>
    <cellStyle name="Output 2 3 4 6" xfId="26920" xr:uid="{92F03C26-D3B3-4AA6-B2C8-F4808FDBA238}"/>
    <cellStyle name="Output 2 3 4 7" xfId="27070" xr:uid="{EEEF7CD4-1E39-4D78-AD7D-7D898529AC9C}"/>
    <cellStyle name="Output 2 3 4 8" xfId="28387" xr:uid="{73F24943-8FC2-4780-AC96-C4A20792DE98}"/>
    <cellStyle name="Output 2 3 5" xfId="6943" xr:uid="{23C67402-09FA-4A21-8A84-934D227077E2}"/>
    <cellStyle name="Output 2 3 5 2" xfId="10674" xr:uid="{07FCBD5B-BDC2-4366-B4DF-2DA309FB9F0B}"/>
    <cellStyle name="Output 2 3 5 2 2" xfId="20122" xr:uid="{E6A9B97F-6D68-40E7-B58C-1C76B9650348}"/>
    <cellStyle name="Output 2 3 5 2 3" xfId="24546" xr:uid="{041DA632-F674-4825-9ED4-342B44F572C5}"/>
    <cellStyle name="Output 2 3 5 3" xfId="12680" xr:uid="{1A2BEE3F-E852-488A-A845-2748FB653432}"/>
    <cellStyle name="Output 2 3 5 3 2" xfId="22128" xr:uid="{4C92E98A-4441-47E4-A8EF-AA43AE23E663}"/>
    <cellStyle name="Output 2 3 5 4" xfId="16393" xr:uid="{6995F358-AE9C-4A4E-B6DF-A8873BABD6D4}"/>
    <cellStyle name="Output 2 3 6" xfId="7670" xr:uid="{A56C28D9-62C7-4AD2-BCD9-95BA98452ABD}"/>
    <cellStyle name="Output 2 3 6 2" xfId="11323" xr:uid="{F6235151-F5B5-4CDF-96A4-9D0C3B2BB3C7}"/>
    <cellStyle name="Output 2 3 6 2 2" xfId="20771" xr:uid="{6926B0D6-A0C5-49E9-A16C-0EA64F7AC05B}"/>
    <cellStyle name="Output 2 3 6 2 3" xfId="25189" xr:uid="{C13C36A6-9AFC-47C5-8460-95B8C28B617F}"/>
    <cellStyle name="Output 2 3 6 3" xfId="13399" xr:uid="{16C757CB-28C1-49BF-AB0E-D6D1E5364AF8}"/>
    <cellStyle name="Output 2 3 6 3 2" xfId="22847" xr:uid="{6995E986-03E8-410A-8778-AFF191EC83CF}"/>
    <cellStyle name="Output 2 3 6 4" xfId="17118" xr:uid="{26B37D60-3833-48F1-B758-4C56BDAE01E8}"/>
    <cellStyle name="Output 2 3 7" xfId="7297" xr:uid="{FCCF0E2A-27E3-40E7-9FB3-54CEBEF54F18}"/>
    <cellStyle name="Output 2 3 7 2" xfId="11012" xr:uid="{486CDF73-F0EA-4BC1-9FD8-FE5B08DEE223}"/>
    <cellStyle name="Output 2 3 7 2 2" xfId="20460" xr:uid="{AFAD8488-4147-44FB-91FC-8A813E8379B3}"/>
    <cellStyle name="Output 2 3 7 2 3" xfId="24879" xr:uid="{AD8F6821-D07F-4E1A-B483-86463C5CC36A}"/>
    <cellStyle name="Output 2 3 7 3" xfId="13027" xr:uid="{F9BCDD57-C3DA-45E5-8307-5AABFE87AF1C}"/>
    <cellStyle name="Output 2 3 7 3 2" xfId="22475" xr:uid="{97B4564C-D62C-4360-95CD-0D4AE7C8BA99}"/>
    <cellStyle name="Output 2 3 7 4" xfId="16745" xr:uid="{610CBA62-2955-4CCE-862C-AB630278AA43}"/>
    <cellStyle name="Output 2 3 8" xfId="8222" xr:uid="{AFCCF707-CFEE-4925-B202-590DAD76F96B}"/>
    <cellStyle name="Output 2 3 8 2" xfId="11780" xr:uid="{3C361C12-522F-43FB-9B9C-C660AA0884E9}"/>
    <cellStyle name="Output 2 3 8 2 2" xfId="21228" xr:uid="{F79F3CBC-50B3-4ADC-8766-2AA8F4FB416D}"/>
    <cellStyle name="Output 2 3 8 2 3" xfId="25623" xr:uid="{ED6DC795-72E4-4408-A9FD-6E1913B05508}"/>
    <cellStyle name="Output 2 3 8 3" xfId="13928" xr:uid="{24C00964-DA57-4485-9370-4AAE77E34263}"/>
    <cellStyle name="Output 2 3 8 3 2" xfId="23376" xr:uid="{F51A8424-2B3F-44A0-B494-CCFFC0C3BA86}"/>
    <cellStyle name="Output 2 3 8 4" xfId="17670" xr:uid="{D064345F-A922-43C7-99E5-B3C28B0E36EC}"/>
    <cellStyle name="Output 2 3 9" xfId="8393" xr:uid="{6ADF5A8C-1FF9-4A8F-869F-E409C350BC3B}"/>
    <cellStyle name="Output 2 3 9 2" xfId="11925" xr:uid="{D1426928-9381-477C-8B9C-B099C5FFF0A6}"/>
    <cellStyle name="Output 2 3 9 2 2" xfId="21373" xr:uid="{FC5A8BBB-5441-4F58-A553-C869C6D15C16}"/>
    <cellStyle name="Output 2 3 9 2 3" xfId="25767" xr:uid="{17CFF017-A6E9-4712-A0E1-8A6A4C137D2D}"/>
    <cellStyle name="Output 2 3 9 3" xfId="14098" xr:uid="{0383F2C9-692E-4E74-82A5-F10AF0CA5A54}"/>
    <cellStyle name="Output 2 3 9 3 2" xfId="23546" xr:uid="{558B37B4-1B6A-4DCE-8048-2C5DC504385D}"/>
    <cellStyle name="Output 2 3 9 4" xfId="17841" xr:uid="{FF3C8247-FD7C-475D-887C-2B97B2D871FF}"/>
    <cellStyle name="Output 2 4" xfId="1520" xr:uid="{E3C5CCEB-8830-4119-AA1F-9057E51F4B59}"/>
    <cellStyle name="Output 2 4 10" xfId="7862" xr:uid="{40E160FF-42A9-4CFC-AB3E-1BB8BB058FF0}"/>
    <cellStyle name="Output 2 4 10 2" xfId="13587" xr:uid="{7D1467DC-7FEA-436B-9A1F-6E954D31F2CE}"/>
    <cellStyle name="Output 2 4 10 2 2" xfId="23035" xr:uid="{97BB4F66-DE70-4622-953C-459DA5414E4D}"/>
    <cellStyle name="Output 2 4 10 3" xfId="17310" xr:uid="{93FBA653-AF4E-4A40-B159-65FDF8AB833D}"/>
    <cellStyle name="Output 2 4 11" xfId="26853" xr:uid="{E42B63BD-AB14-4859-B8F7-72F3C28FFD92}"/>
    <cellStyle name="Output 2 4 12" xfId="27209" xr:uid="{ADA1E957-EC32-4471-81E5-1091F1D7C191}"/>
    <cellStyle name="Output 2 4 2" xfId="3852" xr:uid="{29132206-FA30-419F-8842-426EED65AA82}"/>
    <cellStyle name="Output 2 4 2 10" xfId="27035" xr:uid="{2BA68489-DDB7-4DAD-961D-A71B8375ACB4}"/>
    <cellStyle name="Output 2 4 2 2" xfId="6022" xr:uid="{18968BAD-3520-4A2B-93C8-1ED5329D5B61}"/>
    <cellStyle name="Output 2 4 2 2 2" xfId="6692" xr:uid="{A76A4F7B-0DE3-420D-BD2E-4757F0B568D5}"/>
    <cellStyle name="Output 2 4 2 2 2 2" xfId="10424" xr:uid="{A382B54F-80B1-4D3B-9DB0-EED688D7232B}"/>
    <cellStyle name="Output 2 4 2 2 2 2 2" xfId="19872" xr:uid="{F7D4BF1A-EA90-431A-A107-411AD2C34A5F}"/>
    <cellStyle name="Output 2 4 2 2 2 3" xfId="16143" xr:uid="{C06ED84D-F237-4129-8188-A48CE207CFAA}"/>
    <cellStyle name="Output 2 4 2 2 3" xfId="9754" xr:uid="{BC33E557-705B-437C-945E-3E3231AC7D7C}"/>
    <cellStyle name="Output 2 4 2 2 3 2" xfId="19202" xr:uid="{A5AEC1E1-37B0-4C5E-8CC0-737A88ED404A}"/>
    <cellStyle name="Output 2 4 2 2 4" xfId="15473" xr:uid="{C996BA1B-E3AC-40F2-9315-0AF0446BB23A}"/>
    <cellStyle name="Output 2 4 2 2 5" xfId="28032" xr:uid="{7B87CD09-34C9-43EC-BD6A-C65DE5767DD6}"/>
    <cellStyle name="Output 2 4 2 2 6" xfId="28196" xr:uid="{21EB186A-1165-4366-9273-6E1378D1A898}"/>
    <cellStyle name="Output 2 4 2 2 7" xfId="26973" xr:uid="{FC423CB6-B42C-455F-A2D8-AF61729A08D2}"/>
    <cellStyle name="Output 2 4 2 2 8" xfId="28540" xr:uid="{9DCEA415-32D7-4990-90BB-73AFBF7FF998}"/>
    <cellStyle name="Output 2 4 2 3" xfId="6881" xr:uid="{5CAD8E61-7BAE-49D0-B69E-18C35D8013A3}"/>
    <cellStyle name="Output 2 4 2 3 2" xfId="10612" xr:uid="{B99385FB-C212-42DF-9316-1C08EAE1A5B7}"/>
    <cellStyle name="Output 2 4 2 3 2 2" xfId="20060" xr:uid="{8D6CAFF2-A345-4520-A656-4863D13AD4AD}"/>
    <cellStyle name="Output 2 4 2 3 2 3" xfId="24484" xr:uid="{AB074211-1A6E-46E1-AD84-4B7E6D94E982}"/>
    <cellStyle name="Output 2 4 2 3 3" xfId="12618" xr:uid="{841BBD34-52B4-4139-B96B-891CF7780433}"/>
    <cellStyle name="Output 2 4 2 3 3 2" xfId="22066" xr:uid="{57776E88-428F-4914-A9EA-5073E280BE65}"/>
    <cellStyle name="Output 2 4 2 3 4" xfId="16331" xr:uid="{89DA3114-EA67-441E-9709-7ED3D4E87CD6}"/>
    <cellStyle name="Output 2 4 2 4" xfId="7942" xr:uid="{B7E1E1A9-9C9B-4BCB-A79F-71E1B045C2E2}"/>
    <cellStyle name="Output 2 4 2 4 2" xfId="11549" xr:uid="{0149C701-D5F2-4CD0-802B-274868FA1DCA}"/>
    <cellStyle name="Output 2 4 2 4 2 2" xfId="20997" xr:uid="{432FB8F1-0466-457F-8043-FCACCA968FF4}"/>
    <cellStyle name="Output 2 4 2 4 2 3" xfId="25411" xr:uid="{DE723D60-77A5-4A20-90C7-A348BB2BCE5F}"/>
    <cellStyle name="Output 2 4 2 4 3" xfId="13667" xr:uid="{FAA17F02-2A29-48C4-AF8E-CCDD8A107F54}"/>
    <cellStyle name="Output 2 4 2 4 3 2" xfId="23115" xr:uid="{9C8773B5-1C5B-4CF7-827B-6E8575E9A6C1}"/>
    <cellStyle name="Output 2 4 2 4 4" xfId="17390" xr:uid="{0202893A-904A-448D-83C3-7C4EDA939327}"/>
    <cellStyle name="Output 2 4 2 5" xfId="8404" xr:uid="{D90812C7-3F19-4912-B0D5-9EC59F8EF131}"/>
    <cellStyle name="Output 2 4 2 5 2" xfId="11935" xr:uid="{33DA7AB9-D349-4FEF-B8EF-22B901CA240B}"/>
    <cellStyle name="Output 2 4 2 5 2 2" xfId="21383" xr:uid="{68F9C98A-9490-4595-9812-7DCCB8088829}"/>
    <cellStyle name="Output 2 4 2 5 2 3" xfId="25777" xr:uid="{333A1544-AC90-43D4-ACF4-EA1B447536E8}"/>
    <cellStyle name="Output 2 4 2 5 3" xfId="14109" xr:uid="{B994C089-D1CF-446B-9100-714CF1854FC6}"/>
    <cellStyle name="Output 2 4 2 5 3 2" xfId="23557" xr:uid="{E4A67F11-0496-4FAF-8445-A157AE7B917F}"/>
    <cellStyle name="Output 2 4 2 5 4" xfId="17852" xr:uid="{47880A4B-947B-4418-B9FB-78120183D9E3}"/>
    <cellStyle name="Output 2 4 2 6" xfId="7962" xr:uid="{5426AB25-A081-4EBD-8A11-AA81DBA4E5D5}"/>
    <cellStyle name="Output 2 4 2 6 2" xfId="11568" xr:uid="{B7D15177-EC5B-41EF-9EBE-C97235963FA9}"/>
    <cellStyle name="Output 2 4 2 6 2 2" xfId="21016" xr:uid="{334E301F-8DE0-4B22-B779-9047AA1E1A97}"/>
    <cellStyle name="Output 2 4 2 6 2 3" xfId="25430" xr:uid="{F2A3A6AD-4A5D-4FAF-9C71-368EA5DB40D3}"/>
    <cellStyle name="Output 2 4 2 6 3" xfId="13687" xr:uid="{886A1F17-E4D8-407C-A5D8-860454F8D496}"/>
    <cellStyle name="Output 2 4 2 6 3 2" xfId="23135" xr:uid="{B800ADB2-FEF7-4485-ADF6-BED6645111E7}"/>
    <cellStyle name="Output 2 4 2 6 4" xfId="17410" xr:uid="{A7FF6CA6-62DA-4F8E-A6C5-DA365595A541}"/>
    <cellStyle name="Output 2 4 2 7" xfId="9128" xr:uid="{9A7780DB-9750-4AE2-B233-17CB2049F4D0}"/>
    <cellStyle name="Output 2 4 2 7 2" xfId="12536" xr:uid="{1F7D278D-9108-4349-BB7E-E4962957DB3C}"/>
    <cellStyle name="Output 2 4 2 7 2 2" xfId="21984" xr:uid="{7F7DC021-177C-4848-A2A9-BF11A8BDD179}"/>
    <cellStyle name="Output 2 4 2 7 2 3" xfId="26374" xr:uid="{8134E413-8F7F-49F0-9D97-4B485F322A8A}"/>
    <cellStyle name="Output 2 4 2 7 3" xfId="14829" xr:uid="{E290A836-0DAA-4323-B279-642C2FD60FC4}"/>
    <cellStyle name="Output 2 4 2 7 3 2" xfId="24277" xr:uid="{38FEE0AD-83D8-4DD9-B836-30BAD5A3A633}"/>
    <cellStyle name="Output 2 4 2 7 4" xfId="18576" xr:uid="{17FF0990-FDB8-4CB5-9D39-11F1013E9B02}"/>
    <cellStyle name="Output 2 4 2 8" xfId="7234" xr:uid="{32A7A873-A70A-49B6-9497-7B858BC23CE2}"/>
    <cellStyle name="Output 2 4 2 8 2" xfId="12965" xr:uid="{EA413325-A543-41D4-AFBE-D76DCDCB32E1}"/>
    <cellStyle name="Output 2 4 2 8 2 2" xfId="22413" xr:uid="{3954774C-AB18-4501-AE97-07458AEE34B5}"/>
    <cellStyle name="Output 2 4 2 8 3" xfId="16682" xr:uid="{15906161-251A-407E-9493-63DE16C6222A}"/>
    <cellStyle name="Output 2 4 2 9" xfId="27375" xr:uid="{D162822A-B788-4C15-8B55-0562184F6FA2}"/>
    <cellStyle name="Output 2 4 3" xfId="5280" xr:uid="{D6195136-2469-4010-A86F-C74E34304182}"/>
    <cellStyle name="Output 2 4 3 10" xfId="26942" xr:uid="{01E5BA3A-8A2B-407D-8E5A-C31BFC331E69}"/>
    <cellStyle name="Output 2 4 3 2" xfId="6151" xr:uid="{48FC06FC-4F4F-4B2B-A99D-72466658148B}"/>
    <cellStyle name="Output 2 4 3 2 2" xfId="6821" xr:uid="{18029639-61D8-4088-9F43-952F8BF96047}"/>
    <cellStyle name="Output 2 4 3 2 2 2" xfId="10553" xr:uid="{0D72DB80-4E23-4F97-AAAF-131F44B31852}"/>
    <cellStyle name="Output 2 4 3 2 2 2 2" xfId="20001" xr:uid="{466C5911-5562-4268-8C75-C700337B9AE3}"/>
    <cellStyle name="Output 2 4 3 2 2 3" xfId="16272" xr:uid="{A9363F1C-B557-409E-93EE-BBF867AE6563}"/>
    <cellStyle name="Output 2 4 3 2 3" xfId="9883" xr:uid="{36197248-A2E2-454C-B65D-F0BF130DFC95}"/>
    <cellStyle name="Output 2 4 3 2 3 2" xfId="19331" xr:uid="{15D26F46-E1FF-4531-A6B5-4FEA1A943744}"/>
    <cellStyle name="Output 2 4 3 2 4" xfId="15602" xr:uid="{E6C71C21-D58B-4E7B-9623-B5CC37C945E2}"/>
    <cellStyle name="Output 2 4 3 2 5" xfId="28122" xr:uid="{93441E74-E4BB-4AF7-8479-A67C7CB347B4}"/>
    <cellStyle name="Output 2 4 3 2 6" xfId="28249" xr:uid="{0BF6BE52-2C12-4810-87A3-6CEB519F0F53}"/>
    <cellStyle name="Output 2 4 3 2 7" xfId="26513" xr:uid="{9F4781A3-2B77-4BE2-9B67-98D91233A154}"/>
    <cellStyle name="Output 2 4 3 2 8" xfId="28628" xr:uid="{7AAD3610-E21C-4BA2-B05E-6362BC90F203}"/>
    <cellStyle name="Output 2 4 3 3" xfId="6968" xr:uid="{8B1B5926-FFE5-4CDA-AD27-B0645B2F45F0}"/>
    <cellStyle name="Output 2 4 3 3 2" xfId="10699" xr:uid="{D1A59711-4B51-4FE8-AC15-C9DA884F1F0F}"/>
    <cellStyle name="Output 2 4 3 3 2 2" xfId="20147" xr:uid="{975031C3-F02F-4D78-8DD5-95678E4F34B4}"/>
    <cellStyle name="Output 2 4 3 3 2 3" xfId="24571" xr:uid="{DF960496-A8EC-44D8-97A6-AC46849C75CD}"/>
    <cellStyle name="Output 2 4 3 3 3" xfId="12705" xr:uid="{12BE7DE7-D6E1-40E1-84B7-37480AF9BE06}"/>
    <cellStyle name="Output 2 4 3 3 3 2" xfId="22153" xr:uid="{E51D52B4-53F1-4DDC-8C18-8A984A0ECC0B}"/>
    <cellStyle name="Output 2 4 3 3 4" xfId="16418" xr:uid="{5DA9AD83-2F1E-4247-9A89-A40671370BFC}"/>
    <cellStyle name="Output 2 4 3 4" xfId="7254" xr:uid="{80F7572B-3F32-4C63-AD95-D76D02EEBEAE}"/>
    <cellStyle name="Output 2 4 3 4 2" xfId="10978" xr:uid="{539FD3BC-0E85-4C2D-886F-374DF848F195}"/>
    <cellStyle name="Output 2 4 3 4 2 2" xfId="20426" xr:uid="{D6B8E7C1-7CFD-42BF-A524-C8C8C25A35D3}"/>
    <cellStyle name="Output 2 4 3 4 2 3" xfId="24846" xr:uid="{7B1E09B4-9868-4B0A-AB89-5C0E281A2DB5}"/>
    <cellStyle name="Output 2 4 3 4 3" xfId="12985" xr:uid="{E98DFBFC-5077-44EE-90BB-3B48DE7476B9}"/>
    <cellStyle name="Output 2 4 3 4 3 2" xfId="22433" xr:uid="{B04663CE-D3D4-4663-BBA0-510071FD77E8}"/>
    <cellStyle name="Output 2 4 3 4 4" xfId="16702" xr:uid="{682260E9-7C2B-4D9E-A92C-109EE7AEC623}"/>
    <cellStyle name="Output 2 4 3 5" xfId="8970" xr:uid="{FAE1E2EE-0245-4DA5-A95D-0285E9A86E17}"/>
    <cellStyle name="Output 2 4 3 5 2" xfId="12424" xr:uid="{9F9CC668-1857-4184-BB3F-A3B284900204}"/>
    <cellStyle name="Output 2 4 3 5 2 2" xfId="21872" xr:uid="{7D7E6A67-3F3F-4813-8A9C-76E74B244323}"/>
    <cellStyle name="Output 2 4 3 5 2 3" xfId="26262" xr:uid="{BA3A948E-2A9F-452B-A371-42132F6B728B}"/>
    <cellStyle name="Output 2 4 3 5 3" xfId="14671" xr:uid="{7083E8B9-FED4-4623-8BA4-F25100EC64AA}"/>
    <cellStyle name="Output 2 4 3 5 3 2" xfId="24119" xr:uid="{0FD55538-681C-43E3-B2DF-99C45DA43AD5}"/>
    <cellStyle name="Output 2 4 3 5 4" xfId="18418" xr:uid="{ABF52286-C998-4A1D-9F45-F2195D9E9E13}"/>
    <cellStyle name="Output 2 4 3 6" xfId="9063" xr:uid="{5DD29D43-14D1-4430-A4ED-9072268E5F9B}"/>
    <cellStyle name="Output 2 4 3 6 2" xfId="12501" xr:uid="{81062B80-CCDE-4C4D-8C78-78E9ECBA008C}"/>
    <cellStyle name="Output 2 4 3 6 2 2" xfId="21949" xr:uid="{B10F8502-2043-4BAC-8DB5-2D572C721585}"/>
    <cellStyle name="Output 2 4 3 6 2 3" xfId="26339" xr:uid="{601C5460-CD21-4FDF-88DA-467C2E017559}"/>
    <cellStyle name="Output 2 4 3 6 3" xfId="14764" xr:uid="{BE178844-D077-40B4-9D51-06808D0F7B93}"/>
    <cellStyle name="Output 2 4 3 6 3 2" xfId="24212" xr:uid="{0260CF19-C966-43F4-8E15-4490BF9B653F}"/>
    <cellStyle name="Output 2 4 3 6 4" xfId="18511" xr:uid="{32098F6D-76EC-48A3-8904-44666A875B1D}"/>
    <cellStyle name="Output 2 4 3 7" xfId="7364" xr:uid="{30BB3EFA-7361-4ECB-900A-1E6F0FD0EC67}"/>
    <cellStyle name="Output 2 4 3 7 2" xfId="11064" xr:uid="{5B0C1367-41F8-476C-9054-C31A002590EB}"/>
    <cellStyle name="Output 2 4 3 7 2 2" xfId="20512" xr:uid="{02154851-9E04-4DB6-A522-A5C024B022D0}"/>
    <cellStyle name="Output 2 4 3 7 2 3" xfId="24931" xr:uid="{9A750053-75C4-4622-969F-5C7A76E429FC}"/>
    <cellStyle name="Output 2 4 3 7 3" xfId="13094" xr:uid="{F256A388-F6CA-44CD-93A3-8604AFBA26F3}"/>
    <cellStyle name="Output 2 4 3 7 3 2" xfId="22542" xr:uid="{10E7DD2D-2859-451F-AC37-0CAA37FFFA3E}"/>
    <cellStyle name="Output 2 4 3 7 4" xfId="16812" xr:uid="{73881815-5468-418D-BD6B-48F9EB1E5B93}"/>
    <cellStyle name="Output 2 4 3 8" xfId="9191" xr:uid="{568E5FF3-1AD6-4821-91A7-94D45F464914}"/>
    <cellStyle name="Output 2 4 3 8 2" xfId="14891" xr:uid="{99CC3732-C33C-4D0A-98AF-AFBFDDEAB4B3}"/>
    <cellStyle name="Output 2 4 3 8 2 2" xfId="24339" xr:uid="{E4794C53-FD28-446D-A539-2510F2BA0563}"/>
    <cellStyle name="Output 2 4 3 8 3" xfId="18639" xr:uid="{9EA0314B-96AA-41E3-9793-0B0023D02B58}"/>
    <cellStyle name="Output 2 4 3 9" xfId="27673" xr:uid="{E5B8C388-317A-4F4F-9B37-525F2CF0D95C}"/>
    <cellStyle name="Output 2 4 4" xfId="5673" xr:uid="{26886B6C-1558-4D72-BA71-3CAAED02756A}"/>
    <cellStyle name="Output 2 4 4 2" xfId="6343" xr:uid="{C2F966FE-1266-4F23-A9C8-94908E5C4F89}"/>
    <cellStyle name="Output 2 4 4 2 2" xfId="10075" xr:uid="{6AA4EE36-2B91-4EF1-98B5-2FF89B7028B6}"/>
    <cellStyle name="Output 2 4 4 2 2 2" xfId="19523" xr:uid="{38C6EB08-B234-4163-8FDB-D740B40F7308}"/>
    <cellStyle name="Output 2 4 4 2 3" xfId="15794" xr:uid="{F8B45C88-5A41-4B77-98C8-C14481D42CDD}"/>
    <cellStyle name="Output 2 4 4 3" xfId="9405" xr:uid="{5184B4C3-FB8C-4A8B-A868-7572EFCA02FB}"/>
    <cellStyle name="Output 2 4 4 3 2" xfId="18853" xr:uid="{D5FE8EC6-22F0-432C-82C0-79F58891FBEA}"/>
    <cellStyle name="Output 2 4 4 4" xfId="15124" xr:uid="{8659B32C-723B-4058-B510-2587BE7A824C}"/>
    <cellStyle name="Output 2 4 4 5" xfId="27854" xr:uid="{A6F171FD-16C1-4D08-A653-3547229C47A5}"/>
    <cellStyle name="Output 2 4 4 6" xfId="27532" xr:uid="{CF234993-B625-4D0A-A49B-AFC5C55AD4C2}"/>
    <cellStyle name="Output 2 4 4 7" xfId="27341" xr:uid="{67B563EB-A3A5-4EAB-9180-023EBB690F67}"/>
    <cellStyle name="Output 2 4 4 8" xfId="28388" xr:uid="{4191F563-4034-4634-B129-3C646989CAD1}"/>
    <cellStyle name="Output 2 4 5" xfId="7164" xr:uid="{A40B1516-A059-41A6-A43D-20A699E3EAED}"/>
    <cellStyle name="Output 2 4 5 2" xfId="10895" xr:uid="{36125983-98D4-498A-8C3E-C73C225D92AF}"/>
    <cellStyle name="Output 2 4 5 2 2" xfId="20343" xr:uid="{1285D409-1E83-458E-BFBF-B2CD90E3B007}"/>
    <cellStyle name="Output 2 4 5 2 3" xfId="24767" xr:uid="{145431C4-3264-4C1C-97CE-DBACF1E6C3A5}"/>
    <cellStyle name="Output 2 4 5 3" xfId="12901" xr:uid="{D4D8E714-1CB0-48A2-BF64-CFB41DF45979}"/>
    <cellStyle name="Output 2 4 5 3 2" xfId="22349" xr:uid="{E987071E-4CAA-4ED9-B284-64ECF816485D}"/>
    <cellStyle name="Output 2 4 5 4" xfId="16614" xr:uid="{33AE0FBA-F248-451C-90AD-9EEFE6B537A1}"/>
    <cellStyle name="Output 2 4 6" xfId="8702" xr:uid="{965978E6-F2E4-46A4-8A51-4375F18D753A}"/>
    <cellStyle name="Output 2 4 6 2" xfId="12186" xr:uid="{C8CD263D-F405-427A-9C2A-A32A80887FEA}"/>
    <cellStyle name="Output 2 4 6 2 2" xfId="21634" xr:uid="{739223EF-8612-4AAF-961E-36F0911816C8}"/>
    <cellStyle name="Output 2 4 6 2 3" xfId="26026" xr:uid="{F9174DFC-1337-4A0D-8AD3-33B33F700A15}"/>
    <cellStyle name="Output 2 4 6 3" xfId="14405" xr:uid="{4B619B95-B9F7-4E32-BB5E-B66E0D3B7BAB}"/>
    <cellStyle name="Output 2 4 6 3 2" xfId="23853" xr:uid="{CFB5E1DE-5938-484A-9343-306ADBA0CBB8}"/>
    <cellStyle name="Output 2 4 6 4" xfId="18150" xr:uid="{28171562-DAE9-4749-BD03-3953FDF7F4A1}"/>
    <cellStyle name="Output 2 4 7" xfId="8030" xr:uid="{3BE041CC-34E1-4190-A877-025EEFB17E0A}"/>
    <cellStyle name="Output 2 4 7 2" xfId="11629" xr:uid="{BDE12B01-54E7-488E-A152-72D3B2688162}"/>
    <cellStyle name="Output 2 4 7 2 2" xfId="21077" xr:uid="{75FC4050-054B-49BA-9923-161431D64335}"/>
    <cellStyle name="Output 2 4 7 2 3" xfId="25491" xr:uid="{701C93B2-070E-4A9A-B1A0-95298B49FD1C}"/>
    <cellStyle name="Output 2 4 7 3" xfId="13755" xr:uid="{34925947-EA40-407D-A09E-A5DF7578B85D}"/>
    <cellStyle name="Output 2 4 7 3 2" xfId="23203" xr:uid="{DA63E506-CA4B-481E-8D6A-49097687C339}"/>
    <cellStyle name="Output 2 4 7 4" xfId="17478" xr:uid="{36F188B3-9A30-4452-9BE1-4AC7067F4A18}"/>
    <cellStyle name="Output 2 4 8" xfId="8653" xr:uid="{C7274B3F-4721-43CF-A54F-5653DEDD596C}"/>
    <cellStyle name="Output 2 4 8 2" xfId="12142" xr:uid="{384702B3-CE97-430B-8679-FFAD7FE40122}"/>
    <cellStyle name="Output 2 4 8 2 2" xfId="21590" xr:uid="{A989181F-2A33-47B2-8CDB-14FEDF0D2922}"/>
    <cellStyle name="Output 2 4 8 2 3" xfId="25982" xr:uid="{9B252508-6977-4377-A17D-0760A01623E8}"/>
    <cellStyle name="Output 2 4 8 3" xfId="14356" xr:uid="{0C8470E4-4CB8-4EA1-9DCF-1457938B52B8}"/>
    <cellStyle name="Output 2 4 8 3 2" xfId="23804" xr:uid="{B98361AB-ED1D-43A3-9CF4-26B95B2C5212}"/>
    <cellStyle name="Output 2 4 8 4" xfId="18101" xr:uid="{335E41B8-2F0C-45CA-B11D-0055569920DE}"/>
    <cellStyle name="Output 2 4 9" xfId="7919" xr:uid="{2C22BF09-0FE4-467F-8703-75693A88B67F}"/>
    <cellStyle name="Output 2 4 9 2" xfId="11529" xr:uid="{45EE9BEA-9CDB-4EF5-A1C3-661B3FEB49AA}"/>
    <cellStyle name="Output 2 4 9 2 2" xfId="20977" xr:uid="{D4C5AB5D-3624-4F5D-A914-B052BD51A232}"/>
    <cellStyle name="Output 2 4 9 2 3" xfId="25391" xr:uid="{19C2E812-E1EC-4F04-A174-1DBAB0F3ABF9}"/>
    <cellStyle name="Output 2 4 9 3" xfId="13644" xr:uid="{73F85B77-88A8-4547-BFAB-3C226AB027FF}"/>
    <cellStyle name="Output 2 4 9 3 2" xfId="23092" xr:uid="{E40B1C07-C065-4C6F-917F-A86AF0D997EE}"/>
    <cellStyle name="Output 2 4 9 4" xfId="17367" xr:uid="{3258F3CB-5C95-4856-B695-E4BA4A20B63C}"/>
    <cellStyle name="Output 2 5" xfId="1521" xr:uid="{A24540E8-9C0E-4A0A-BF6C-EC113A0FD402}"/>
    <cellStyle name="Output 2 5 10" xfId="9087" xr:uid="{6B8CD7CA-6535-4D81-9BE1-4D9A2F289C8D}"/>
    <cellStyle name="Output 2 5 10 2" xfId="14788" xr:uid="{BCE1861E-BE4F-44C6-9259-FE3C4260F423}"/>
    <cellStyle name="Output 2 5 10 2 2" xfId="24236" xr:uid="{B6C17ED9-83AC-45AA-89B0-F6140D465164}"/>
    <cellStyle name="Output 2 5 10 3" xfId="18535" xr:uid="{BD99DEE4-5181-438F-9C89-3D43C0C28644}"/>
    <cellStyle name="Output 2 5 11" xfId="26854" xr:uid="{45F23123-AB35-486F-8682-CDF1D9FA1D97}"/>
    <cellStyle name="Output 2 5 12" xfId="26718" xr:uid="{2171918A-D7A2-4584-AB6A-A13081693E29}"/>
    <cellStyle name="Output 2 5 2" xfId="3853" xr:uid="{6230811B-494D-4CDA-A897-9DF840791236}"/>
    <cellStyle name="Output 2 5 2 10" xfId="27034" xr:uid="{B5944DA1-A5FC-4204-9A85-102B123EEED5}"/>
    <cellStyle name="Output 2 5 2 2" xfId="6023" xr:uid="{614E03F9-F1A5-4CD8-918E-9A0915083F13}"/>
    <cellStyle name="Output 2 5 2 2 2" xfId="6693" xr:uid="{BCD802BC-D9DB-4B5F-933B-F9A142EEBB70}"/>
    <cellStyle name="Output 2 5 2 2 2 2" xfId="10425" xr:uid="{B138B993-F40A-4345-8C86-519500CB3DC9}"/>
    <cellStyle name="Output 2 5 2 2 2 2 2" xfId="19873" xr:uid="{EF07E6A3-F032-47E1-A3F1-06A59993BD9A}"/>
    <cellStyle name="Output 2 5 2 2 2 3" xfId="16144" xr:uid="{7A333C82-C785-4437-9F68-4C872EFDDCD3}"/>
    <cellStyle name="Output 2 5 2 2 3" xfId="9755" xr:uid="{2E7663CE-CA4A-446F-AF0E-6619797CA8F0}"/>
    <cellStyle name="Output 2 5 2 2 3 2" xfId="19203" xr:uid="{489DF880-4389-466C-AE58-C2F4A60CEB00}"/>
    <cellStyle name="Output 2 5 2 2 4" xfId="15474" xr:uid="{2FDED62F-8955-4711-8C63-1FF8D6FB9569}"/>
    <cellStyle name="Output 2 5 2 2 5" xfId="28033" xr:uid="{78CA14B8-B075-4B94-94B4-0A3E5505C9FC}"/>
    <cellStyle name="Output 2 5 2 2 6" xfId="28197" xr:uid="{127C46A7-09F6-471D-9EDD-AB51F3EBC420}"/>
    <cellStyle name="Output 2 5 2 2 7" xfId="26625" xr:uid="{92984302-CCAC-4119-96AD-0B3546948B6D}"/>
    <cellStyle name="Output 2 5 2 2 8" xfId="28541" xr:uid="{1885239A-91A6-4852-BEA2-DF044573897A}"/>
    <cellStyle name="Output 2 5 2 3" xfId="6880" xr:uid="{F117EEE2-7429-4E65-A792-48D0F9F4FA5B}"/>
    <cellStyle name="Output 2 5 2 3 2" xfId="10611" xr:uid="{DC6DB4A5-55A6-4E5B-920E-385F503F1259}"/>
    <cellStyle name="Output 2 5 2 3 2 2" xfId="20059" xr:uid="{694B31B8-D660-4B9B-B5CB-84486B5147BF}"/>
    <cellStyle name="Output 2 5 2 3 2 3" xfId="24483" xr:uid="{8EA91D4C-B592-4043-B91B-395B36DF9188}"/>
    <cellStyle name="Output 2 5 2 3 3" xfId="12617" xr:uid="{C1EDABED-9327-427B-B6B5-DBBC78236CAF}"/>
    <cellStyle name="Output 2 5 2 3 3 2" xfId="22065" xr:uid="{F37A1248-18D3-441E-BD4F-ED887EE546B8}"/>
    <cellStyle name="Output 2 5 2 3 4" xfId="16330" xr:uid="{3C6C5FDD-B07E-46E0-BFE1-8B02EA8BBD1D}"/>
    <cellStyle name="Output 2 5 2 4" xfId="7393" xr:uid="{578D9CD6-8694-4A53-8649-5FE534C723EA}"/>
    <cellStyle name="Output 2 5 2 4 2" xfId="11085" xr:uid="{CE776FE3-30E1-4571-85AD-2637A89EC67E}"/>
    <cellStyle name="Output 2 5 2 4 2 2" xfId="20533" xr:uid="{A1DE369B-9A35-4B66-A960-722465AEC4FF}"/>
    <cellStyle name="Output 2 5 2 4 2 3" xfId="24952" xr:uid="{C902B433-AB55-4BAF-86AC-DE892013D2D3}"/>
    <cellStyle name="Output 2 5 2 4 3" xfId="13123" xr:uid="{85FAC0A3-EC12-42AE-9DAE-5E0EB2DB18AB}"/>
    <cellStyle name="Output 2 5 2 4 3 2" xfId="22571" xr:uid="{A17F3D03-57B4-47D9-9A2B-CC289367EFE8}"/>
    <cellStyle name="Output 2 5 2 4 4" xfId="16841" xr:uid="{72AB2826-3254-46DF-91E7-78DC58A76562}"/>
    <cellStyle name="Output 2 5 2 5" xfId="7608" xr:uid="{4F463C88-BDA0-4C3F-A6F4-81888C765369}"/>
    <cellStyle name="Output 2 5 2 5 2" xfId="11270" xr:uid="{D1FA6295-8D10-4261-A6A0-42A288C60B05}"/>
    <cellStyle name="Output 2 5 2 5 2 2" xfId="20718" xr:uid="{D1C02BDA-BA9B-4F98-A085-F9881F8946AB}"/>
    <cellStyle name="Output 2 5 2 5 2 3" xfId="25136" xr:uid="{3038FC91-5A91-48B3-A4F1-B3371297A7C4}"/>
    <cellStyle name="Output 2 5 2 5 3" xfId="13337" xr:uid="{792C989C-B002-4082-B10A-2001BD3288D2}"/>
    <cellStyle name="Output 2 5 2 5 3 2" xfId="22785" xr:uid="{0862696B-4C56-4E3E-B4E5-5ED0ED6FBC9D}"/>
    <cellStyle name="Output 2 5 2 5 4" xfId="17056" xr:uid="{15675775-483E-4204-94F1-66551759721F}"/>
    <cellStyle name="Output 2 5 2 6" xfId="7519" xr:uid="{0D71A6F0-ABB3-4C48-B512-DFD791509404}"/>
    <cellStyle name="Output 2 5 2 6 2" xfId="11187" xr:uid="{15F31A79-F306-499E-B193-2C7BC26B3904}"/>
    <cellStyle name="Output 2 5 2 6 2 2" xfId="20635" xr:uid="{AE39C297-BAE7-448D-8DCB-FC6CC12490E0}"/>
    <cellStyle name="Output 2 5 2 6 2 3" xfId="25054" xr:uid="{DF09168E-BAE6-4F23-9E36-37D4A8197786}"/>
    <cellStyle name="Output 2 5 2 6 3" xfId="13249" xr:uid="{62011199-09EA-4981-912A-BD7592A4779A}"/>
    <cellStyle name="Output 2 5 2 6 3 2" xfId="22697" xr:uid="{1F480C08-299D-4939-940C-CA7C42EE5A6E}"/>
    <cellStyle name="Output 2 5 2 6 4" xfId="16967" xr:uid="{2A52A7C6-C3E4-4C32-919D-F2122B037721}"/>
    <cellStyle name="Output 2 5 2 7" xfId="8212" xr:uid="{931BF1A9-C4A1-409C-AEC5-D1FCD2DB9327}"/>
    <cellStyle name="Output 2 5 2 7 2" xfId="11771" xr:uid="{D7519776-3BAE-4F05-85BE-4827AFE1ACAA}"/>
    <cellStyle name="Output 2 5 2 7 2 2" xfId="21219" xr:uid="{11F05402-E426-448B-8852-2CD6C9C7E4DC}"/>
    <cellStyle name="Output 2 5 2 7 2 3" xfId="25614" xr:uid="{B386105A-3A11-4BCD-A0B5-566DCA57E238}"/>
    <cellStyle name="Output 2 5 2 7 3" xfId="13918" xr:uid="{1A1C16BF-9A38-48D0-83D2-C8E6453F92F4}"/>
    <cellStyle name="Output 2 5 2 7 3 2" xfId="23366" xr:uid="{D7202631-6F18-4E9A-AA67-DD808F4FF340}"/>
    <cellStyle name="Output 2 5 2 7 4" xfId="17660" xr:uid="{CA45E00D-D9AA-4167-87ED-2CB177BC49CC}"/>
    <cellStyle name="Output 2 5 2 8" xfId="8152" xr:uid="{1311B8D5-F9F4-4CE6-88DD-7CC22F09C903}"/>
    <cellStyle name="Output 2 5 2 8 2" xfId="13858" xr:uid="{D951ACD3-C420-4BB8-AE24-CD85ADDC3A83}"/>
    <cellStyle name="Output 2 5 2 8 2 2" xfId="23306" xr:uid="{E61FCE98-81C9-4834-979F-632BEE388200}"/>
    <cellStyle name="Output 2 5 2 8 3" xfId="17600" xr:uid="{82729448-3E32-4C56-99A6-2CEA4AECD8B0}"/>
    <cellStyle name="Output 2 5 2 9" xfId="27376" xr:uid="{B96EAD2F-0838-4B5B-9DD4-76A07E78FDF8}"/>
    <cellStyle name="Output 2 5 3" xfId="5281" xr:uid="{4CC2F409-3628-4FF0-8241-AE8E94588949}"/>
    <cellStyle name="Output 2 5 3 10" xfId="26487" xr:uid="{A2EC5FC0-E2A0-45D9-9C94-CA92A88C936D}"/>
    <cellStyle name="Output 2 5 3 2" xfId="6152" xr:uid="{18CB6BE2-F6AE-42C4-AF89-58DE366DAE4E}"/>
    <cellStyle name="Output 2 5 3 2 2" xfId="6822" xr:uid="{883D8645-2054-4E62-975C-7B5B31644AFF}"/>
    <cellStyle name="Output 2 5 3 2 2 2" xfId="10554" xr:uid="{0A5E2AD5-A47E-45EC-9FC2-33E29C680F42}"/>
    <cellStyle name="Output 2 5 3 2 2 2 2" xfId="20002" xr:uid="{6A8C5A83-4467-4648-B6C4-1A45C5FE054F}"/>
    <cellStyle name="Output 2 5 3 2 2 3" xfId="16273" xr:uid="{82B89029-533A-452E-A5D1-FB9E8EB5DF71}"/>
    <cellStyle name="Output 2 5 3 2 3" xfId="9884" xr:uid="{3B72F570-0C68-4E25-BED1-12191E0E5FA1}"/>
    <cellStyle name="Output 2 5 3 2 3 2" xfId="19332" xr:uid="{9F246C5F-A331-4494-8D29-0D7FE3B79F58}"/>
    <cellStyle name="Output 2 5 3 2 4" xfId="15603" xr:uid="{4C5B7129-57A3-4E33-9C8D-269F76B44739}"/>
    <cellStyle name="Output 2 5 3 2 5" xfId="28123" xr:uid="{33151E99-963C-4C33-A43D-82FC0C563D95}"/>
    <cellStyle name="Output 2 5 3 2 6" xfId="28250" xr:uid="{3513D063-291A-4F90-B637-F851DE8328DF}"/>
    <cellStyle name="Output 2 5 3 2 7" xfId="27680" xr:uid="{6EC664E2-E1FB-406E-8372-C4D6303CCF48}"/>
    <cellStyle name="Output 2 5 3 2 8" xfId="28629" xr:uid="{59CF1145-85A4-47EB-8FBC-DDF1A178C66F}"/>
    <cellStyle name="Output 2 5 3 3" xfId="6969" xr:uid="{F26E2A84-03DF-42A2-9BCD-E95A9D33CB4C}"/>
    <cellStyle name="Output 2 5 3 3 2" xfId="10700" xr:uid="{DB3FF178-A4E5-4903-B77E-1A8326BDC84D}"/>
    <cellStyle name="Output 2 5 3 3 2 2" xfId="20148" xr:uid="{E7A1AC01-107E-41BD-8EFC-E5DC6EB25D27}"/>
    <cellStyle name="Output 2 5 3 3 2 3" xfId="24572" xr:uid="{4C6DA204-4B05-4769-913B-9387CE5A4989}"/>
    <cellStyle name="Output 2 5 3 3 3" xfId="12706" xr:uid="{F40258CA-2769-415D-AA88-9CE029A393BE}"/>
    <cellStyle name="Output 2 5 3 3 3 2" xfId="22154" xr:uid="{5260DFD6-75B8-4273-A306-2EF024E7F3AB}"/>
    <cellStyle name="Output 2 5 3 3 4" xfId="16419" xr:uid="{29BEF911-A0D2-484E-8805-10E268B53B50}"/>
    <cellStyle name="Output 2 5 3 4" xfId="7253" xr:uid="{F8CAF5F3-886F-4309-9C0C-1010F4C8FF3F}"/>
    <cellStyle name="Output 2 5 3 4 2" xfId="10977" xr:uid="{CFBB9534-C367-4865-A19F-D35697E80D91}"/>
    <cellStyle name="Output 2 5 3 4 2 2" xfId="20425" xr:uid="{E9CBF67E-5937-44EF-9E10-29BAF89D872F}"/>
    <cellStyle name="Output 2 5 3 4 2 3" xfId="24845" xr:uid="{B065C0FD-3972-4DDC-89B2-37A0D0C04FA4}"/>
    <cellStyle name="Output 2 5 3 4 3" xfId="12984" xr:uid="{9943DA77-56AB-424A-AA66-66B82CA2B69F}"/>
    <cellStyle name="Output 2 5 3 4 3 2" xfId="22432" xr:uid="{E0D2B0E1-F692-430D-B306-C7171BF4DB4A}"/>
    <cellStyle name="Output 2 5 3 4 4" xfId="16701" xr:uid="{D81F00A6-8721-44F6-982E-B12FC1CAF33E}"/>
    <cellStyle name="Output 2 5 3 5" xfId="8971" xr:uid="{79F06EE5-E42C-4B00-BA28-238AA705B774}"/>
    <cellStyle name="Output 2 5 3 5 2" xfId="12425" xr:uid="{0312E0D1-7116-4B14-91ED-9E3F3C0F4AA8}"/>
    <cellStyle name="Output 2 5 3 5 2 2" xfId="21873" xr:uid="{22108282-A420-46F6-AE6C-67B40E988080}"/>
    <cellStyle name="Output 2 5 3 5 2 3" xfId="26263" xr:uid="{77B9C40F-5F2D-428C-90B0-C9B584BE016F}"/>
    <cellStyle name="Output 2 5 3 5 3" xfId="14672" xr:uid="{626C7D89-7558-47B9-94DE-7E9A7EA7C453}"/>
    <cellStyle name="Output 2 5 3 5 3 2" xfId="24120" xr:uid="{C4D60211-1AFC-4404-8435-657539690828}"/>
    <cellStyle name="Output 2 5 3 5 4" xfId="18419" xr:uid="{E30CF534-ECF6-4BA6-9FC6-35143DE67078}"/>
    <cellStyle name="Output 2 5 3 6" xfId="9064" xr:uid="{F7959C72-F032-4CF4-BF7A-546E5AEE2B1F}"/>
    <cellStyle name="Output 2 5 3 6 2" xfId="12502" xr:uid="{D570214E-3E13-4625-822E-D93A3EA25E17}"/>
    <cellStyle name="Output 2 5 3 6 2 2" xfId="21950" xr:uid="{BC366ACC-34C4-4D82-99C8-A77CE44E308C}"/>
    <cellStyle name="Output 2 5 3 6 2 3" xfId="26340" xr:uid="{0F5BC19B-A5E0-4F52-B33A-204A7F6B58A0}"/>
    <cellStyle name="Output 2 5 3 6 3" xfId="14765" xr:uid="{49767F9D-1C07-42AA-9DEF-F63E9329A99B}"/>
    <cellStyle name="Output 2 5 3 6 3 2" xfId="24213" xr:uid="{3F32FA55-4C12-4D4B-ACDA-849A1D5B15EB}"/>
    <cellStyle name="Output 2 5 3 6 4" xfId="18512" xr:uid="{A347ED0C-2CF1-405D-AF57-EE706A8186E4}"/>
    <cellStyle name="Output 2 5 3 7" xfId="8784" xr:uid="{72DE5D39-1CAB-4FEA-BD16-0D8E581303B8}"/>
    <cellStyle name="Output 2 5 3 7 2" xfId="12266" xr:uid="{04289CC8-7EE0-4798-B0FF-2B189368D980}"/>
    <cellStyle name="Output 2 5 3 7 2 2" xfId="21714" xr:uid="{8FF0AC89-AE72-4C30-925F-EF0EFD323EE4}"/>
    <cellStyle name="Output 2 5 3 7 2 3" xfId="26106" xr:uid="{07844B55-2916-4BBF-AAF7-D765BA4AA30B}"/>
    <cellStyle name="Output 2 5 3 7 3" xfId="14487" xr:uid="{445589EA-B761-497B-A53E-1C270E0A3AEF}"/>
    <cellStyle name="Output 2 5 3 7 3 2" xfId="23935" xr:uid="{1465C06D-0392-4E03-AFB6-DD5EAB25B4F2}"/>
    <cellStyle name="Output 2 5 3 7 4" xfId="18232" xr:uid="{9DFEA0D5-3695-47A5-9C54-1174118C196E}"/>
    <cellStyle name="Output 2 5 3 8" xfId="9192" xr:uid="{CA6FA526-7BCA-48E4-846D-70F4B007E014}"/>
    <cellStyle name="Output 2 5 3 8 2" xfId="14892" xr:uid="{86E87C56-6EEE-41EA-9DCB-7A449DC8CD45}"/>
    <cellStyle name="Output 2 5 3 8 2 2" xfId="24340" xr:uid="{D33DC9D9-66D7-47AB-BE4E-BDA2D6B6A012}"/>
    <cellStyle name="Output 2 5 3 8 3" xfId="18640" xr:uid="{3F097C18-5D94-4C51-9972-414E33FEEC8E}"/>
    <cellStyle name="Output 2 5 3 9" xfId="27674" xr:uid="{73412F1E-53C9-492E-A29E-2CACBA5A3B70}"/>
    <cellStyle name="Output 2 5 4" xfId="5674" xr:uid="{ACD4DF2D-B038-4C0D-BF42-F3CF83F20800}"/>
    <cellStyle name="Output 2 5 4 2" xfId="6344" xr:uid="{183EB85F-30BB-4AA6-9CE9-C68B8EF5C426}"/>
    <cellStyle name="Output 2 5 4 2 2" xfId="10076" xr:uid="{302CAF38-9FF5-469E-93DD-DB6C05AC77E6}"/>
    <cellStyle name="Output 2 5 4 2 2 2" xfId="19524" xr:uid="{45D237F6-B2F6-41C7-B102-ACC9CC98F9C9}"/>
    <cellStyle name="Output 2 5 4 2 3" xfId="15795" xr:uid="{4DB8ECBE-5729-47A0-BE56-8B66EB084BAD}"/>
    <cellStyle name="Output 2 5 4 3" xfId="9406" xr:uid="{50DF39C0-5940-402C-AC98-E0DEC5E20799}"/>
    <cellStyle name="Output 2 5 4 3 2" xfId="18854" xr:uid="{89E2A7EE-4237-4019-A477-45FB13F9340F}"/>
    <cellStyle name="Output 2 5 4 4" xfId="15125" xr:uid="{E39A38D6-CC29-48F7-9826-8FD9EDF2B7F5}"/>
    <cellStyle name="Output 2 5 4 5" xfId="27855" xr:uid="{8B4A69AC-C65F-45F8-9814-FA5E2168DBC7}"/>
    <cellStyle name="Output 2 5 4 6" xfId="27432" xr:uid="{40AAA744-CF17-4F42-965B-3FE904F90796}"/>
    <cellStyle name="Output 2 5 4 7" xfId="27938" xr:uid="{EC619F2B-096F-4E7C-AB91-F16E29239C51}"/>
    <cellStyle name="Output 2 5 4 8" xfId="28389" xr:uid="{0A13F796-E408-4D3C-A0D6-83F0144F17F0}"/>
    <cellStyle name="Output 2 5 5" xfId="7074" xr:uid="{D8275396-CFCB-4684-BDA3-56494D3DCCBE}"/>
    <cellStyle name="Output 2 5 5 2" xfId="10805" xr:uid="{A3A2FAAC-AF99-421B-8169-E2625B276A51}"/>
    <cellStyle name="Output 2 5 5 2 2" xfId="20253" xr:uid="{689DE1DC-9BA2-4630-800B-E32B3BF71C45}"/>
    <cellStyle name="Output 2 5 5 2 3" xfId="24677" xr:uid="{F0F91436-3378-42CA-AB13-F3F7F7B408C7}"/>
    <cellStyle name="Output 2 5 5 3" xfId="12811" xr:uid="{23946A10-D522-435B-904C-3CDE1154193F}"/>
    <cellStyle name="Output 2 5 5 3 2" xfId="22259" xr:uid="{CF44BC3C-AC0F-4D56-A4FA-566C736D9214}"/>
    <cellStyle name="Output 2 5 5 4" xfId="16524" xr:uid="{5327A9B8-9402-4403-8B75-7A41241F6DF0}"/>
    <cellStyle name="Output 2 5 6" xfId="8269" xr:uid="{C179FE35-A237-48D8-B7CB-69E2131DB2AA}"/>
    <cellStyle name="Output 2 5 6 2" xfId="11821" xr:uid="{798BB942-C97B-407F-8623-9BA6D73E6B0B}"/>
    <cellStyle name="Output 2 5 6 2 2" xfId="21269" xr:uid="{36EDCD78-EB20-4068-86A4-1CE127D0A56C}"/>
    <cellStyle name="Output 2 5 6 2 3" xfId="25663" xr:uid="{B9F61AA8-D4B5-4637-8174-30E7AACE689D}"/>
    <cellStyle name="Output 2 5 6 3" xfId="13974" xr:uid="{F5CC005F-6C87-456A-97DD-409E469840CA}"/>
    <cellStyle name="Output 2 5 6 3 2" xfId="23422" xr:uid="{F5B17406-6D5D-416F-88A0-88FED25AE721}"/>
    <cellStyle name="Output 2 5 6 4" xfId="17717" xr:uid="{851380CA-238C-4616-B2EA-3A5693702EEE}"/>
    <cellStyle name="Output 2 5 7" xfId="8768" xr:uid="{BBEA877C-D36C-4134-A3AB-A68D30D4FD88}"/>
    <cellStyle name="Output 2 5 7 2" xfId="12252" xr:uid="{0B61D285-C25D-4E3B-8691-1FADCBFA5BEE}"/>
    <cellStyle name="Output 2 5 7 2 2" xfId="21700" xr:uid="{7ABC091B-B46D-462F-906A-2D5A7C2BBB34}"/>
    <cellStyle name="Output 2 5 7 2 3" xfId="26092" xr:uid="{3BBF460B-4F48-432A-9E57-95B1B59F8B19}"/>
    <cellStyle name="Output 2 5 7 3" xfId="14471" xr:uid="{3E9B2BA4-49FD-40B5-BC74-4CD123D4C644}"/>
    <cellStyle name="Output 2 5 7 3 2" xfId="23919" xr:uid="{C8904220-392D-4AD2-8CD4-1671E2878536}"/>
    <cellStyle name="Output 2 5 7 4" xfId="18216" xr:uid="{7027ACA7-7234-418A-AC9D-FB923D5C1EA2}"/>
    <cellStyle name="Output 2 5 8" xfId="7448" xr:uid="{02D479C2-84DA-4C70-AB7B-CE5174AF10AB}"/>
    <cellStyle name="Output 2 5 8 2" xfId="11125" xr:uid="{8C858336-8A5C-48DE-9437-B3F565F1BF50}"/>
    <cellStyle name="Output 2 5 8 2 2" xfId="20573" xr:uid="{33DBC87F-DD7F-471C-B23A-D151424577B0}"/>
    <cellStyle name="Output 2 5 8 2 3" xfId="24992" xr:uid="{82D728AE-BCA0-43B4-93D9-156B35569A20}"/>
    <cellStyle name="Output 2 5 8 3" xfId="13178" xr:uid="{ABCBFAD4-7B9D-4A5B-96F9-7E67671A4CA9}"/>
    <cellStyle name="Output 2 5 8 3 2" xfId="22626" xr:uid="{2702E19C-670E-4B5B-B2B9-DD31F4AFBBE2}"/>
    <cellStyle name="Output 2 5 8 4" xfId="16896" xr:uid="{0D98E4AD-EC60-427A-82D8-1D7DE684615D}"/>
    <cellStyle name="Output 2 5 9" xfId="7382" xr:uid="{63373267-3516-4CF9-BA9B-85E912516C10}"/>
    <cellStyle name="Output 2 5 9 2" xfId="11077" xr:uid="{CB424743-2452-4963-BD44-EC926D8B9EFC}"/>
    <cellStyle name="Output 2 5 9 2 2" xfId="20525" xr:uid="{E011A40E-FC4C-4357-9D22-B8EE83B15414}"/>
    <cellStyle name="Output 2 5 9 2 3" xfId="24944" xr:uid="{A73B967C-825B-4FF7-8B06-D77862CCC8C3}"/>
    <cellStyle name="Output 2 5 9 3" xfId="13112" xr:uid="{483E2F23-AE53-4215-8FC5-F0648975CB7A}"/>
    <cellStyle name="Output 2 5 9 3 2" xfId="22560" xr:uid="{E3D056C9-23AA-46BD-96AD-FB4BC7F2F7BD}"/>
    <cellStyle name="Output 2 5 9 4" xfId="16830" xr:uid="{39A4E6AD-4B8B-4819-9134-1D6879A8391D}"/>
    <cellStyle name="Output 2 6" xfId="1522" xr:uid="{95ECB4D4-85C4-43DB-B2BD-FA1008F05F98}"/>
    <cellStyle name="Output 2 6 10" xfId="7430" xr:uid="{07B0F90D-9415-469C-AA59-1C6B485BC794}"/>
    <cellStyle name="Output 2 6 10 2" xfId="13160" xr:uid="{A10EEF58-1BFE-4D8D-A18C-04FCD37FDA66}"/>
    <cellStyle name="Output 2 6 10 2 2" xfId="22608" xr:uid="{0FA4FEC6-3D2F-4FB0-AD0C-A84554C2B603}"/>
    <cellStyle name="Output 2 6 10 3" xfId="16878" xr:uid="{0C1CB229-6B70-4ED0-98AC-F4C39EEEC6C9}"/>
    <cellStyle name="Output 2 6 11" xfId="26855" xr:uid="{0FE378BB-CE3E-4E32-B85D-711AA8BFED73}"/>
    <cellStyle name="Output 2 6 12" xfId="27552" xr:uid="{6DABAA1D-F868-42FE-8505-4C46C2A129B6}"/>
    <cellStyle name="Output 2 6 2" xfId="3854" xr:uid="{9DAAD350-6648-4A15-90C1-EC6846BF5D4C}"/>
    <cellStyle name="Output 2 6 2 10" xfId="27033" xr:uid="{2E4FFF87-5EB6-4A51-A41B-2E83884C85AF}"/>
    <cellStyle name="Output 2 6 2 2" xfId="6024" xr:uid="{C61AA58C-EE53-4F84-BFB7-6C177F18337D}"/>
    <cellStyle name="Output 2 6 2 2 2" xfId="6694" xr:uid="{7BA4802E-9F48-49E1-8067-85EE3C854834}"/>
    <cellStyle name="Output 2 6 2 2 2 2" xfId="10426" xr:uid="{4B43EA8E-21AE-4CC3-A589-967014AC297B}"/>
    <cellStyle name="Output 2 6 2 2 2 2 2" xfId="19874" xr:uid="{8675995E-7D94-43AE-AD82-43B2524B19E0}"/>
    <cellStyle name="Output 2 6 2 2 2 3" xfId="16145" xr:uid="{F93D0E6E-AFBD-4D34-AEA1-2E0368E27144}"/>
    <cellStyle name="Output 2 6 2 2 3" xfId="9756" xr:uid="{CF5FF06E-FE9B-4D3F-882F-9B854F40E73B}"/>
    <cellStyle name="Output 2 6 2 2 3 2" xfId="19204" xr:uid="{BC4B8561-3B47-4414-9B13-CB27F09D4F62}"/>
    <cellStyle name="Output 2 6 2 2 4" xfId="15475" xr:uid="{05869875-1EED-4827-ACC0-8B940F79C2F1}"/>
    <cellStyle name="Output 2 6 2 2 5" xfId="28034" xr:uid="{2B973A58-1784-41F1-9C43-9AE08C363854}"/>
    <cellStyle name="Output 2 6 2 2 6" xfId="28198" xr:uid="{467D8159-D873-481C-9D3C-363BC0D9F054}"/>
    <cellStyle name="Output 2 6 2 2 7" xfId="27484" xr:uid="{300A703A-66B7-4DD0-A776-A641F5F91BEA}"/>
    <cellStyle name="Output 2 6 2 2 8" xfId="28542" xr:uid="{6282EFD4-60CD-4B82-BED5-B4D6821A533E}"/>
    <cellStyle name="Output 2 6 2 3" xfId="6879" xr:uid="{3B27AF96-DB3A-462C-928F-6A807C00051C}"/>
    <cellStyle name="Output 2 6 2 3 2" xfId="10610" xr:uid="{64358E20-4D0D-40B1-9AB7-1C40DBBFBB9E}"/>
    <cellStyle name="Output 2 6 2 3 2 2" xfId="20058" xr:uid="{1B841DE1-EB22-43F8-8DA9-16DB6F150F8E}"/>
    <cellStyle name="Output 2 6 2 3 2 3" xfId="24482" xr:uid="{A8594C96-FB77-4328-ADB6-10D6B2B92435}"/>
    <cellStyle name="Output 2 6 2 3 3" xfId="12616" xr:uid="{EE3FAB94-AD4E-4FF4-84FA-4FBFD0EA4F55}"/>
    <cellStyle name="Output 2 6 2 3 3 2" xfId="22064" xr:uid="{D83B4B6E-BBA9-4274-865F-41CE3DB2516B}"/>
    <cellStyle name="Output 2 6 2 3 4" xfId="16329" xr:uid="{A068CFA0-FF69-4F64-8FBC-8C5D2446D2FB}"/>
    <cellStyle name="Output 2 6 2 4" xfId="8895" xr:uid="{1958499B-0CC0-4D79-A99A-C656D254E050}"/>
    <cellStyle name="Output 2 6 2 4 2" xfId="12356" xr:uid="{1B1C9080-6E15-4F87-84B5-93FDCF4A22AA}"/>
    <cellStyle name="Output 2 6 2 4 2 2" xfId="21804" xr:uid="{ACFA161A-B9F1-4C7B-9555-F277CD3236A5}"/>
    <cellStyle name="Output 2 6 2 4 2 3" xfId="26195" xr:uid="{D2F73592-76EB-45C9-BFEA-926008B9F320}"/>
    <cellStyle name="Output 2 6 2 4 3" xfId="14597" xr:uid="{53DCC6F8-B5CF-491B-890A-FBB559B3BCE9}"/>
    <cellStyle name="Output 2 6 2 4 3 2" xfId="24045" xr:uid="{F6B64B57-9780-4EE8-AAE8-20F97020326F}"/>
    <cellStyle name="Output 2 6 2 4 4" xfId="18343" xr:uid="{CACC7DAC-859F-4515-8F96-50451C96E9E6}"/>
    <cellStyle name="Output 2 6 2 5" xfId="8405" xr:uid="{17D947E3-F05F-4C80-AFAE-23096F8DEECF}"/>
    <cellStyle name="Output 2 6 2 5 2" xfId="11936" xr:uid="{515DEA37-0B2C-4B36-902D-277D565922DD}"/>
    <cellStyle name="Output 2 6 2 5 2 2" xfId="21384" xr:uid="{84A9A7B9-9AEC-4D94-A54D-82EA365C2172}"/>
    <cellStyle name="Output 2 6 2 5 2 3" xfId="25778" xr:uid="{E9D59121-BB65-44D7-8855-DF30BA7F9331}"/>
    <cellStyle name="Output 2 6 2 5 3" xfId="14110" xr:uid="{F2B1C134-96EB-435B-BFF6-53EE016FDC5E}"/>
    <cellStyle name="Output 2 6 2 5 3 2" xfId="23558" xr:uid="{A5AC9A0F-530A-473D-B1AF-47A262A2990C}"/>
    <cellStyle name="Output 2 6 2 5 4" xfId="17853" xr:uid="{79FA09B2-9876-48A1-9B4D-CB882E9346C0}"/>
    <cellStyle name="Output 2 6 2 6" xfId="7913" xr:uid="{24F6E346-FE4B-46AC-AF1E-06FBE1C02ECB}"/>
    <cellStyle name="Output 2 6 2 6 2" xfId="11525" xr:uid="{3B6DEBD8-0819-4775-88A4-6CEAB64C0A8A}"/>
    <cellStyle name="Output 2 6 2 6 2 2" xfId="20973" xr:uid="{4ABFAFA6-BDD3-4612-8088-4596A84ECF02}"/>
    <cellStyle name="Output 2 6 2 6 2 3" xfId="25387" xr:uid="{C8799D4A-5B8A-47BF-B207-9CD64976924E}"/>
    <cellStyle name="Output 2 6 2 6 3" xfId="13638" xr:uid="{F36EC708-6499-47C5-AAC5-33E66FB98B2D}"/>
    <cellStyle name="Output 2 6 2 6 3 2" xfId="23086" xr:uid="{C7E3A72F-2DC3-4B12-8B8F-E8AE1FA297B4}"/>
    <cellStyle name="Output 2 6 2 6 4" xfId="17361" xr:uid="{078EED2D-30C9-48C0-96F7-9B8A501A9A56}"/>
    <cellStyle name="Output 2 6 2 7" xfId="8153" xr:uid="{FED14A0B-96C0-4C40-A56E-70754B5961E0}"/>
    <cellStyle name="Output 2 6 2 7 2" xfId="11722" xr:uid="{DECF916B-1261-4109-A279-0ED5A7C9D3F2}"/>
    <cellStyle name="Output 2 6 2 7 2 2" xfId="21170" xr:uid="{9C5F54AC-A02D-41A7-9481-C67426B13950}"/>
    <cellStyle name="Output 2 6 2 7 2 3" xfId="25565" xr:uid="{0CB3D8E2-8E20-4A74-A55E-A1BFC687AAF5}"/>
    <cellStyle name="Output 2 6 2 7 3" xfId="13859" xr:uid="{1E0AAB2B-C9F8-49C6-9137-9F5B78F4813D}"/>
    <cellStyle name="Output 2 6 2 7 3 2" xfId="23307" xr:uid="{4C383C99-7DA9-4A78-BFED-D8BE5D11698A}"/>
    <cellStyle name="Output 2 6 2 7 4" xfId="17601" xr:uid="{590EA708-94E5-445C-8746-F30CB8ECF432}"/>
    <cellStyle name="Output 2 6 2 8" xfId="7431" xr:uid="{D33F3BBD-8A38-417C-AF6C-84650D0CA78E}"/>
    <cellStyle name="Output 2 6 2 8 2" xfId="13161" xr:uid="{8B572E7C-FAC2-473F-88CA-930B4B2D3940}"/>
    <cellStyle name="Output 2 6 2 8 2 2" xfId="22609" xr:uid="{20B56089-D0BA-4035-8D7B-22B4123D79E9}"/>
    <cellStyle name="Output 2 6 2 8 3" xfId="16879" xr:uid="{928539F3-580A-4063-852A-D4E9EE944BC0}"/>
    <cellStyle name="Output 2 6 2 9" xfId="27377" xr:uid="{3DBF9CB2-907E-4EFC-9DAA-AAE9F78A44C1}"/>
    <cellStyle name="Output 2 6 3" xfId="5282" xr:uid="{E5B592D9-89C7-47EA-959C-B357CE29CEE7}"/>
    <cellStyle name="Output 2 6 3 10" xfId="27465" xr:uid="{056C0BDD-E57A-4C39-9F9A-C23BB0B688DC}"/>
    <cellStyle name="Output 2 6 3 2" xfId="6153" xr:uid="{15B6A8BC-582F-4F49-9016-1B29F9ECA1E3}"/>
    <cellStyle name="Output 2 6 3 2 2" xfId="6823" xr:uid="{3AC56E0D-6297-4015-A0DE-15321D74DE04}"/>
    <cellStyle name="Output 2 6 3 2 2 2" xfId="10555" xr:uid="{A0BAE96B-944E-48DB-B988-EE23002FC5D3}"/>
    <cellStyle name="Output 2 6 3 2 2 2 2" xfId="20003" xr:uid="{B437A592-E862-4B98-83DB-BEF68746F2B5}"/>
    <cellStyle name="Output 2 6 3 2 2 3" xfId="16274" xr:uid="{0C53FCF4-53AF-44B6-BE66-E69F1A0B5547}"/>
    <cellStyle name="Output 2 6 3 2 3" xfId="9885" xr:uid="{825776E3-C249-4977-AE40-2E3823AE2413}"/>
    <cellStyle name="Output 2 6 3 2 3 2" xfId="19333" xr:uid="{85E625BA-4E8C-47D9-A944-F254C8899C7D}"/>
    <cellStyle name="Output 2 6 3 2 4" xfId="15604" xr:uid="{47C5143D-38BA-41D5-8C81-960A2FE1E74A}"/>
    <cellStyle name="Output 2 6 3 2 5" xfId="28124" xr:uid="{BE13871E-AAD1-4420-9F81-406B6F864D2B}"/>
    <cellStyle name="Output 2 6 3 2 6" xfId="28251" xr:uid="{B479DB2C-9BA1-4AEF-8388-A27E4996252C}"/>
    <cellStyle name="Output 2 6 3 2 7" xfId="27627" xr:uid="{59407A74-87EB-45ED-B054-6450890417B0}"/>
    <cellStyle name="Output 2 6 3 2 8" xfId="28630" xr:uid="{A799802F-8E06-4495-87F3-D2CD2CF0B1B3}"/>
    <cellStyle name="Output 2 6 3 3" xfId="6847" xr:uid="{5752DC2D-96CA-47EC-9FB9-C73FF434DF0D}"/>
    <cellStyle name="Output 2 6 3 3 2" xfId="10578" xr:uid="{814E3D8B-BAE6-43B4-9F1D-123BEBE16BC2}"/>
    <cellStyle name="Output 2 6 3 3 2 2" xfId="20026" xr:uid="{331ABB5D-60B8-4C51-BBC4-27FAEEBF5AE5}"/>
    <cellStyle name="Output 2 6 3 3 2 3" xfId="24450" xr:uid="{93CF27FF-639C-4176-988D-B6D609AAB853}"/>
    <cellStyle name="Output 2 6 3 3 3" xfId="12584" xr:uid="{1E035176-A053-43F9-9AC0-162A9B85F2AD}"/>
    <cellStyle name="Output 2 6 3 3 3 2" xfId="22032" xr:uid="{B5D1A5F4-7BF0-441C-91A0-88C429D2545E}"/>
    <cellStyle name="Output 2 6 3 3 4" xfId="16297" xr:uid="{AB07CAD8-0D33-47B1-920D-7080047B21D6}"/>
    <cellStyle name="Output 2 6 3 4" xfId="7252" xr:uid="{E72550CE-AC90-4A5F-BF2C-13438E3CD226}"/>
    <cellStyle name="Output 2 6 3 4 2" xfId="10976" xr:uid="{BAFF3E25-8CCB-44A2-A80B-A97D6B7A0BF0}"/>
    <cellStyle name="Output 2 6 3 4 2 2" xfId="20424" xr:uid="{51CCBCFB-2CD7-471E-9F97-113D6B9995E8}"/>
    <cellStyle name="Output 2 6 3 4 2 3" xfId="24844" xr:uid="{63EA7219-BB23-44D3-9976-893A7EF0E2CF}"/>
    <cellStyle name="Output 2 6 3 4 3" xfId="12983" xr:uid="{334EA847-C8B4-4E8D-88D5-678D6927D957}"/>
    <cellStyle name="Output 2 6 3 4 3 2" xfId="22431" xr:uid="{C90D15F0-A0C4-41D2-8111-A17B8017E008}"/>
    <cellStyle name="Output 2 6 3 4 4" xfId="16700" xr:uid="{09D027BC-290C-4922-A99F-DF97AC1FD652}"/>
    <cellStyle name="Output 2 6 3 5" xfId="8972" xr:uid="{86733FF3-4D3A-448A-BC34-DB6753404D80}"/>
    <cellStyle name="Output 2 6 3 5 2" xfId="12426" xr:uid="{DC8D1EE9-237A-4ABA-BCD2-DB17D1F61A84}"/>
    <cellStyle name="Output 2 6 3 5 2 2" xfId="21874" xr:uid="{91D331F7-C81F-4863-9006-2DEE23304FF0}"/>
    <cellStyle name="Output 2 6 3 5 2 3" xfId="26264" xr:uid="{29ADF612-E1B6-4C3E-8097-999B02C32AF8}"/>
    <cellStyle name="Output 2 6 3 5 3" xfId="14673" xr:uid="{5C47BD8D-3F4B-4002-ADFE-77E8846E25C8}"/>
    <cellStyle name="Output 2 6 3 5 3 2" xfId="24121" xr:uid="{46801FA7-92A7-412F-B43F-2BCBEF5B458F}"/>
    <cellStyle name="Output 2 6 3 5 4" xfId="18420" xr:uid="{F0B3F57A-1328-49A9-BB16-EC1663198CC1}"/>
    <cellStyle name="Output 2 6 3 6" xfId="9065" xr:uid="{3CF2E889-4F4A-4EB1-A8BF-D5A07DBD9248}"/>
    <cellStyle name="Output 2 6 3 6 2" xfId="12503" xr:uid="{7A6B17A2-7920-4CC9-9F60-83E106FD51FC}"/>
    <cellStyle name="Output 2 6 3 6 2 2" xfId="21951" xr:uid="{AFFB93B8-4441-4A32-B7D4-D53D638379F4}"/>
    <cellStyle name="Output 2 6 3 6 2 3" xfId="26341" xr:uid="{429F2802-E08A-41EE-A63E-462691D4EBE8}"/>
    <cellStyle name="Output 2 6 3 6 3" xfId="14766" xr:uid="{A0D8B180-B203-48CE-B170-D129AC9182E4}"/>
    <cellStyle name="Output 2 6 3 6 3 2" xfId="24214" xr:uid="{6E7ED4C7-351C-448F-AC32-58F058592A62}"/>
    <cellStyle name="Output 2 6 3 6 4" xfId="18513" xr:uid="{358D212A-CA4E-4B91-85E8-290E7D8C1752}"/>
    <cellStyle name="Output 2 6 3 7" xfId="8204" xr:uid="{43E5D803-2177-42B1-AACC-EEE54FC9138B}"/>
    <cellStyle name="Output 2 6 3 7 2" xfId="11765" xr:uid="{29ACC540-EFBB-47FF-A048-ED853A5E7F0C}"/>
    <cellStyle name="Output 2 6 3 7 2 2" xfId="21213" xr:uid="{54C6B675-DAF8-4564-AA71-08635CBFB0B5}"/>
    <cellStyle name="Output 2 6 3 7 2 3" xfId="25608" xr:uid="{9C2901A1-DE44-42DE-85D0-A50136E0CD60}"/>
    <cellStyle name="Output 2 6 3 7 3" xfId="13910" xr:uid="{6EBEEA86-4BEE-443F-92FC-DF384357D91F}"/>
    <cellStyle name="Output 2 6 3 7 3 2" xfId="23358" xr:uid="{C7318CAE-90C0-4431-93FA-0435698299FF}"/>
    <cellStyle name="Output 2 6 3 7 4" xfId="17652" xr:uid="{D1AB171F-7449-4B58-8622-756D19AB8BDC}"/>
    <cellStyle name="Output 2 6 3 8" xfId="9193" xr:uid="{EF63C977-A571-4227-9C6C-C3D51B853EB0}"/>
    <cellStyle name="Output 2 6 3 8 2" xfId="14893" xr:uid="{779FCDD5-06C9-4BD9-A4B7-476FD2DB3B8E}"/>
    <cellStyle name="Output 2 6 3 8 2 2" xfId="24341" xr:uid="{789C176C-F444-4CA8-8C3B-309093EC1F5A}"/>
    <cellStyle name="Output 2 6 3 8 3" xfId="18641" xr:uid="{39ABC7F2-CD2F-49A8-8237-89542DFAF726}"/>
    <cellStyle name="Output 2 6 3 9" xfId="27675" xr:uid="{E6504080-E75D-4AAF-8C01-9EBA1D4EF710}"/>
    <cellStyle name="Output 2 6 4" xfId="5675" xr:uid="{9E049CF8-B736-465F-BE10-9AA29101F043}"/>
    <cellStyle name="Output 2 6 4 2" xfId="6345" xr:uid="{B945F74C-40D1-4188-B898-8669A490355E}"/>
    <cellStyle name="Output 2 6 4 2 2" xfId="10077" xr:uid="{2921F055-A412-453F-8211-E4190812A121}"/>
    <cellStyle name="Output 2 6 4 2 2 2" xfId="19525" xr:uid="{C995F3E7-CF0D-4273-B411-83F488BDFCF2}"/>
    <cellStyle name="Output 2 6 4 2 3" xfId="15796" xr:uid="{B58AA446-7FAE-4E1C-956E-B0A730F58F25}"/>
    <cellStyle name="Output 2 6 4 3" xfId="9407" xr:uid="{71352CC3-B40D-46F9-99DA-C2C15B242B62}"/>
    <cellStyle name="Output 2 6 4 3 2" xfId="18855" xr:uid="{C25A753F-BD52-4025-9267-20E381D463E0}"/>
    <cellStyle name="Output 2 6 4 4" xfId="15126" xr:uid="{37A0BFCD-969F-4617-B706-5B7E947E7FAC}"/>
    <cellStyle name="Output 2 6 4 5" xfId="27856" xr:uid="{3C64D8B2-CB64-460B-89AC-3FAB39D8BE5A}"/>
    <cellStyle name="Output 2 6 4 6" xfId="27169" xr:uid="{FDE9FCF5-F309-4EB5-AAFE-27F16A54BEC7}"/>
    <cellStyle name="Output 2 6 4 7" xfId="27721" xr:uid="{99A6CC82-7B4A-4D93-B4BB-B1A619EE995E}"/>
    <cellStyle name="Output 2 6 4 8" xfId="28390" xr:uid="{79694DAB-B690-4EE3-B8E5-2B35CA51EBBB}"/>
    <cellStyle name="Output 2 6 5" xfId="6942" xr:uid="{975AD169-565E-4CF7-A136-6FB2D36404D9}"/>
    <cellStyle name="Output 2 6 5 2" xfId="10673" xr:uid="{D2717608-0419-4F43-8C3F-2156F4E2D3C4}"/>
    <cellStyle name="Output 2 6 5 2 2" xfId="20121" xr:uid="{3685EAF0-43E3-4977-88CE-0434338B347A}"/>
    <cellStyle name="Output 2 6 5 2 3" xfId="24545" xr:uid="{445325A9-BA74-47C8-A91B-86BF3886BE29}"/>
    <cellStyle name="Output 2 6 5 3" xfId="12679" xr:uid="{B7968A7A-AB5D-41B7-9FB0-113DF9EF191D}"/>
    <cellStyle name="Output 2 6 5 3 2" xfId="22127" xr:uid="{888D3595-B509-4D43-B342-CB9019413548}"/>
    <cellStyle name="Output 2 6 5 4" xfId="16392" xr:uid="{9F1D9094-0B72-4839-9C36-CC3DB195ECDE}"/>
    <cellStyle name="Output 2 6 6" xfId="7669" xr:uid="{4A34CC12-B4DB-49FE-8E8F-205EFE011485}"/>
    <cellStyle name="Output 2 6 6 2" xfId="11322" xr:uid="{4C7E7E0A-07B4-4753-A874-73647642798D}"/>
    <cellStyle name="Output 2 6 6 2 2" xfId="20770" xr:uid="{4823D626-7405-499D-9518-76588BC0F44B}"/>
    <cellStyle name="Output 2 6 6 2 3" xfId="25188" xr:uid="{72ED7D6B-F050-43C0-9F00-7086AE828641}"/>
    <cellStyle name="Output 2 6 6 3" xfId="13398" xr:uid="{F8ABD267-D126-4E2C-B002-347EA10D5E8F}"/>
    <cellStyle name="Output 2 6 6 3 2" xfId="22846" xr:uid="{B7A75878-376F-45AB-80D6-9F46EC094ECE}"/>
    <cellStyle name="Output 2 6 6 4" xfId="17117" xr:uid="{BD1F7BA2-C40D-477A-A262-A5EE9A84FD81}"/>
    <cellStyle name="Output 2 6 7" xfId="7313" xr:uid="{7604F9DE-84F2-4A16-9A64-B4C4D77A1757}"/>
    <cellStyle name="Output 2 6 7 2" xfId="11028" xr:uid="{F843B7CB-4E27-4EF6-B068-AB361305265B}"/>
    <cellStyle name="Output 2 6 7 2 2" xfId="20476" xr:uid="{0EEDC667-DF32-4B1D-9773-7199C5838C38}"/>
    <cellStyle name="Output 2 6 7 2 3" xfId="24895" xr:uid="{4F323299-DA2C-4102-B11A-068BF60280F9}"/>
    <cellStyle name="Output 2 6 7 3" xfId="13043" xr:uid="{C7812867-ED2A-4328-A4FC-2F909B76CC91}"/>
    <cellStyle name="Output 2 6 7 3 2" xfId="22491" xr:uid="{5785521D-69F1-44B3-8969-081B560FD87B}"/>
    <cellStyle name="Output 2 6 7 4" xfId="16761" xr:uid="{D1FB772F-7B69-43AB-A6DA-B57AB0B4BD87}"/>
    <cellStyle name="Output 2 6 8" xfId="8450" xr:uid="{6D8BD69B-74A7-44B1-8827-0B334CA3184A}"/>
    <cellStyle name="Output 2 6 8 2" xfId="11970" xr:uid="{30BB37E9-21A3-433E-9336-FC9ADCA06BC7}"/>
    <cellStyle name="Output 2 6 8 2 2" xfId="21418" xr:uid="{DD3CFC11-8233-42DF-A55A-09709EAECB80}"/>
    <cellStyle name="Output 2 6 8 2 3" xfId="25812" xr:uid="{D6DBEA08-55C4-41D1-8989-7446929BD482}"/>
    <cellStyle name="Output 2 6 8 3" xfId="14155" xr:uid="{7D842452-44C4-4AA1-83FE-C6FAA05355A5}"/>
    <cellStyle name="Output 2 6 8 3 2" xfId="23603" xr:uid="{33AE386F-4A8F-4457-9766-1ECAAE70D4F4}"/>
    <cellStyle name="Output 2 6 8 4" xfId="17898" xr:uid="{69087C24-F9EE-4800-B441-25FA6AB39CD7}"/>
    <cellStyle name="Output 2 6 9" xfId="8675" xr:uid="{E1A743E3-4EC2-4102-A231-FB3831B3F94E}"/>
    <cellStyle name="Output 2 6 9 2" xfId="12162" xr:uid="{40F2D987-8706-4EAF-B996-D1FD4F797D0B}"/>
    <cellStyle name="Output 2 6 9 2 2" xfId="21610" xr:uid="{F5EBF6EB-F3A5-48BD-B270-C4462DD7955E}"/>
    <cellStyle name="Output 2 6 9 2 3" xfId="26002" xr:uid="{D5ECC774-9FB0-4D68-A534-47B20B2DCAB8}"/>
    <cellStyle name="Output 2 6 9 3" xfId="14378" xr:uid="{CB2197B6-1DAC-4BD6-AAB6-FAD8DC6B5F74}"/>
    <cellStyle name="Output 2 6 9 3 2" xfId="23826" xr:uid="{820AB632-E094-469E-91C9-FF80F111EFC5}"/>
    <cellStyle name="Output 2 6 9 4" xfId="18123" xr:uid="{FACEF3CC-796E-4EF6-A20F-726351367E25}"/>
    <cellStyle name="Output 2 7" xfId="1523" xr:uid="{348E84D6-8F61-42AC-BA38-25B84608F8B7}"/>
    <cellStyle name="Output 2 7 10" xfId="8810" xr:uid="{5E85C424-FBCE-456B-ACB6-993D84E1A568}"/>
    <cellStyle name="Output 2 7 10 2" xfId="14513" xr:uid="{863EC4E5-0C7F-4DB8-8280-FC3E85A39CC2}"/>
    <cellStyle name="Output 2 7 10 2 2" xfId="23961" xr:uid="{327A7927-54AC-41ED-A467-B0D372DE610B}"/>
    <cellStyle name="Output 2 7 10 3" xfId="18258" xr:uid="{611EB711-C3DF-4F87-A0BA-1411914D0FD1}"/>
    <cellStyle name="Output 2 7 11" xfId="26856" xr:uid="{94E10F69-2B5B-4715-AB98-F128AB708134}"/>
    <cellStyle name="Output 2 7 12" xfId="27208" xr:uid="{CC089281-D9BF-4838-B6CD-1E212050DC29}"/>
    <cellStyle name="Output 2 7 2" xfId="3855" xr:uid="{463BACB9-476C-4C0F-8200-F8502868CC76}"/>
    <cellStyle name="Output 2 7 2 10" xfId="27032" xr:uid="{CFA7759D-300D-4170-B7E1-9A3A1475619A}"/>
    <cellStyle name="Output 2 7 2 2" xfId="6025" xr:uid="{27DAF4E5-FE97-4962-84A2-CFC3361241B4}"/>
    <cellStyle name="Output 2 7 2 2 2" xfId="6695" xr:uid="{6F00D60E-0A11-472D-B427-33C35363D240}"/>
    <cellStyle name="Output 2 7 2 2 2 2" xfId="10427" xr:uid="{B6A376B9-0048-4172-A683-B0E72C1B05F1}"/>
    <cellStyle name="Output 2 7 2 2 2 2 2" xfId="19875" xr:uid="{6F14739D-6B56-4571-8B02-640493BBC13C}"/>
    <cellStyle name="Output 2 7 2 2 2 3" xfId="16146" xr:uid="{77F71A96-2D43-40AA-BFD9-AB5BAF334451}"/>
    <cellStyle name="Output 2 7 2 2 3" xfId="9757" xr:uid="{CD87FEAF-ED5C-4E0C-A3F8-4661EB06D76D}"/>
    <cellStyle name="Output 2 7 2 2 3 2" xfId="19205" xr:uid="{02AA7580-B19D-4770-BA0D-8ADDDA625CA9}"/>
    <cellStyle name="Output 2 7 2 2 4" xfId="15476" xr:uid="{AAC7FA4D-7FB0-42C4-A584-9FE3DBA10BFE}"/>
    <cellStyle name="Output 2 7 2 2 5" xfId="28035" xr:uid="{74055093-D06A-43DA-9E5D-F834BF7C1E4B}"/>
    <cellStyle name="Output 2 7 2 2 6" xfId="28199" xr:uid="{5F8F4047-9188-48E0-9060-EEDAA58D8958}"/>
    <cellStyle name="Output 2 7 2 2 7" xfId="27137" xr:uid="{BB15C9E9-6167-4529-9C44-D2CF8AC7B1EE}"/>
    <cellStyle name="Output 2 7 2 2 8" xfId="28543" xr:uid="{B8BBB67D-B35B-47C2-9939-8BF27172C3AE}"/>
    <cellStyle name="Output 2 7 2 3" xfId="6878" xr:uid="{FBC10546-D795-4A75-88C4-FAB3D0EDD482}"/>
    <cellStyle name="Output 2 7 2 3 2" xfId="10609" xr:uid="{599F321F-73E3-4801-B208-FE5D833319E5}"/>
    <cellStyle name="Output 2 7 2 3 2 2" xfId="20057" xr:uid="{EF7A489B-E978-40FD-88CF-BA701AC6017A}"/>
    <cellStyle name="Output 2 7 2 3 2 3" xfId="24481" xr:uid="{03D6EDAC-3328-4B63-823B-A11B5775393D}"/>
    <cellStyle name="Output 2 7 2 3 3" xfId="12615" xr:uid="{301A0EAD-06B3-4C56-AF6A-AE3B3EF9F890}"/>
    <cellStyle name="Output 2 7 2 3 3 2" xfId="22063" xr:uid="{36C85CD4-FC65-491B-B43F-C0E484E9746C}"/>
    <cellStyle name="Output 2 7 2 3 4" xfId="16328" xr:uid="{A123FDC5-8F31-40D6-BC93-A931FF13A481}"/>
    <cellStyle name="Output 2 7 2 4" xfId="7941" xr:uid="{B4297EC1-8E4C-4FF9-BAA5-15A0AD1CC273}"/>
    <cellStyle name="Output 2 7 2 4 2" xfId="11548" xr:uid="{75FCF493-D8AA-471A-B004-2ED004A6668A}"/>
    <cellStyle name="Output 2 7 2 4 2 2" xfId="20996" xr:uid="{209FCD6B-76BF-43D6-9218-0418E0B661F9}"/>
    <cellStyle name="Output 2 7 2 4 2 3" xfId="25410" xr:uid="{05EAB27E-F301-4D64-AD40-5BEA8F5A1133}"/>
    <cellStyle name="Output 2 7 2 4 3" xfId="13666" xr:uid="{02888D68-E5F9-48AA-9824-2D43E68D9EFA}"/>
    <cellStyle name="Output 2 7 2 4 3 2" xfId="23114" xr:uid="{5DAA250E-25A0-499E-91A9-AF73D23EEF20}"/>
    <cellStyle name="Output 2 7 2 4 4" xfId="17389" xr:uid="{7EBEEE6F-ED96-4A38-AF13-CF126777592E}"/>
    <cellStyle name="Output 2 7 2 5" xfId="8573" xr:uid="{F81A3DA9-EDE5-4FA5-B8A1-BA822C49E62E}"/>
    <cellStyle name="Output 2 7 2 5 2" xfId="12074" xr:uid="{278E7AA3-1B12-406B-ACCB-0957F57ABB41}"/>
    <cellStyle name="Output 2 7 2 5 2 2" xfId="21522" xr:uid="{81742890-9F39-4140-848F-4B3463460161}"/>
    <cellStyle name="Output 2 7 2 5 2 3" xfId="25914" xr:uid="{87A742AD-0596-4F16-86EE-D72F142C9344}"/>
    <cellStyle name="Output 2 7 2 5 3" xfId="14276" xr:uid="{87F148E1-CF32-4A7A-9351-04E770764407}"/>
    <cellStyle name="Output 2 7 2 5 3 2" xfId="23724" xr:uid="{07311A73-AD0D-4D99-8DCC-FB2233EADA29}"/>
    <cellStyle name="Output 2 7 2 5 4" xfId="18021" xr:uid="{E6BBCFD9-343E-4CD8-A539-7FAD407FBDBF}"/>
    <cellStyle name="Output 2 7 2 6" xfId="8474" xr:uid="{A172919E-EFA1-492D-9097-095E9E95A2BD}"/>
    <cellStyle name="Output 2 7 2 6 2" xfId="11993" xr:uid="{0EEC963A-DF29-4A17-B525-1710D47BA86A}"/>
    <cellStyle name="Output 2 7 2 6 2 2" xfId="21441" xr:uid="{5631E50D-D16C-4985-848E-6754D1C58EBF}"/>
    <cellStyle name="Output 2 7 2 6 2 3" xfId="25834" xr:uid="{CDAA8C24-40E1-4A5B-A8B7-16A061B02106}"/>
    <cellStyle name="Output 2 7 2 6 3" xfId="14178" xr:uid="{6F509A41-6793-4F08-A709-403C3E76B804}"/>
    <cellStyle name="Output 2 7 2 6 3 2" xfId="23626" xr:uid="{B4EC363C-ED64-43FB-91B3-5196D1B7B45D}"/>
    <cellStyle name="Output 2 7 2 6 4" xfId="17922" xr:uid="{BB2826D5-4C63-4435-8345-BA9F7183C817}"/>
    <cellStyle name="Output 2 7 2 7" xfId="8175" xr:uid="{58261DD0-C7FB-4EE0-AFFA-CEE44734E66E}"/>
    <cellStyle name="Output 2 7 2 7 2" xfId="11743" xr:uid="{99DE2DB1-EEA1-46FC-BEAF-1B590624471C}"/>
    <cellStyle name="Output 2 7 2 7 2 2" xfId="21191" xr:uid="{A5EB07B8-CA30-44BF-BF45-82456EA9B782}"/>
    <cellStyle name="Output 2 7 2 7 2 3" xfId="25586" xr:uid="{BE729CF8-5852-470F-AC39-10D51575B3C3}"/>
    <cellStyle name="Output 2 7 2 7 3" xfId="13881" xr:uid="{EA51E922-1022-40A5-B045-7C4371D4F878}"/>
    <cellStyle name="Output 2 7 2 7 3 2" xfId="23329" xr:uid="{C7C574A2-F447-4A5B-8389-7E3B15A068E7}"/>
    <cellStyle name="Output 2 7 2 7 4" xfId="17623" xr:uid="{EB2B630B-5550-49BB-BB52-BC491633FCA7}"/>
    <cellStyle name="Output 2 7 2 8" xfId="9133" xr:uid="{3BCCBF92-65C3-4089-B752-8927DAA1B860}"/>
    <cellStyle name="Output 2 7 2 8 2" xfId="14834" xr:uid="{0D4C5B59-88F9-44AC-BE41-9AD0F3981B2E}"/>
    <cellStyle name="Output 2 7 2 8 2 2" xfId="24282" xr:uid="{CD03F1E0-223C-45EE-A06F-8BD98C58E771}"/>
    <cellStyle name="Output 2 7 2 8 3" xfId="18581" xr:uid="{78818175-DE7E-4ACE-9D1A-1DC66609B878}"/>
    <cellStyle name="Output 2 7 2 9" xfId="27378" xr:uid="{201ABFBE-2BAA-4AFC-9787-54482F653347}"/>
    <cellStyle name="Output 2 7 3" xfId="5283" xr:uid="{7764DBF0-F793-480E-8546-380B70B2A0C8}"/>
    <cellStyle name="Output 2 7 3 10" xfId="27460" xr:uid="{4C525FED-67FC-4958-876B-70881A4EE534}"/>
    <cellStyle name="Output 2 7 3 2" xfId="6154" xr:uid="{40EE47B5-9CDB-464C-8482-D69F6F889419}"/>
    <cellStyle name="Output 2 7 3 2 2" xfId="6824" xr:uid="{6C09E0DD-8A11-46D5-828E-4CFDDEDF824C}"/>
    <cellStyle name="Output 2 7 3 2 2 2" xfId="10556" xr:uid="{0F95C7EF-748D-4749-8951-4DAB7CCE5303}"/>
    <cellStyle name="Output 2 7 3 2 2 2 2" xfId="20004" xr:uid="{A09CEF2A-D803-44BE-A799-E63E45814AA9}"/>
    <cellStyle name="Output 2 7 3 2 2 3" xfId="16275" xr:uid="{63920DED-39C1-4341-AE61-E1A895C3CF6C}"/>
    <cellStyle name="Output 2 7 3 2 3" xfId="9886" xr:uid="{756934D4-BC67-459F-BF60-038E90307EB0}"/>
    <cellStyle name="Output 2 7 3 2 3 2" xfId="19334" xr:uid="{20AADEC4-2624-4121-B5C7-6233E7D98700}"/>
    <cellStyle name="Output 2 7 3 2 4" xfId="15605" xr:uid="{929669D9-484F-42A9-BC23-DA046A7703A8}"/>
    <cellStyle name="Output 2 7 3 2 5" xfId="28125" xr:uid="{976B4EB1-D894-4F63-B29A-7BFAC4CF8EE3}"/>
    <cellStyle name="Output 2 7 3 2 6" xfId="28252" xr:uid="{65FE1235-495C-4697-AC1D-02D3A753F446}"/>
    <cellStyle name="Output 2 7 3 2 7" xfId="27590" xr:uid="{B5240785-83EF-424E-8C38-6A6B0ECE1EFB}"/>
    <cellStyle name="Output 2 7 3 2 8" xfId="28631" xr:uid="{CD13D749-06F2-4F95-B4A5-3E25E32ED7B8}"/>
    <cellStyle name="Output 2 7 3 3" xfId="7133" xr:uid="{744FB048-D483-40DD-B65C-9EFD23F788A7}"/>
    <cellStyle name="Output 2 7 3 3 2" xfId="10864" xr:uid="{A6C1C454-E029-4D93-8BEB-0DB653A82858}"/>
    <cellStyle name="Output 2 7 3 3 2 2" xfId="20312" xr:uid="{761B6BE1-7CDA-4F32-9091-0544EDC0791B}"/>
    <cellStyle name="Output 2 7 3 3 2 3" xfId="24736" xr:uid="{A6338E73-919A-47BC-99E1-AE255EEDAE61}"/>
    <cellStyle name="Output 2 7 3 3 3" xfId="12870" xr:uid="{404E294B-9174-417F-B0B6-7E5972D1808A}"/>
    <cellStyle name="Output 2 7 3 3 3 2" xfId="22318" xr:uid="{9CD6E813-9C06-4AE9-888E-17BD2D46E736}"/>
    <cellStyle name="Output 2 7 3 3 4" xfId="16583" xr:uid="{0D4640D0-A85B-4360-B9D0-89FC79141F46}"/>
    <cellStyle name="Output 2 7 3 4" xfId="7251" xr:uid="{329DF46E-B818-4F56-8712-11461C47B876}"/>
    <cellStyle name="Output 2 7 3 4 2" xfId="10975" xr:uid="{1401AAA8-76EF-4397-BF5B-FB1F6DA8892E}"/>
    <cellStyle name="Output 2 7 3 4 2 2" xfId="20423" xr:uid="{D9889E47-C200-48AB-A4DB-26F4FD17A2D9}"/>
    <cellStyle name="Output 2 7 3 4 2 3" xfId="24843" xr:uid="{409D33C6-9429-41A9-9305-4E1D7C625E3A}"/>
    <cellStyle name="Output 2 7 3 4 3" xfId="12982" xr:uid="{19E8E825-6281-4A23-B397-57E971E174FF}"/>
    <cellStyle name="Output 2 7 3 4 3 2" xfId="22430" xr:uid="{AC2F830A-B2BE-4F85-B982-18DE9A2735CA}"/>
    <cellStyle name="Output 2 7 3 4 4" xfId="16699" xr:uid="{7A683A14-EEBF-47A7-89C2-D0B59AD4714D}"/>
    <cellStyle name="Output 2 7 3 5" xfId="8973" xr:uid="{659D6FF1-3218-4163-8576-FC47AAF9CF02}"/>
    <cellStyle name="Output 2 7 3 5 2" xfId="12427" xr:uid="{42DC4481-6ADE-4176-AB07-9918679FA903}"/>
    <cellStyle name="Output 2 7 3 5 2 2" xfId="21875" xr:uid="{DD30B0A5-A1F2-4FD6-AEFF-54D195D9BC11}"/>
    <cellStyle name="Output 2 7 3 5 2 3" xfId="26265" xr:uid="{FF55B61F-3966-4C48-BC6D-641BFA88BB33}"/>
    <cellStyle name="Output 2 7 3 5 3" xfId="14674" xr:uid="{B641BA58-D2AA-4D1E-9FD5-82E9D954B9B1}"/>
    <cellStyle name="Output 2 7 3 5 3 2" xfId="24122" xr:uid="{B5D02CD4-7E00-48E7-903D-880AF560BDD1}"/>
    <cellStyle name="Output 2 7 3 5 4" xfId="18421" xr:uid="{92DEAFF9-8C56-42E5-818E-16B4E8ED8740}"/>
    <cellStyle name="Output 2 7 3 6" xfId="9066" xr:uid="{DFE35D3F-AC05-4E01-B393-10A15E19117E}"/>
    <cellStyle name="Output 2 7 3 6 2" xfId="12504" xr:uid="{E2220033-2919-4A0D-B8C3-6B5460C5831A}"/>
    <cellStyle name="Output 2 7 3 6 2 2" xfId="21952" xr:uid="{1E208DD2-BA67-4E40-B108-DDE67EA09A6D}"/>
    <cellStyle name="Output 2 7 3 6 2 3" xfId="26342" xr:uid="{FF95B083-4A9A-46EE-BC69-393DFC488577}"/>
    <cellStyle name="Output 2 7 3 6 3" xfId="14767" xr:uid="{E71D4500-4672-4030-AC7F-3CD4ECDEC169}"/>
    <cellStyle name="Output 2 7 3 6 3 2" xfId="24215" xr:uid="{8BBFC9CA-DF05-4278-B717-7C2CEE18E512}"/>
    <cellStyle name="Output 2 7 3 6 4" xfId="18514" xr:uid="{6A1BC346-AE1E-4525-B2A5-4C8CF2F7F6E8}"/>
    <cellStyle name="Output 2 7 3 7" xfId="7936" xr:uid="{7CD9B907-F52B-43E1-B60C-6333E20FE7DB}"/>
    <cellStyle name="Output 2 7 3 7 2" xfId="11544" xr:uid="{5A62CD31-92A9-4D23-B77D-9999CD9D2699}"/>
    <cellStyle name="Output 2 7 3 7 2 2" xfId="20992" xr:uid="{883C880F-5D66-4810-8FC8-C3426BB1EDC2}"/>
    <cellStyle name="Output 2 7 3 7 2 3" xfId="25406" xr:uid="{12E8FA98-E730-43DC-B93A-4F85D1146BD0}"/>
    <cellStyle name="Output 2 7 3 7 3" xfId="13661" xr:uid="{B0339880-F445-4E0F-8704-4A69D59196A5}"/>
    <cellStyle name="Output 2 7 3 7 3 2" xfId="23109" xr:uid="{423CFE22-6900-431F-A8CA-D3581F6FC96B}"/>
    <cellStyle name="Output 2 7 3 7 4" xfId="17384" xr:uid="{365B8C41-0247-450E-A933-784B72D3B89D}"/>
    <cellStyle name="Output 2 7 3 8" xfId="9194" xr:uid="{BA59D0C4-8C8B-4E90-859C-AF26E5559DE4}"/>
    <cellStyle name="Output 2 7 3 8 2" xfId="14894" xr:uid="{0B391EB5-FCE1-4D5E-8FF7-DD4E9C98E01B}"/>
    <cellStyle name="Output 2 7 3 8 2 2" xfId="24342" xr:uid="{9292190D-8E17-4B3F-AFD0-37372C9FA365}"/>
    <cellStyle name="Output 2 7 3 8 3" xfId="18642" xr:uid="{BFB1D4B9-3AD8-4124-8F50-72E9BF7FE84F}"/>
    <cellStyle name="Output 2 7 3 9" xfId="27676" xr:uid="{3ED4B9A9-6AB6-4A9B-8086-A36C30C4ABF5}"/>
    <cellStyle name="Output 2 7 4" xfId="5676" xr:uid="{719D1D7C-96BD-4BC7-B38F-EF95CA7F98F8}"/>
    <cellStyle name="Output 2 7 4 2" xfId="6346" xr:uid="{6DE68188-2FCF-4ABA-8664-98240B1F6CF5}"/>
    <cellStyle name="Output 2 7 4 2 2" xfId="10078" xr:uid="{8EE4F51F-DCB0-4A84-BEEC-5ACCD89AB1E6}"/>
    <cellStyle name="Output 2 7 4 2 2 2" xfId="19526" xr:uid="{6CFB4A2C-A9D9-4411-8D59-C56D559C45F5}"/>
    <cellStyle name="Output 2 7 4 2 3" xfId="15797" xr:uid="{C3E71813-7B99-4A64-88EC-831CFF07D98E}"/>
    <cellStyle name="Output 2 7 4 3" xfId="9408" xr:uid="{8B7E5C5A-C45D-488B-B183-5D56C98568A1}"/>
    <cellStyle name="Output 2 7 4 3 2" xfId="18856" xr:uid="{E8AC9431-DE5F-40F6-B509-4745F8BED11A}"/>
    <cellStyle name="Output 2 7 4 4" xfId="15127" xr:uid="{79677642-3866-4ECA-8540-831925781552}"/>
    <cellStyle name="Output 2 7 4 5" xfId="27857" xr:uid="{632B9CC9-E344-4389-A4EC-BBB763B9EDA0}"/>
    <cellStyle name="Output 2 7 4 6" xfId="27433" xr:uid="{C6123933-58EE-4D98-85F7-5632800EAC6C}"/>
    <cellStyle name="Output 2 7 4 7" xfId="28155" xr:uid="{526CB733-FF65-4CB4-AFD3-EA59009D3F79}"/>
    <cellStyle name="Output 2 7 4 8" xfId="28391" xr:uid="{D245577B-7D40-4FDA-A07C-F8E0767E7890}"/>
    <cellStyle name="Output 2 7 5" xfId="7163" xr:uid="{E150FC77-A2A1-45F9-A2FA-B6B0BE03A9B2}"/>
    <cellStyle name="Output 2 7 5 2" xfId="10894" xr:uid="{67995261-BC80-48E8-B5E9-7182C3635547}"/>
    <cellStyle name="Output 2 7 5 2 2" xfId="20342" xr:uid="{75A9B8FD-2BF5-4572-8734-95E2C9348461}"/>
    <cellStyle name="Output 2 7 5 2 3" xfId="24766" xr:uid="{94F4B3D2-484F-4844-B258-179C0DC20771}"/>
    <cellStyle name="Output 2 7 5 3" xfId="12900" xr:uid="{A2ED7954-644D-4CC2-9B3C-29C1D472C297}"/>
    <cellStyle name="Output 2 7 5 3 2" xfId="22348" xr:uid="{E142C30B-24CF-4AE6-B7F9-11885CB894F1}"/>
    <cellStyle name="Output 2 7 5 4" xfId="16613" xr:uid="{AFB65AB8-6B10-4DC0-97F5-591A01AB4D0E}"/>
    <cellStyle name="Output 2 7 6" xfId="8701" xr:uid="{9767B5EF-5998-4C14-BE31-A3284CC24CD5}"/>
    <cellStyle name="Output 2 7 6 2" xfId="12185" xr:uid="{DBD828F8-96DF-4AC0-BA0A-1CC295ADA5A6}"/>
    <cellStyle name="Output 2 7 6 2 2" xfId="21633" xr:uid="{AC45DFD7-024D-44C8-8093-43147451F33C}"/>
    <cellStyle name="Output 2 7 6 2 3" xfId="26025" xr:uid="{E0948240-5E5A-4A43-86FD-4EAC22B21476}"/>
    <cellStyle name="Output 2 7 6 3" xfId="14404" xr:uid="{A7E5B575-5FDC-4CF9-8F2B-3613128A347C}"/>
    <cellStyle name="Output 2 7 6 3 2" xfId="23852" xr:uid="{0B420269-4370-4460-9260-BFE429848824}"/>
    <cellStyle name="Output 2 7 6 4" xfId="18149" xr:uid="{77209246-B81F-4DE4-8652-160FAC15FF4E}"/>
    <cellStyle name="Output 2 7 7" xfId="7485" xr:uid="{ECD13393-F1E1-4EE0-A38D-E9C43742B9FB}"/>
    <cellStyle name="Output 2 7 7 2" xfId="11161" xr:uid="{021C87E3-0B5B-49B5-BDAC-95F18B9A59B3}"/>
    <cellStyle name="Output 2 7 7 2 2" xfId="20609" xr:uid="{A41E3D2F-BE85-46F7-A2D0-8B1B29494329}"/>
    <cellStyle name="Output 2 7 7 2 3" xfId="25028" xr:uid="{0F2FFA71-99F9-43F1-AF47-F4F3B5BAB8BA}"/>
    <cellStyle name="Output 2 7 7 3" xfId="13215" xr:uid="{FE8EFCC0-EB39-4B92-A097-6F8FD49CDFD2}"/>
    <cellStyle name="Output 2 7 7 3 2" xfId="22663" xr:uid="{0383A101-A4CF-4C81-A42B-DE7790715D48}"/>
    <cellStyle name="Output 2 7 7 4" xfId="16933" xr:uid="{C95B60F3-B2A8-4247-B4AE-CC1A4244F774}"/>
    <cellStyle name="Output 2 7 8" xfId="8158" xr:uid="{9C71BC85-2552-4C91-A42E-FAF9EF9FF75B}"/>
    <cellStyle name="Output 2 7 8 2" xfId="11727" xr:uid="{9F66491B-5DF3-4CDD-80E4-ED21B838F4C8}"/>
    <cellStyle name="Output 2 7 8 2 2" xfId="21175" xr:uid="{25F39D4C-D509-4E9C-A1A2-CFF757573A56}"/>
    <cellStyle name="Output 2 7 8 2 3" xfId="25570" xr:uid="{9C9C7760-9471-4644-90A5-988192B21F30}"/>
    <cellStyle name="Output 2 7 8 3" xfId="13864" xr:uid="{619C69E1-A8B1-4F79-BE1F-E91BF732D9EB}"/>
    <cellStyle name="Output 2 7 8 3 2" xfId="23312" xr:uid="{CD10CC9B-5EE4-401D-ABAD-07D747C1FF87}"/>
    <cellStyle name="Output 2 7 8 4" xfId="17606" xr:uid="{73736A84-42BE-4E7C-834C-09A0B5AC57A7}"/>
    <cellStyle name="Output 2 7 9" xfId="7967" xr:uid="{DE1C49D4-70AA-4BD3-830F-0F13EFC2D636}"/>
    <cellStyle name="Output 2 7 9 2" xfId="11572" xr:uid="{ADC03013-F682-4AA7-BC5F-F8E648D2A82C}"/>
    <cellStyle name="Output 2 7 9 2 2" xfId="21020" xr:uid="{CF3404B0-78F2-45EA-BD03-BA4297F1A51E}"/>
    <cellStyle name="Output 2 7 9 2 3" xfId="25434" xr:uid="{3624D5FF-C50E-4ACA-9EF3-DC5EABC83E1C}"/>
    <cellStyle name="Output 2 7 9 3" xfId="13692" xr:uid="{8C07D132-C6AF-46EC-A503-CCD70AE1C1E2}"/>
    <cellStyle name="Output 2 7 9 3 2" xfId="23140" xr:uid="{D795445E-4A7C-437B-BC90-DBAD8143393D}"/>
    <cellStyle name="Output 2 7 9 4" xfId="17415" xr:uid="{0FD797D6-4A50-43A5-A0C2-733521774641}"/>
    <cellStyle name="Output 2 8" xfId="1524" xr:uid="{9A3244EE-4CBE-444B-885A-BB3D0F02931A}"/>
    <cellStyle name="Output 2 8 10" xfId="26717" xr:uid="{4C971608-BDAA-4B6F-A685-B79D801D8D89}"/>
    <cellStyle name="Output 2 8 2" xfId="5677" xr:uid="{0D14DE03-E7D0-49FB-81C7-44CB513F3B5E}"/>
    <cellStyle name="Output 2 8 2 2" xfId="6347" xr:uid="{D180ADB8-7BBC-4A48-B5F5-D3DC1A033FF0}"/>
    <cellStyle name="Output 2 8 2 2 2" xfId="10079" xr:uid="{92D433DE-2E5D-4BEF-8170-F1146ED40569}"/>
    <cellStyle name="Output 2 8 2 2 2 2" xfId="19527" xr:uid="{9AB58409-F718-470E-8480-FDB58EF741BA}"/>
    <cellStyle name="Output 2 8 2 2 3" xfId="15798" xr:uid="{85A4D8C0-9E8F-4FC5-B557-D196AD91B523}"/>
    <cellStyle name="Output 2 8 2 3" xfId="9409" xr:uid="{B979B899-330C-43E1-BD8A-255FB0B2AA00}"/>
    <cellStyle name="Output 2 8 2 3 2" xfId="18857" xr:uid="{68D82279-6B1C-4831-AC3D-E2A7CD54ED4C}"/>
    <cellStyle name="Output 2 8 2 4" xfId="15128" xr:uid="{E7D7E483-3ACB-418E-8F3C-4C53165312CC}"/>
    <cellStyle name="Output 2 8 2 5" xfId="27858" xr:uid="{116F6839-4788-4C9B-8E0F-0F386080ED4D}"/>
    <cellStyle name="Output 2 8 2 6" xfId="27533" xr:uid="{BB06A023-AC3E-4908-9C2A-49BD7C838394}"/>
    <cellStyle name="Output 2 8 2 7" xfId="26554" xr:uid="{8CBC5416-8CD5-43A6-9EC3-8C64AE45902D}"/>
    <cellStyle name="Output 2 8 2 8" xfId="28392" xr:uid="{EE0A9EA9-6B63-4D24-B3CD-2304584CF93F}"/>
    <cellStyle name="Output 2 8 3" xfId="7073" xr:uid="{E4A230A8-248D-433E-88CB-2E49182AD344}"/>
    <cellStyle name="Output 2 8 3 2" xfId="10804" xr:uid="{EB3B0CC4-CAFF-4EC9-A4BF-D192DEDCBFAF}"/>
    <cellStyle name="Output 2 8 3 2 2" xfId="20252" xr:uid="{E43425CE-97D3-4C07-8396-ADE48ED1F2C9}"/>
    <cellStyle name="Output 2 8 3 2 3" xfId="24676" xr:uid="{49F62DFC-47D7-41CF-854C-170543A26453}"/>
    <cellStyle name="Output 2 8 3 3" xfId="12810" xr:uid="{BCFFA35E-7125-47A6-B797-D977CD2D3F83}"/>
    <cellStyle name="Output 2 8 3 3 2" xfId="22258" xr:uid="{C6C21C12-F23D-4FB3-AFAE-4D33C0C4CCEE}"/>
    <cellStyle name="Output 2 8 3 4" xfId="16523" xr:uid="{1574ABC5-3FAA-42F8-8357-C61FE4A27E00}"/>
    <cellStyle name="Output 2 8 4" xfId="8267" xr:uid="{C3A18174-6579-4BF4-8577-00EBE6A71BA4}"/>
    <cellStyle name="Output 2 8 4 2" xfId="11819" xr:uid="{F147AFB0-4FFE-4E31-93B5-3D6FDB6E1C0B}"/>
    <cellStyle name="Output 2 8 4 2 2" xfId="21267" xr:uid="{4BAF06EB-F7E1-407D-9612-25DDE4818D5A}"/>
    <cellStyle name="Output 2 8 4 2 3" xfId="25661" xr:uid="{F03FBADB-6F82-4C9A-8DF8-4DFACCF59AE4}"/>
    <cellStyle name="Output 2 8 4 3" xfId="13972" xr:uid="{C2BBD9DC-F155-4DBB-95D0-27E1DB1BE05A}"/>
    <cellStyle name="Output 2 8 4 3 2" xfId="23420" xr:uid="{0BCD29CB-10C9-4A67-BBA7-6B159275BE54}"/>
    <cellStyle name="Output 2 8 4 4" xfId="17715" xr:uid="{E50B9945-DBAF-414B-932E-B8E755963C8E}"/>
    <cellStyle name="Output 2 8 5" xfId="8769" xr:uid="{D024825F-5D22-49B5-B7E0-AB77719F1ACD}"/>
    <cellStyle name="Output 2 8 5 2" xfId="12253" xr:uid="{668502F7-836E-4C28-9F05-3CCAB942386C}"/>
    <cellStyle name="Output 2 8 5 2 2" xfId="21701" xr:uid="{25CDC427-C6C1-410C-9032-7BBCC82FBE79}"/>
    <cellStyle name="Output 2 8 5 2 3" xfId="26093" xr:uid="{BFD618FE-78E4-41BD-9F75-52F2F47B5723}"/>
    <cellStyle name="Output 2 8 5 3" xfId="14472" xr:uid="{89E93941-96D0-4A48-BB5C-A820A4880549}"/>
    <cellStyle name="Output 2 8 5 3 2" xfId="23920" xr:uid="{4E55AABA-E6ED-4EF8-A943-78FCC0925986}"/>
    <cellStyle name="Output 2 8 5 4" xfId="18217" xr:uid="{9ED60A49-B96A-40EE-B0D8-9D3F705BAC6B}"/>
    <cellStyle name="Output 2 8 6" xfId="8712" xr:uid="{FDBCAFF8-D4FA-4951-B259-ECF9528C704E}"/>
    <cellStyle name="Output 2 8 6 2" xfId="12196" xr:uid="{8AF94D74-5B6D-4A9A-8A01-437BE481530B}"/>
    <cellStyle name="Output 2 8 6 2 2" xfId="21644" xr:uid="{A4A5A715-5B9E-4722-87F9-CB2F7550BA74}"/>
    <cellStyle name="Output 2 8 6 2 3" xfId="26036" xr:uid="{E407C8E6-5048-4472-A08E-ECFC9323944A}"/>
    <cellStyle name="Output 2 8 6 3" xfId="14415" xr:uid="{4E15AA84-BDFF-4BC8-B235-210923C6E5CF}"/>
    <cellStyle name="Output 2 8 6 3 2" xfId="23863" xr:uid="{05D200C8-4DF4-4CF2-A75F-022CCD854CBD}"/>
    <cellStyle name="Output 2 8 6 4" xfId="18160" xr:uid="{AC87DB1B-2140-4731-8420-83898532A27C}"/>
    <cellStyle name="Output 2 8 7" xfId="8645" xr:uid="{F451A7BD-C828-48E9-AC91-62FB2C1CFF7A}"/>
    <cellStyle name="Output 2 8 7 2" xfId="12136" xr:uid="{04E2FE26-58D8-41B5-BAD3-2C8129C9C881}"/>
    <cellStyle name="Output 2 8 7 2 2" xfId="21584" xr:uid="{CC33D5F7-878B-4A40-9DE4-6F78271A97F1}"/>
    <cellStyle name="Output 2 8 7 2 3" xfId="25976" xr:uid="{C2EFA0B0-A222-4103-AD45-3F151AC34682}"/>
    <cellStyle name="Output 2 8 7 3" xfId="14348" xr:uid="{740B8160-95D1-4B5B-AA35-9688AE96EFAA}"/>
    <cellStyle name="Output 2 8 7 3 2" xfId="23796" xr:uid="{8401C9D1-D7CA-4602-80AD-60A8DDE0B5CD}"/>
    <cellStyle name="Output 2 8 7 4" xfId="18093" xr:uid="{795D4C69-66A4-42CA-9660-539B42675323}"/>
    <cellStyle name="Output 2 8 8" xfId="8852" xr:uid="{0AAE4774-AB9B-448B-BEE6-1D97D0CA42BC}"/>
    <cellStyle name="Output 2 8 8 2" xfId="14554" xr:uid="{3D2BB06F-9B7E-46A7-A480-A719B86C1D3F}"/>
    <cellStyle name="Output 2 8 8 2 2" xfId="24002" xr:uid="{3CC5726E-7C2E-4D97-952A-81207600A360}"/>
    <cellStyle name="Output 2 8 8 3" xfId="18300" xr:uid="{794D259E-FD9C-437E-B133-2454919CF502}"/>
    <cellStyle name="Output 2 8 9" xfId="26857" xr:uid="{96ACA0EE-3362-4F08-A576-6286CFA63E2D}"/>
    <cellStyle name="Output 2 9" xfId="1525" xr:uid="{A2A8BC8E-CC7F-4A85-A27C-36EA0A424BC1}"/>
    <cellStyle name="Output 2 9 10" xfId="27551" xr:uid="{7A3B5A3C-B533-47EF-9A5E-DAFDE01EEBE4}"/>
    <cellStyle name="Output 2 9 2" xfId="5678" xr:uid="{97D3D824-EA7E-4374-95F3-04BDCD7E1543}"/>
    <cellStyle name="Output 2 9 2 2" xfId="6348" xr:uid="{DA2D1B16-7920-4AC9-8E8B-9F067A8F829E}"/>
    <cellStyle name="Output 2 9 2 2 2" xfId="10080" xr:uid="{DF4BAA4F-C5DF-44D5-9049-16C33DEA6634}"/>
    <cellStyle name="Output 2 9 2 2 2 2" xfId="19528" xr:uid="{4E2A8C37-E413-429E-920A-065FEDA63FC3}"/>
    <cellStyle name="Output 2 9 2 2 3" xfId="15799" xr:uid="{16272A95-9704-4AD6-B702-8B872182A1F6}"/>
    <cellStyle name="Output 2 9 2 3" xfId="9410" xr:uid="{ED22B48B-1FAC-417A-95C9-1E7D4B049D47}"/>
    <cellStyle name="Output 2 9 2 3 2" xfId="18858" xr:uid="{EE9CF812-45DA-49A4-979B-37A5C13AD31F}"/>
    <cellStyle name="Output 2 9 2 4" xfId="15129" xr:uid="{B299304E-D48F-4065-9AB9-01F536D5CA35}"/>
    <cellStyle name="Output 2 9 2 5" xfId="27859" xr:uid="{74705BC3-C97F-4CC2-B02F-1345FF0759FA}"/>
    <cellStyle name="Output 2 9 2 6" xfId="26921" xr:uid="{0188A85B-2E9C-42DA-AC95-A767A52F38EE}"/>
    <cellStyle name="Output 2 9 2 7" xfId="27385" xr:uid="{29CFD75B-2E70-485E-A0FC-6E292985741B}"/>
    <cellStyle name="Output 2 9 2 8" xfId="28393" xr:uid="{43819E0E-8DD2-48FD-9271-D66B21349B05}"/>
    <cellStyle name="Output 2 9 3" xfId="6941" xr:uid="{69128608-07B2-4F88-BC06-4A4A15124285}"/>
    <cellStyle name="Output 2 9 3 2" xfId="10672" xr:uid="{9081AAB7-429D-41BF-B01B-B8A61C32E483}"/>
    <cellStyle name="Output 2 9 3 2 2" xfId="20120" xr:uid="{ECD8C9AB-98EC-48E1-8ADD-D7A87718FE1F}"/>
    <cellStyle name="Output 2 9 3 2 3" xfId="24544" xr:uid="{CBF2975B-A31D-4E15-B452-E933720A6F94}"/>
    <cellStyle name="Output 2 9 3 3" xfId="12678" xr:uid="{3218FF9F-20A2-4566-A6C7-25BDD4E4302F}"/>
    <cellStyle name="Output 2 9 3 3 2" xfId="22126" xr:uid="{A9F9F3CF-8F7C-4B96-9D6F-D2CDC08F1C91}"/>
    <cellStyle name="Output 2 9 3 4" xfId="16391" xr:uid="{1080CFEA-C213-45E0-81EA-7E9C5F35C00D}"/>
    <cellStyle name="Output 2 9 4" xfId="8268" xr:uid="{929BBF2C-EE61-47DB-8A05-4686E30A6175}"/>
    <cellStyle name="Output 2 9 4 2" xfId="11820" xr:uid="{2E995A02-17C9-4F75-A9B3-D9D71D50855F}"/>
    <cellStyle name="Output 2 9 4 2 2" xfId="21268" xr:uid="{07FC8A62-5FFF-4675-97EC-D2E443E13D63}"/>
    <cellStyle name="Output 2 9 4 2 3" xfId="25662" xr:uid="{96DA7507-2606-4B07-8EC9-695C8A38990D}"/>
    <cellStyle name="Output 2 9 4 3" xfId="13973" xr:uid="{7AA6D984-6E6E-4E76-A395-799CD902E17C}"/>
    <cellStyle name="Output 2 9 4 3 2" xfId="23421" xr:uid="{B7BED5CE-189D-4777-969D-E83F6CFAFF36}"/>
    <cellStyle name="Output 2 9 4 4" xfId="17716" xr:uid="{446D14EC-0E2B-4FBC-A2DE-5AF2FC337A35}"/>
    <cellStyle name="Output 2 9 5" xfId="7823" xr:uid="{8AF380A4-BD3B-4795-BD8D-8168A15F9819}"/>
    <cellStyle name="Output 2 9 5 2" xfId="11455" xr:uid="{81C2FB58-F540-438D-A02B-CE92E94F7B39}"/>
    <cellStyle name="Output 2 9 5 2 2" xfId="20903" xr:uid="{F7BA3A12-FE95-4DAE-88A1-C3DB66277033}"/>
    <cellStyle name="Output 2 9 5 2 3" xfId="25319" xr:uid="{D818582F-C97A-488B-A27C-605BBBDB691C}"/>
    <cellStyle name="Output 2 9 5 3" xfId="13550" xr:uid="{D1C8FA8D-52E1-4D77-8C52-75FCFD12D279}"/>
    <cellStyle name="Output 2 9 5 3 2" xfId="22998" xr:uid="{34395511-AE7D-4549-9A48-FF7559FA277B}"/>
    <cellStyle name="Output 2 9 5 4" xfId="17271" xr:uid="{3976FDBB-4C51-488D-9B91-A97FB43E782E}"/>
    <cellStyle name="Output 2 9 6" xfId="8580" xr:uid="{946797BE-EF81-4CBC-8E5B-9C41CC0F3072}"/>
    <cellStyle name="Output 2 9 6 2" xfId="12079" xr:uid="{6D658B64-BA96-44D2-A56D-C03E9789C1ED}"/>
    <cellStyle name="Output 2 9 6 2 2" xfId="21527" xr:uid="{6F319356-941B-433F-A44C-40964169D045}"/>
    <cellStyle name="Output 2 9 6 2 3" xfId="25919" xr:uid="{F776076B-CA5C-49AF-A783-E80CB6DD76CA}"/>
    <cellStyle name="Output 2 9 6 3" xfId="14283" xr:uid="{618775D9-859A-4DE0-B8AC-8644760EAF14}"/>
    <cellStyle name="Output 2 9 6 3 2" xfId="23731" xr:uid="{2E0C2BA5-34B8-4425-901D-61473CBBDC2C}"/>
    <cellStyle name="Output 2 9 6 4" xfId="18028" xr:uid="{D727A797-C99B-4E58-BFBF-5D9B0481C5AD}"/>
    <cellStyle name="Output 2 9 7" xfId="8906" xr:uid="{2429B76F-51F8-4875-889E-284C1D1FFA57}"/>
    <cellStyle name="Output 2 9 7 2" xfId="12365" xr:uid="{01586F45-0353-4A72-A8A9-BA0443FAED39}"/>
    <cellStyle name="Output 2 9 7 2 2" xfId="21813" xr:uid="{B1FCAC76-DC81-497C-B99A-333F146F877D}"/>
    <cellStyle name="Output 2 9 7 2 3" xfId="26203" xr:uid="{D56D9DDB-C4BC-408D-B9A5-0B0816608931}"/>
    <cellStyle name="Output 2 9 7 3" xfId="14607" xr:uid="{A7FD2F37-2731-4F06-80BE-24BCB7AABDAA}"/>
    <cellStyle name="Output 2 9 7 3 2" xfId="24055" xr:uid="{9B40EC7F-15C1-4949-A3AD-7A33DF39C15A}"/>
    <cellStyle name="Output 2 9 7 4" xfId="18354" xr:uid="{825A065F-E7FD-4510-A21F-9A3F7B876B4D}"/>
    <cellStyle name="Output 2 9 8" xfId="8568" xr:uid="{C9D412BD-874F-491E-802E-B4251794A178}"/>
    <cellStyle name="Output 2 9 8 2" xfId="14271" xr:uid="{1AAB730D-52AD-4125-8D32-30F3EA8BBE1A}"/>
    <cellStyle name="Output 2 9 8 2 2" xfId="23719" xr:uid="{43831F47-2456-4905-A2FC-E2F823B15C9F}"/>
    <cellStyle name="Output 2 9 8 3" xfId="18016" xr:uid="{578414E8-5147-46F8-9161-A03F844F3BCE}"/>
    <cellStyle name="Output 2 9 9" xfId="26858" xr:uid="{48030801-F9B8-4213-B6F3-3EDFFC55FCEC}"/>
    <cellStyle name="Output 20" xfId="3856" xr:uid="{88485D33-ECA2-44AE-959A-2FE971503C4F}"/>
    <cellStyle name="Output 21" xfId="3857" xr:uid="{1270AEEE-748A-4475-AE16-594029207C93}"/>
    <cellStyle name="Output 22" xfId="3858" xr:uid="{A69A5957-35FA-4A6E-BA97-D452DFDB4466}"/>
    <cellStyle name="Output 23" xfId="3859" xr:uid="{9AD1D7D9-9E67-4B6B-81B9-B3E5EC863A00}"/>
    <cellStyle name="Output 24" xfId="3860" xr:uid="{5C0101A8-5B04-4EC6-817B-8082CA2AFBFA}"/>
    <cellStyle name="Output 25" xfId="3861" xr:uid="{7D20A665-2217-4A96-A8F9-3F2047433ED8}"/>
    <cellStyle name="Output 26" xfId="3862" xr:uid="{E750458E-DC65-4A7F-9851-1F80595D5EA5}"/>
    <cellStyle name="Output 27" xfId="3863" xr:uid="{32ACA514-7D32-4038-ACAD-2DC80D18DC36}"/>
    <cellStyle name="Output 28" xfId="3838" xr:uid="{48CBF150-01AC-46D9-8F5E-9F151F6397E9}"/>
    <cellStyle name="Output 28 10" xfId="26566" xr:uid="{C0CB5115-5A86-4CBF-9880-56AF7294BFC1}"/>
    <cellStyle name="Output 28 2" xfId="6018" xr:uid="{350ADB56-F0D0-48D8-AB1D-9DB0572A7031}"/>
    <cellStyle name="Output 28 2 2" xfId="6688" xr:uid="{BCB886EA-0B45-4FF9-B1F0-B8A3F6AC9364}"/>
    <cellStyle name="Output 28 2 2 2" xfId="10420" xr:uid="{482F504A-DE86-4BF5-98E3-7319CAD86D3D}"/>
    <cellStyle name="Output 28 2 2 2 2" xfId="19868" xr:uid="{BC6A629B-73BF-4679-B53A-CAA91D5910A9}"/>
    <cellStyle name="Output 28 2 2 3" xfId="16139" xr:uid="{2AEA2038-E641-49C2-8CFD-FD4E8C4638E2}"/>
    <cellStyle name="Output 28 2 3" xfId="9750" xr:uid="{37913EE4-6C20-4E4D-AE04-7FDFAD698755}"/>
    <cellStyle name="Output 28 2 3 2" xfId="19198" xr:uid="{BF92B3B7-5D7F-4ECF-8978-DB3143142D7B}"/>
    <cellStyle name="Output 28 2 4" xfId="15469" xr:uid="{D0EB30CD-467A-46AB-99DC-B559893DD1B4}"/>
    <cellStyle name="Output 28 2 5" xfId="28028" xr:uid="{B02DA04D-8699-4113-9024-93A63B4ECC4D}"/>
    <cellStyle name="Output 28 2 6" xfId="28192" xr:uid="{0085D004-6796-45FD-9E13-47A453865868}"/>
    <cellStyle name="Output 28 2 7" xfId="26967" xr:uid="{C9CC718B-2BE3-41F2-8F76-5FC72CACB748}"/>
    <cellStyle name="Output 28 2 8" xfId="28536" xr:uid="{83DAA88E-000B-4782-A2A3-0C62C95B13B5}"/>
    <cellStyle name="Output 28 3" xfId="7008" xr:uid="{49EA6F05-CEB2-4908-9E0D-53F36A40F82D}"/>
    <cellStyle name="Output 28 3 2" xfId="10739" xr:uid="{5073265E-BC28-436C-AA51-702317EF21FC}"/>
    <cellStyle name="Output 28 3 2 2" xfId="20187" xr:uid="{BB1C9CF0-168A-4130-9833-77FDFF22AA86}"/>
    <cellStyle name="Output 28 3 2 3" xfId="24611" xr:uid="{5B51A90A-DD28-47A4-A230-0F45FF8E72FB}"/>
    <cellStyle name="Output 28 3 3" xfId="12745" xr:uid="{EC7ED4B9-87A9-4C3C-85C2-9F974D2717A2}"/>
    <cellStyle name="Output 28 3 3 2" xfId="22193" xr:uid="{96B82360-195A-463F-BB7A-C6D92DB197C5}"/>
    <cellStyle name="Output 28 3 4" xfId="16458" xr:uid="{D8EB84DB-E123-4777-994C-ADC67963553C}"/>
    <cellStyle name="Output 28 4" xfId="7945" xr:uid="{4D4ABAB2-25E0-4BF0-BF38-87EE6B6B3DBF}"/>
    <cellStyle name="Output 28 4 2" xfId="11551" xr:uid="{297CCDA4-182D-43EE-B162-C41F752B2E35}"/>
    <cellStyle name="Output 28 4 2 2" xfId="20999" xr:uid="{2E4CD5C3-8BC7-4D48-BF72-138507A8347A}"/>
    <cellStyle name="Output 28 4 2 3" xfId="25413" xr:uid="{623D2C84-9F30-439F-9BD3-E9D776372AE6}"/>
    <cellStyle name="Output 28 4 3" xfId="13670" xr:uid="{76B9D8FA-7C31-4F1B-98B2-68883A2E2B06}"/>
    <cellStyle name="Output 28 4 3 2" xfId="23118" xr:uid="{A43AAC91-A3E1-4B29-A82B-C70AD8DB2FE6}"/>
    <cellStyle name="Output 28 4 4" xfId="17393" xr:uid="{2080BEFF-339F-4048-B8A7-F5D3299E1589}"/>
    <cellStyle name="Output 28 5" xfId="8669" xr:uid="{CDFB4597-3788-4C68-944D-8EB3199360D1}"/>
    <cellStyle name="Output 28 5 2" xfId="12156" xr:uid="{E905420B-D4AE-4DC6-991E-0421B7D064FC}"/>
    <cellStyle name="Output 28 5 2 2" xfId="21604" xr:uid="{CC99251C-96D3-4F47-B17C-DE822518803D}"/>
    <cellStyle name="Output 28 5 2 3" xfId="25996" xr:uid="{A256C406-884A-4BD3-9D4C-AFCD4C5DAF93}"/>
    <cellStyle name="Output 28 5 3" xfId="14372" xr:uid="{E3A5B6F1-7331-458A-BC74-0C64DB29A4E4}"/>
    <cellStyle name="Output 28 5 3 2" xfId="23820" xr:uid="{05AD2021-35F9-4036-AEFF-0860379DED14}"/>
    <cellStyle name="Output 28 5 4" xfId="18117" xr:uid="{B3B84F52-A819-4CB5-8BFB-5F606AF702D5}"/>
    <cellStyle name="Output 28 6" xfId="7842" xr:uid="{3F9ABD14-6252-45E8-BE8E-3A052EEC6181}"/>
    <cellStyle name="Output 28 6 2" xfId="11473" xr:uid="{6505AE71-FF6E-435A-BAA5-38D2994527AF}"/>
    <cellStyle name="Output 28 6 2 2" xfId="20921" xr:uid="{08A85151-5934-46B6-8360-3D4ADBC5D191}"/>
    <cellStyle name="Output 28 6 2 3" xfId="25337" xr:uid="{5FE1E626-3F56-4EFC-BC9E-FD88D4A1ECC3}"/>
    <cellStyle name="Output 28 6 3" xfId="13569" xr:uid="{4726D6EF-AB41-4604-A967-57F7C5C3F2C5}"/>
    <cellStyle name="Output 28 6 3 2" xfId="23017" xr:uid="{9120C74D-9B92-4F0C-B69B-20BA36B6D82D}"/>
    <cellStyle name="Output 28 6 4" xfId="17290" xr:uid="{D8B8BC96-ED55-4803-B271-EAD81110F60F}"/>
    <cellStyle name="Output 28 7" xfId="7987" xr:uid="{DDE56E75-F766-49C6-A433-F4C84B8A3195}"/>
    <cellStyle name="Output 28 7 2" xfId="11588" xr:uid="{AEF209F4-B184-4F34-BA47-4E637A7F4D05}"/>
    <cellStyle name="Output 28 7 2 2" xfId="21036" xr:uid="{14AFD73E-BEC0-42AC-B799-2CD1FE53A83C}"/>
    <cellStyle name="Output 28 7 2 3" xfId="25450" xr:uid="{C82F285E-1684-4CF5-9D0B-9B19EC117BA8}"/>
    <cellStyle name="Output 28 7 3" xfId="13712" xr:uid="{573CAAE7-A279-4F15-AD84-55793D0C1608}"/>
    <cellStyle name="Output 28 7 3 2" xfId="23160" xr:uid="{7BD902D8-03F7-4384-BE3F-A4C1DAF4ECBB}"/>
    <cellStyle name="Output 28 7 4" xfId="17435" xr:uid="{F2DA504F-E373-4955-8A28-FC856DB660C7}"/>
    <cellStyle name="Output 28 8" xfId="9009" xr:uid="{A686A114-53B6-47CE-8A25-4BE6354271DE}"/>
    <cellStyle name="Output 28 8 2" xfId="14710" xr:uid="{366BA050-1F08-415B-AC7D-5666CD329305}"/>
    <cellStyle name="Output 28 8 2 2" xfId="24158" xr:uid="{B9BFAFA5-E1AE-407C-9811-027575D8D2BA}"/>
    <cellStyle name="Output 28 8 3" xfId="18457" xr:uid="{B5201774-AAAB-416D-875E-ABCED1111566}"/>
    <cellStyle name="Output 28 9" xfId="27371" xr:uid="{77251F99-F21A-4B9B-8520-17C0E0FCC95B}"/>
    <cellStyle name="Output 29" xfId="5276" xr:uid="{AB714C59-09E8-4F6A-B4BB-80FFD20496CE}"/>
    <cellStyle name="Output 3" xfId="1526" xr:uid="{186333AE-947C-4841-8EDE-82280696E65A}"/>
    <cellStyle name="Output 3 10" xfId="1527" xr:uid="{8D177D47-ED7A-4799-AD46-40AF23368B8F}"/>
    <cellStyle name="Output 3 10 10" xfId="26716" xr:uid="{B7586484-6C3D-4341-B2C4-0A96E1D701D8}"/>
    <cellStyle name="Output 3 10 2" xfId="5680" xr:uid="{95EB6A11-4AE0-468F-AA6E-2E11ECCA9D53}"/>
    <cellStyle name="Output 3 10 2 2" xfId="6350" xr:uid="{1FBA8619-1D53-43E0-BEB8-D399835DC16E}"/>
    <cellStyle name="Output 3 10 2 2 2" xfId="10082" xr:uid="{D518B03A-7076-46CA-8A5B-5E292A27A9E7}"/>
    <cellStyle name="Output 3 10 2 2 2 2" xfId="19530" xr:uid="{2CA26F2C-2EBE-4CEF-B37F-C8EA72256F49}"/>
    <cellStyle name="Output 3 10 2 2 3" xfId="15801" xr:uid="{B009EA4D-FA9A-4381-BA3E-80B1B7C8701A}"/>
    <cellStyle name="Output 3 10 2 3" xfId="9412" xr:uid="{8D6DABFA-3EBF-47CB-9DBE-F13057116450}"/>
    <cellStyle name="Output 3 10 2 3 2" xfId="18860" xr:uid="{503E395D-EDC3-46C8-8DAB-7736AA831F95}"/>
    <cellStyle name="Output 3 10 2 4" xfId="15131" xr:uid="{0FD72217-09CB-4912-AC8D-F6EB346AA763}"/>
    <cellStyle name="Output 3 10 2 5" xfId="27861" xr:uid="{93FCB775-07EF-406C-B8A7-B34CAAEECACF}"/>
    <cellStyle name="Output 3 10 2 6" xfId="26922" xr:uid="{6008165A-8E5C-4FD2-8A71-F2DCEBE89DE5}"/>
    <cellStyle name="Output 3 10 2 7" xfId="27595" xr:uid="{B4FC4843-1890-41D5-AE4C-ECE83C6FA194}"/>
    <cellStyle name="Output 3 10 2 8" xfId="28395" xr:uid="{6B4203EA-C3AB-45E2-BB60-4DE8C11F8E5E}"/>
    <cellStyle name="Output 3 10 3" xfId="7124" xr:uid="{004E8B67-26D9-47C2-BFDF-932F39528D39}"/>
    <cellStyle name="Output 3 10 3 2" xfId="10855" xr:uid="{2075E953-88D6-4B2F-8BBE-EAF35B19417D}"/>
    <cellStyle name="Output 3 10 3 2 2" xfId="20303" xr:uid="{B89D8BBF-6387-4761-8E3E-A98B420394F7}"/>
    <cellStyle name="Output 3 10 3 2 3" xfId="24727" xr:uid="{9AED7913-E210-482D-A07F-45BBBD48091D}"/>
    <cellStyle name="Output 3 10 3 3" xfId="12861" xr:uid="{98D68254-C2F2-4758-AEB0-1C7372213503}"/>
    <cellStyle name="Output 3 10 3 3 2" xfId="22309" xr:uid="{7D2126D0-157B-46C6-9057-00D2031F6157}"/>
    <cellStyle name="Output 3 10 3 4" xfId="16574" xr:uid="{69953E72-343A-4F6A-B757-DA590D099C55}"/>
    <cellStyle name="Output 3 10 4" xfId="8700" xr:uid="{63DBE2FD-06D1-47F9-9238-BAA217104523}"/>
    <cellStyle name="Output 3 10 4 2" xfId="12184" xr:uid="{44ACBE9B-F958-4B5A-A242-E35A11AEE6A2}"/>
    <cellStyle name="Output 3 10 4 2 2" xfId="21632" xr:uid="{6EAD4674-3992-461D-928B-36A6025F77D4}"/>
    <cellStyle name="Output 3 10 4 2 3" xfId="26024" xr:uid="{BE55DB34-7BAE-487C-9FCD-EC21B17FD294}"/>
    <cellStyle name="Output 3 10 4 3" xfId="14403" xr:uid="{46698B63-3A95-4DC1-9D86-BD446B386C78}"/>
    <cellStyle name="Output 3 10 4 3 2" xfId="23851" xr:uid="{035846A5-82A3-431E-89CA-93ADB7DB5831}"/>
    <cellStyle name="Output 3 10 4 4" xfId="18148" xr:uid="{D962F6E2-6505-458D-B9F2-60FA4012210D}"/>
    <cellStyle name="Output 3 10 5" xfId="8770" xr:uid="{DE0EECAF-9243-4AD7-95C6-CCC42006443A}"/>
    <cellStyle name="Output 3 10 5 2" xfId="12254" xr:uid="{12EACA40-BA51-4244-BDCE-7B80E5A4E828}"/>
    <cellStyle name="Output 3 10 5 2 2" xfId="21702" xr:uid="{57CA7238-C12A-4CBE-A3EC-8CE5A226461F}"/>
    <cellStyle name="Output 3 10 5 2 3" xfId="26094" xr:uid="{8BB5B1A3-6828-41EA-A58B-247538F58CC4}"/>
    <cellStyle name="Output 3 10 5 3" xfId="14473" xr:uid="{C9E3FC1B-5808-4EFE-B0A7-5060CA096203}"/>
    <cellStyle name="Output 3 10 5 3 2" xfId="23921" xr:uid="{A5FD5AC8-0CC8-4D38-914F-D405D00E7089}"/>
    <cellStyle name="Output 3 10 5 4" xfId="18218" xr:uid="{69E661F0-5979-4F1F-9B05-991C5D8A47BE}"/>
    <cellStyle name="Output 3 10 6" xfId="7447" xr:uid="{ECF29B43-5D27-4C18-B308-37FBC5D06F88}"/>
    <cellStyle name="Output 3 10 6 2" xfId="11124" xr:uid="{0B94344C-AD9C-4CAB-B52B-D9B52EC0890B}"/>
    <cellStyle name="Output 3 10 6 2 2" xfId="20572" xr:uid="{7F119B13-B0AF-4C45-80F3-53F6DE601E59}"/>
    <cellStyle name="Output 3 10 6 2 3" xfId="24991" xr:uid="{7AB2927C-1392-4553-8EE7-A705BB0D72E1}"/>
    <cellStyle name="Output 3 10 6 3" xfId="13177" xr:uid="{102CFFD4-8904-4F2D-9930-DC5E4A797EC1}"/>
    <cellStyle name="Output 3 10 6 3 2" xfId="22625" xr:uid="{6C2C8BA2-94D6-4FBB-96ED-BBD4591B13DF}"/>
    <cellStyle name="Output 3 10 6 4" xfId="16895" xr:uid="{16C494C4-EFAC-46A2-807F-A1CC47DC99DF}"/>
    <cellStyle name="Output 3 10 7" xfId="7386" xr:uid="{12ACB65D-E5E6-4586-A760-713073F728E5}"/>
    <cellStyle name="Output 3 10 7 2" xfId="11079" xr:uid="{341DBFEF-5A06-4CE0-87C8-C2BDBE0F5EA8}"/>
    <cellStyle name="Output 3 10 7 2 2" xfId="20527" xr:uid="{602AAC02-D812-4F87-8B5D-5B4754A8731F}"/>
    <cellStyle name="Output 3 10 7 2 3" xfId="24946" xr:uid="{C45D0CDF-0E91-4F7E-BF68-7D255956D14C}"/>
    <cellStyle name="Output 3 10 7 3" xfId="13116" xr:uid="{452175E8-7DFC-4584-8D0C-E825C1BD2D1C}"/>
    <cellStyle name="Output 3 10 7 3 2" xfId="22564" xr:uid="{E78E8B1D-B8E1-4E75-A19D-CBE947A95884}"/>
    <cellStyle name="Output 3 10 7 4" xfId="16834" xr:uid="{F5EFC3C3-3001-4BDD-B18E-FC16446CD304}"/>
    <cellStyle name="Output 3 10 8" xfId="8053" xr:uid="{B83B9C22-7725-4D7C-918D-71C1263E80C4}"/>
    <cellStyle name="Output 3 10 8 2" xfId="13777" xr:uid="{470236D0-173F-45A8-A3EA-E8983670400D}"/>
    <cellStyle name="Output 3 10 8 2 2" xfId="23225" xr:uid="{C4DB418F-F4FC-4AAC-A1E5-1E0D14807B6C}"/>
    <cellStyle name="Output 3 10 8 3" xfId="17501" xr:uid="{513603AA-7AF9-4410-BE04-D32E806B7E31}"/>
    <cellStyle name="Output 3 10 9" xfId="26860" xr:uid="{C3B6A10C-3BA6-4160-9F40-36723A3766C8}"/>
    <cellStyle name="Output 3 11" xfId="1528" xr:uid="{64DBC501-EFF4-4C00-B642-8A848B864808}"/>
    <cellStyle name="Output 3 11 10" xfId="27550" xr:uid="{FA2B2AEB-259E-43BA-AD5F-3205AA05B3A2}"/>
    <cellStyle name="Output 3 11 2" xfId="5681" xr:uid="{EEFA5BCE-9692-435D-92FF-3177BDDDEC60}"/>
    <cellStyle name="Output 3 11 2 2" xfId="6351" xr:uid="{B0D0961F-09E1-43A4-BCF7-642C944EDBAB}"/>
    <cellStyle name="Output 3 11 2 2 2" xfId="10083" xr:uid="{3000CC10-C8C3-49AC-8B38-DA3CDE3C7AF2}"/>
    <cellStyle name="Output 3 11 2 2 2 2" xfId="19531" xr:uid="{2F82FE56-4000-4AAB-961E-33FFC393ECEF}"/>
    <cellStyle name="Output 3 11 2 2 3" xfId="15802" xr:uid="{62966F66-63A2-4941-AD6D-86AA87F30ED6}"/>
    <cellStyle name="Output 3 11 2 3" xfId="9413" xr:uid="{EFFEFA08-A92E-439D-8C4A-63C9D920C050}"/>
    <cellStyle name="Output 3 11 2 3 2" xfId="18861" xr:uid="{C9B3D30C-AE9F-446D-86E6-C2F06579485E}"/>
    <cellStyle name="Output 3 11 2 4" xfId="15132" xr:uid="{A779D56A-554D-4789-82D4-353485BB466B}"/>
    <cellStyle name="Output 3 11 2 5" xfId="27862" xr:uid="{9437D490-A9F7-49D2-9AA7-28441E9FBB1B}"/>
    <cellStyle name="Output 3 11 2 6" xfId="26692" xr:uid="{91826EF6-D32B-48C5-955E-0BB6AA70EF7D}"/>
    <cellStyle name="Output 3 11 2 7" xfId="27306" xr:uid="{DEAD7DE7-EC7C-410A-8FB6-857B03BCECAB}"/>
    <cellStyle name="Output 3 11 2 8" xfId="28396" xr:uid="{0713BC72-33FB-4702-88D2-06A597536B01}"/>
    <cellStyle name="Output 3 11 3" xfId="7072" xr:uid="{288EC75B-75E1-489D-84CF-65FCA15807AB}"/>
    <cellStyle name="Output 3 11 3 2" xfId="10803" xr:uid="{0E11EF0B-659D-4579-A8BF-34BE4C5265F7}"/>
    <cellStyle name="Output 3 11 3 2 2" xfId="20251" xr:uid="{BF913958-C26E-4D6F-BBF9-DC8B9531A626}"/>
    <cellStyle name="Output 3 11 3 2 3" xfId="24675" xr:uid="{88B08671-3A58-47FB-9932-2A391282D475}"/>
    <cellStyle name="Output 3 11 3 3" xfId="12809" xr:uid="{390E69CC-2B04-4193-BDEA-6B30C34444CA}"/>
    <cellStyle name="Output 3 11 3 3 2" xfId="22257" xr:uid="{93C35C9A-DAE7-4A7D-BCAC-7EE8ACDE8B79}"/>
    <cellStyle name="Output 3 11 3 4" xfId="16522" xr:uid="{17903510-01BB-47CF-A537-9E9F9A7E8F9A}"/>
    <cellStyle name="Output 3 11 4" xfId="8266" xr:uid="{D32A2754-D81F-4BDB-BE0E-363918E648B1}"/>
    <cellStyle name="Output 3 11 4 2" xfId="11818" xr:uid="{29A923C0-82C5-47A2-AA1A-2F0043C49C5A}"/>
    <cellStyle name="Output 3 11 4 2 2" xfId="21266" xr:uid="{CD4144E0-BEB7-414C-8536-73358F906E85}"/>
    <cellStyle name="Output 3 11 4 2 3" xfId="25660" xr:uid="{FE7BF4CA-764F-4D28-94D2-37A9116FE55E}"/>
    <cellStyle name="Output 3 11 4 3" xfId="13971" xr:uid="{B922F324-9D3D-426B-8143-091C00DDBA7C}"/>
    <cellStyle name="Output 3 11 4 3 2" xfId="23419" xr:uid="{E6317B0F-257B-428D-BB19-507F6A8CCA8C}"/>
    <cellStyle name="Output 3 11 4 4" xfId="17714" xr:uid="{F7446E19-A2B0-4D3A-A660-7DF46DB61E81}"/>
    <cellStyle name="Output 3 11 5" xfId="7822" xr:uid="{70252125-2789-4F24-A1CC-5CD36CD8ADE1}"/>
    <cellStyle name="Output 3 11 5 2" xfId="11454" xr:uid="{F29FAD43-CB5D-4AD3-851F-9244237509AD}"/>
    <cellStyle name="Output 3 11 5 2 2" xfId="20902" xr:uid="{FEC5F41F-8ED9-4D2A-A1D7-3DBF48F08634}"/>
    <cellStyle name="Output 3 11 5 2 3" xfId="25318" xr:uid="{E9D918D0-7CFB-425B-B58B-069D8DF83F24}"/>
    <cellStyle name="Output 3 11 5 3" xfId="13549" xr:uid="{ED637321-C439-4179-B891-669EDB6C87A2}"/>
    <cellStyle name="Output 3 11 5 3 2" xfId="22997" xr:uid="{4DA0D649-CD64-40BD-963F-CD45C231C43E}"/>
    <cellStyle name="Output 3 11 5 4" xfId="17270" xr:uid="{C4D1618F-DA74-4636-9E15-D77FA515BD9D}"/>
    <cellStyle name="Output 3 11 6" xfId="8435" xr:uid="{A9F57EBA-C40F-412D-A030-4BBDCC2073C2}"/>
    <cellStyle name="Output 3 11 6 2" xfId="11957" xr:uid="{7DCA1076-65AD-44F8-B38F-FE1CFDE74C0D}"/>
    <cellStyle name="Output 3 11 6 2 2" xfId="21405" xr:uid="{7C3378B7-FA0B-4FC5-8052-9B7BB6F9F996}"/>
    <cellStyle name="Output 3 11 6 2 3" xfId="25799" xr:uid="{619D673D-7002-447D-8896-AC91DF482A14}"/>
    <cellStyle name="Output 3 11 6 3" xfId="14140" xr:uid="{CCD6CA8E-3275-4E8E-8C38-FEFB77D28F78}"/>
    <cellStyle name="Output 3 11 6 3 2" xfId="23588" xr:uid="{1ED0E89D-B0D5-4D05-8E32-0ACD3C740FE7}"/>
    <cellStyle name="Output 3 11 6 4" xfId="17883" xr:uid="{908EAD6D-06B9-4B42-BE7B-5EDC9024F0DD}"/>
    <cellStyle name="Output 3 11 7" xfId="9102" xr:uid="{36C99FEB-CD54-4CF1-B063-E28820D63E65}"/>
    <cellStyle name="Output 3 11 7 2" xfId="12524" xr:uid="{FA2F0385-670D-4649-B863-0D69A8C0F23B}"/>
    <cellStyle name="Output 3 11 7 2 2" xfId="21972" xr:uid="{66B3F09D-A384-4646-8163-6F398CD4512A}"/>
    <cellStyle name="Output 3 11 7 2 3" xfId="26362" xr:uid="{2E9A81B1-FB77-4B67-A887-2EE33DBFA5F2}"/>
    <cellStyle name="Output 3 11 7 3" xfId="14803" xr:uid="{6DE7C185-A623-4AEC-B41A-1C0400D15572}"/>
    <cellStyle name="Output 3 11 7 3 2" xfId="24251" xr:uid="{05761D2C-0771-4F9A-AD4B-3EE2AEAE8006}"/>
    <cellStyle name="Output 3 11 7 4" xfId="18550" xr:uid="{BAD62E67-A812-48FB-B921-9581D8016422}"/>
    <cellStyle name="Output 3 11 8" xfId="7700" xr:uid="{476B1046-4228-4D75-B107-AC114180436A}"/>
    <cellStyle name="Output 3 11 8 2" xfId="13429" xr:uid="{4BF2DC5C-8B17-4CDB-9FC5-1F5A373DA8F1}"/>
    <cellStyle name="Output 3 11 8 2 2" xfId="22877" xr:uid="{FC8CEB32-9460-4173-A84F-D00461187A6A}"/>
    <cellStyle name="Output 3 11 8 3" xfId="17148" xr:uid="{AAACAC27-5837-4EE0-A452-22F566C280F4}"/>
    <cellStyle name="Output 3 11 9" xfId="26861" xr:uid="{D69076F8-7D33-4C0B-9423-5105AD443C09}"/>
    <cellStyle name="Output 3 12" xfId="3864" xr:uid="{EEB427F4-1661-4D1C-9D65-AA2BD5BE319A}"/>
    <cellStyle name="Output 3 13" xfId="5284" xr:uid="{B6D2BF27-C611-4C87-96A7-AB72BCFEB19A}"/>
    <cellStyle name="Output 3 14" xfId="5679" xr:uid="{D4846968-8CC9-439E-8F9A-708879969F21}"/>
    <cellStyle name="Output 3 14 2" xfId="6349" xr:uid="{F26E4B27-570C-4EDA-B0B2-9442913C0F82}"/>
    <cellStyle name="Output 3 14 2 2" xfId="10081" xr:uid="{74EDF6C6-DB25-4FBE-9AA0-2E2693CFFFA0}"/>
    <cellStyle name="Output 3 14 2 2 2" xfId="19529" xr:uid="{2DFFFE97-FA5D-4F52-81B7-677643E5D9AE}"/>
    <cellStyle name="Output 3 14 2 3" xfId="15800" xr:uid="{7DE3556E-471D-449A-ADBC-515BF10FE185}"/>
    <cellStyle name="Output 3 14 3" xfId="9411" xr:uid="{3E811CC7-B0D1-4FBE-9C7E-E6FCF46A2EC9}"/>
    <cellStyle name="Output 3 14 3 2" xfId="18859" xr:uid="{AC3DF21D-6FE4-4F13-BAE7-1AA2FB5DE5E4}"/>
    <cellStyle name="Output 3 14 4" xfId="15130" xr:uid="{B77A226E-E469-4221-89F8-FFAB6A655EE0}"/>
    <cellStyle name="Output 3 14 5" xfId="27860" xr:uid="{A2005BB7-5E95-46A8-834A-6B1E31B1F4AC}"/>
    <cellStyle name="Output 3 14 6" xfId="27165" xr:uid="{2B87FDFD-915A-4D86-A6F2-6027F5D08D38}"/>
    <cellStyle name="Output 3 14 7" xfId="27004" xr:uid="{3D00BE88-C21B-48E2-BF4F-D680D418CD1E}"/>
    <cellStyle name="Output 3 14 8" xfId="28394" xr:uid="{A1A8BD42-6724-4E15-8B91-D3CB2543648A}"/>
    <cellStyle name="Output 3 15" xfId="7162" xr:uid="{50A9787D-5C27-472A-9E13-E104A7DA87DE}"/>
    <cellStyle name="Output 3 15 2" xfId="10893" xr:uid="{CF3F6C9E-10E2-4F53-B4C1-1FA55193A649}"/>
    <cellStyle name="Output 3 15 2 2" xfId="20341" xr:uid="{897896D7-FD49-4086-A0A2-FFB4349A6220}"/>
    <cellStyle name="Output 3 15 2 3" xfId="24765" xr:uid="{111EA4B8-F9D4-4D28-896B-13DA6E47308D}"/>
    <cellStyle name="Output 3 15 3" xfId="12899" xr:uid="{CA211F9D-4C5A-41A8-BA66-E397C04522F7}"/>
    <cellStyle name="Output 3 15 3 2" xfId="22347" xr:uid="{EE7011F1-25D0-445E-90BD-B438D06171A7}"/>
    <cellStyle name="Output 3 15 4" xfId="16612" xr:uid="{2AF8313C-8554-40E6-A01B-DC829BC3D061}"/>
    <cellStyle name="Output 3 16" xfId="7668" xr:uid="{C448D15A-3363-4480-975B-9E8012A8F0E8}"/>
    <cellStyle name="Output 3 16 2" xfId="11321" xr:uid="{1D992116-9C56-4977-A985-C83912ADF45E}"/>
    <cellStyle name="Output 3 16 2 2" xfId="20769" xr:uid="{889946E7-E290-4BAF-BA02-6AE50008ED7D}"/>
    <cellStyle name="Output 3 16 2 3" xfId="25187" xr:uid="{636CE87B-EE47-40F9-BBF7-B048FCF5A604}"/>
    <cellStyle name="Output 3 16 3" xfId="13397" xr:uid="{042C3EB4-BB78-49FE-8DE0-316445E8AFE2}"/>
    <cellStyle name="Output 3 16 3 2" xfId="22845" xr:uid="{1396FADF-E7C7-43DD-B06B-8CF605DDB52B}"/>
    <cellStyle name="Output 3 16 4" xfId="17116" xr:uid="{9E46AAAA-DC68-43BA-B8A3-012E58606EC0}"/>
    <cellStyle name="Output 3 17" xfId="8032" xr:uid="{DAE7C525-DD29-487D-9DDD-79222E71D1E4}"/>
    <cellStyle name="Output 3 17 2" xfId="11631" xr:uid="{89551F2E-A8BE-4A8B-90E1-C1AA267250B0}"/>
    <cellStyle name="Output 3 17 2 2" xfId="21079" xr:uid="{C4EA980D-EE14-410B-B9F6-0B6F3C13FF4E}"/>
    <cellStyle name="Output 3 17 2 3" xfId="25493" xr:uid="{8AEBCA99-7488-4567-BAE6-7BCBC3A352AC}"/>
    <cellStyle name="Output 3 17 3" xfId="13757" xr:uid="{9E7A5E58-86C5-4A4D-9232-2A39559E8F0A}"/>
    <cellStyle name="Output 3 17 3 2" xfId="23205" xr:uid="{234E1FD0-1A29-4C0F-B86F-50B913751388}"/>
    <cellStyle name="Output 3 17 4" xfId="17480" xr:uid="{40E778FD-10DD-454B-9B0E-88D772B59B2B}"/>
    <cellStyle name="Output 3 18" xfId="8652" xr:uid="{A645BB13-82D7-4FAA-A091-A94C3C638CFF}"/>
    <cellStyle name="Output 3 18 2" xfId="12141" xr:uid="{1EE0763A-98A1-447E-A85B-9B540C332B5F}"/>
    <cellStyle name="Output 3 18 2 2" xfId="21589" xr:uid="{E1CC2BB4-1D9C-4E54-9347-C5610C481156}"/>
    <cellStyle name="Output 3 18 2 3" xfId="25981" xr:uid="{82F8207D-8587-45C3-8ABC-C62F0F805BE8}"/>
    <cellStyle name="Output 3 18 3" xfId="14355" xr:uid="{A00E29BD-71B2-4AE8-A2CA-18C1F912CF47}"/>
    <cellStyle name="Output 3 18 3 2" xfId="23803" xr:uid="{ED53FB2C-6577-4C2D-A5E1-8D987F012E30}"/>
    <cellStyle name="Output 3 18 4" xfId="18100" xr:uid="{0FBB8DAF-4EBA-403E-AA35-9ABC40D4A63E}"/>
    <cellStyle name="Output 3 19" xfId="7868" xr:uid="{6E03A79F-6393-4B85-9A84-5657F82B88F9}"/>
    <cellStyle name="Output 3 19 2" xfId="11492" xr:uid="{15591276-980E-4CE7-91A4-04E8E43A5B07}"/>
    <cellStyle name="Output 3 19 2 2" xfId="20940" xr:uid="{61C0C527-6043-48F0-BCC3-337F0EA5D7A4}"/>
    <cellStyle name="Output 3 19 2 3" xfId="25354" xr:uid="{95D08BA4-710C-4A9E-A111-33651508D09E}"/>
    <cellStyle name="Output 3 19 3" xfId="13593" xr:uid="{C8E36993-C30D-45CD-8A75-9AD7802D7352}"/>
    <cellStyle name="Output 3 19 3 2" xfId="23041" xr:uid="{390D4048-CAD5-45A9-A67B-26093C5E81B5}"/>
    <cellStyle name="Output 3 19 4" xfId="17316" xr:uid="{5A1D7B14-511F-435A-A0B4-079AB7378FE2}"/>
    <cellStyle name="Output 3 2" xfId="1529" xr:uid="{0E385A6A-C7A4-4B46-A2DA-0B53002FA661}"/>
    <cellStyle name="Output 3 2 10" xfId="26862" xr:uid="{5A3B426C-16B9-4111-A1BA-8CFEC61C9F48}"/>
    <cellStyle name="Output 3 2 11" xfId="27205" xr:uid="{B1312204-2C9D-4ADD-8870-B8A60D5D7B30}"/>
    <cellStyle name="Output 3 2 2" xfId="3865" xr:uid="{810A9F4C-3617-40F6-AE53-A5AA2AECA3E5}"/>
    <cellStyle name="Output 3 2 2 10" xfId="26565" xr:uid="{90E692D4-3D3E-49CE-9649-124D898835DB}"/>
    <cellStyle name="Output 3 2 2 2" xfId="6026" xr:uid="{01FBCFFB-6C77-44BB-BAFA-9B6CB4C9399E}"/>
    <cellStyle name="Output 3 2 2 2 2" xfId="6696" xr:uid="{56C82FBA-5832-425C-8B37-A1BBB159C5F9}"/>
    <cellStyle name="Output 3 2 2 2 2 2" xfId="10428" xr:uid="{9794C192-0D06-4B1F-9F1D-F7588FED47D8}"/>
    <cellStyle name="Output 3 2 2 2 2 2 2" xfId="19876" xr:uid="{E5DF7337-3C24-4A6E-A75F-E8AC7CC064E9}"/>
    <cellStyle name="Output 3 2 2 2 2 3" xfId="16147" xr:uid="{8A716197-565B-4CA0-B1E5-BF783B941237}"/>
    <cellStyle name="Output 3 2 2 2 3" xfId="9758" xr:uid="{F1C7E5B2-2920-46E5-BF9C-CED20D8A7DDF}"/>
    <cellStyle name="Output 3 2 2 2 3 2" xfId="19206" xr:uid="{811E3B71-DB5E-4761-9A78-6CE4F4EAE902}"/>
    <cellStyle name="Output 3 2 2 2 4" xfId="15477" xr:uid="{B900C40A-8A52-4F34-9726-D0AA318BE34B}"/>
    <cellStyle name="Output 3 2 2 2 5" xfId="28036" xr:uid="{FC82A6EB-E90D-46BB-BF9E-9C5CDD320CE2}"/>
    <cellStyle name="Output 3 2 2 2 6" xfId="28200" xr:uid="{516C30E4-DD28-4241-8D7B-1F5A9041F3CC}"/>
    <cellStyle name="Output 3 2 2 2 7" xfId="26983" xr:uid="{A60A4CF8-E97B-4FF2-AF68-D784BE4FB66E}"/>
    <cellStyle name="Output 3 2 2 2 8" xfId="28544" xr:uid="{21D15F68-3DE9-43DF-85C8-BE5934758E72}"/>
    <cellStyle name="Output 3 2 2 3" xfId="7003" xr:uid="{0005589A-B832-47C0-8C22-7D2FCED8A37C}"/>
    <cellStyle name="Output 3 2 2 3 2" xfId="10734" xr:uid="{CF8520F9-5F16-4598-BDAF-8B1B8FB8CD24}"/>
    <cellStyle name="Output 3 2 2 3 2 2" xfId="20182" xr:uid="{2AC7BAEA-B7FE-4261-911C-3F0AF6E44B10}"/>
    <cellStyle name="Output 3 2 2 3 2 3" xfId="24606" xr:uid="{02BEC4C7-D6BB-45DD-B881-0F065BE4F7C8}"/>
    <cellStyle name="Output 3 2 2 3 3" xfId="12740" xr:uid="{226A8CE5-77A1-48DD-B649-7A015C8870BB}"/>
    <cellStyle name="Output 3 2 2 3 3 2" xfId="22188" xr:uid="{40E264C1-AC3D-4478-B7F4-4901EFBB5DB1}"/>
    <cellStyle name="Output 3 2 2 3 4" xfId="16453" xr:uid="{62FD6745-5BB2-47DE-87C1-78CD9249CC71}"/>
    <cellStyle name="Output 3 2 2 4" xfId="7390" xr:uid="{68A2E445-9074-4A0D-B6F0-3B539072AB0A}"/>
    <cellStyle name="Output 3 2 2 4 2" xfId="11082" xr:uid="{A23903D7-1C28-445F-A1FE-8A46F304AE2F}"/>
    <cellStyle name="Output 3 2 2 4 2 2" xfId="20530" xr:uid="{0D08E132-EB9F-4A48-ABA8-5E33747C6D81}"/>
    <cellStyle name="Output 3 2 2 4 2 3" xfId="24949" xr:uid="{FB709C4F-B764-4B24-AC73-59255822FE91}"/>
    <cellStyle name="Output 3 2 2 4 3" xfId="13120" xr:uid="{5E5C0E29-64FD-4A00-AE4F-432B5F6327C3}"/>
    <cellStyle name="Output 3 2 2 4 3 2" xfId="22568" xr:uid="{34F744BD-1781-4A3A-A6C4-B6C917BFE250}"/>
    <cellStyle name="Output 3 2 2 4 4" xfId="16838" xr:uid="{C216AE8F-0091-477A-B1F3-BC65378A4A7E}"/>
    <cellStyle name="Output 3 2 2 5" xfId="8184" xr:uid="{62873910-3A3E-45DA-8580-4157C24415E4}"/>
    <cellStyle name="Output 3 2 2 5 2" xfId="11752" xr:uid="{B20F9EBB-58D8-4C6F-A55D-2D9A293B9C26}"/>
    <cellStyle name="Output 3 2 2 5 2 2" xfId="21200" xr:uid="{4083BE47-F9AF-40B7-A589-25DAC6A84846}"/>
    <cellStyle name="Output 3 2 2 5 2 3" xfId="25595" xr:uid="{0F0BE888-9D5C-4E86-86B1-FDF49C96BACC}"/>
    <cellStyle name="Output 3 2 2 5 3" xfId="13890" xr:uid="{0F5DBFAC-6D45-4A0D-BF19-F1FD569556A6}"/>
    <cellStyle name="Output 3 2 2 5 3 2" xfId="23338" xr:uid="{8DF6921E-2AE3-481E-BB59-4806ACC2046D}"/>
    <cellStyle name="Output 3 2 2 5 4" xfId="17632" xr:uid="{72598EE8-6975-49E1-B7FE-56122C86BECF}"/>
    <cellStyle name="Output 3 2 2 6" xfId="8066" xr:uid="{EB9958C8-62D5-4E91-B4D0-742CBFE3B0C2}"/>
    <cellStyle name="Output 3 2 2 6 2" xfId="11654" xr:uid="{41542BAF-B267-4FC8-A34D-A2B88906D799}"/>
    <cellStyle name="Output 3 2 2 6 2 2" xfId="21102" xr:uid="{BA5B3F92-48A0-401C-947E-F96114D69D53}"/>
    <cellStyle name="Output 3 2 2 6 2 3" xfId="25515" xr:uid="{5FCF07EE-3C39-4FB7-A27B-DAF0FB3A69F7}"/>
    <cellStyle name="Output 3 2 2 6 3" xfId="13790" xr:uid="{04966F80-7E5A-4DE8-8EDC-7BBCE1CDA7E5}"/>
    <cellStyle name="Output 3 2 2 6 3 2" xfId="23238" xr:uid="{2EF1158D-8EE0-4792-AB2A-D4AD054F431A}"/>
    <cellStyle name="Output 3 2 2 6 4" xfId="17514" xr:uid="{0A60613D-FAE7-4116-9BFE-96BBAE791F18}"/>
    <cellStyle name="Output 3 2 2 7" xfId="7288" xr:uid="{3BE2CA7D-6085-453A-913E-AA8AE4AB0EB5}"/>
    <cellStyle name="Output 3 2 2 7 2" xfId="11004" xr:uid="{7E375929-5956-4F64-8226-96759EAA8EB0}"/>
    <cellStyle name="Output 3 2 2 7 2 2" xfId="20452" xr:uid="{98921DED-2106-4DBF-8791-1A2614B1D5FA}"/>
    <cellStyle name="Output 3 2 2 7 2 3" xfId="24871" xr:uid="{E32CD1F4-6325-48B7-9B6C-C9C780ED629A}"/>
    <cellStyle name="Output 3 2 2 7 3" xfId="13018" xr:uid="{87876802-800E-4046-BF10-903E34BA181E}"/>
    <cellStyle name="Output 3 2 2 7 3 2" xfId="22466" xr:uid="{C76638C0-CF45-4718-822E-83DEB706139E}"/>
    <cellStyle name="Output 3 2 2 7 4" xfId="16736" xr:uid="{2FAEDDFC-F116-4A0E-BB53-C791277D4572}"/>
    <cellStyle name="Output 3 2 2 8" xfId="7740" xr:uid="{296ADA01-380E-42DC-8E33-EEAE857705A9}"/>
    <cellStyle name="Output 3 2 2 8 2" xfId="13469" xr:uid="{E708E951-A596-41AE-9D1F-2CAC3F1376EB}"/>
    <cellStyle name="Output 3 2 2 8 2 2" xfId="22917" xr:uid="{8A49A4CF-F3DF-4086-AEAD-32146C77FF4D}"/>
    <cellStyle name="Output 3 2 2 8 3" xfId="17188" xr:uid="{EFEE9CF6-C3C6-4558-B639-A5516DC75151}"/>
    <cellStyle name="Output 3 2 2 9" xfId="27379" xr:uid="{6D1B015D-0FB3-4A3D-89BF-23DF71A23A4F}"/>
    <cellStyle name="Output 3 2 3" xfId="5682" xr:uid="{3139CD0D-248D-46B8-B71A-B12F8FF08B3F}"/>
    <cellStyle name="Output 3 2 3 2" xfId="6352" xr:uid="{EF759F96-C616-4BA7-87B6-323D016F99AF}"/>
    <cellStyle name="Output 3 2 3 2 2" xfId="10084" xr:uid="{1EB32254-0559-4B39-BC30-1FF5B1D4D24B}"/>
    <cellStyle name="Output 3 2 3 2 2 2" xfId="19532" xr:uid="{AEF334D8-861D-4E48-8A11-11069BF4919F}"/>
    <cellStyle name="Output 3 2 3 2 3" xfId="15803" xr:uid="{868A3BFB-DF63-4FAD-80FE-693F555CA5DE}"/>
    <cellStyle name="Output 3 2 3 3" xfId="9414" xr:uid="{AD24B606-4129-4C7E-A231-D784D0B21FC7}"/>
    <cellStyle name="Output 3 2 3 3 2" xfId="18862" xr:uid="{1D5F79D8-E88A-4086-B91A-D30E7F8A7BB7}"/>
    <cellStyle name="Output 3 2 3 4" xfId="15133" xr:uid="{4E10F831-5F11-407C-90C4-F6CF33B90988}"/>
    <cellStyle name="Output 3 2 3 5" xfId="27863" xr:uid="{0B5D3199-E280-41CC-873A-A7368A5BEE05}"/>
    <cellStyle name="Output 3 2 3 6" xfId="26923" xr:uid="{2C77E7F9-E1BD-40F0-8611-DE203E2FDD7E}"/>
    <cellStyle name="Output 3 2 3 7" xfId="26671" xr:uid="{FD41E661-42B1-428B-AE99-5434A393D5C0}"/>
    <cellStyle name="Output 3 2 3 8" xfId="28397" xr:uid="{6CC22D40-8BC2-486F-BCD0-F672D585D7FE}"/>
    <cellStyle name="Output 3 2 4" xfId="6940" xr:uid="{3F038774-80C9-44E9-BEDB-63DCC7299D95}"/>
    <cellStyle name="Output 3 2 4 2" xfId="10671" xr:uid="{C9DF6524-BABC-43A4-B35E-5A7BA6B6FD78}"/>
    <cellStyle name="Output 3 2 4 2 2" xfId="20119" xr:uid="{9294BAD8-5876-4827-9A0E-2ABCDA76A0B8}"/>
    <cellStyle name="Output 3 2 4 2 3" xfId="24543" xr:uid="{47B5F30E-D51C-4EAB-AEE0-A17F7C04C771}"/>
    <cellStyle name="Output 3 2 4 3" xfId="12677" xr:uid="{E33CCD42-7DB9-47CA-98F4-1EEDB9BB80D9}"/>
    <cellStyle name="Output 3 2 4 3 2" xfId="22125" xr:uid="{51309613-13C1-49BB-86DF-49C5363218A2}"/>
    <cellStyle name="Output 3 2 4 4" xfId="16390" xr:uid="{1FF12037-E842-41B5-B4B9-EC5F2927044B}"/>
    <cellStyle name="Output 3 2 5" xfId="7667" xr:uid="{86CE433A-E64F-47E6-B7E9-3853ECBCF9D9}"/>
    <cellStyle name="Output 3 2 5 2" xfId="11320" xr:uid="{3D5A7DF7-879D-48C4-A561-0DC42EE58FED}"/>
    <cellStyle name="Output 3 2 5 2 2" xfId="20768" xr:uid="{5849DA9A-2FC1-4009-890D-8FACE27C597C}"/>
    <cellStyle name="Output 3 2 5 2 3" xfId="25186" xr:uid="{FCD817E9-CBE5-45BA-BE8B-FB8A7F98487F}"/>
    <cellStyle name="Output 3 2 5 3" xfId="13396" xr:uid="{F32608AE-00CE-45BF-ADB3-05EA63555B49}"/>
    <cellStyle name="Output 3 2 5 3 2" xfId="22844" xr:uid="{505BD16E-4174-4284-A534-13CDFC6A7658}"/>
    <cellStyle name="Output 3 2 5 4" xfId="17115" xr:uid="{E630FAC4-8CB3-42F4-A8FE-5F9081A431AD}"/>
    <cellStyle name="Output 3 2 6" xfId="8033" xr:uid="{AF4E4B24-9967-4797-AB45-B6693EAC78BE}"/>
    <cellStyle name="Output 3 2 6 2" xfId="11632" xr:uid="{4F756E9D-D0AA-46D2-A728-5C6E3F96C183}"/>
    <cellStyle name="Output 3 2 6 2 2" xfId="21080" xr:uid="{D90E0317-5116-4D4E-986D-F2B3D0E35C4A}"/>
    <cellStyle name="Output 3 2 6 2 3" xfId="25494" xr:uid="{8E3D9EEE-4A47-40DA-9D44-9B3CAE535ED6}"/>
    <cellStyle name="Output 3 2 6 3" xfId="13758" xr:uid="{E98C2545-BA25-4646-87E4-A13CCFE19757}"/>
    <cellStyle name="Output 3 2 6 3 2" xfId="23206" xr:uid="{47C9F804-1F20-4ADB-908D-25859B3FE8E6}"/>
    <cellStyle name="Output 3 2 6 4" xfId="17481" xr:uid="{1557EB09-3139-4E9B-A6C9-ABF74A277A33}"/>
    <cellStyle name="Output 3 2 7" xfId="8496" xr:uid="{04C05A41-2D92-4399-B6ED-787110E4FC97}"/>
    <cellStyle name="Output 3 2 7 2" xfId="12011" xr:uid="{C7608F53-3507-44E9-A41B-D0D07DEB3675}"/>
    <cellStyle name="Output 3 2 7 2 2" xfId="21459" xr:uid="{8C4B287F-25F7-406D-A831-07301D83A2B4}"/>
    <cellStyle name="Output 3 2 7 2 3" xfId="25851" xr:uid="{1B25787D-4250-4091-9C4F-FE95BF3C291F}"/>
    <cellStyle name="Output 3 2 7 3" xfId="14199" xr:uid="{733449D2-23D2-4056-BF22-32743BC5BE0A}"/>
    <cellStyle name="Output 3 2 7 3 2" xfId="23647" xr:uid="{8CBE874D-B39B-4881-9C24-621662B938F7}"/>
    <cellStyle name="Output 3 2 7 4" xfId="17944" xr:uid="{1D846F54-CB5E-4CEF-B6D6-DF7E9CD9540B}"/>
    <cellStyle name="Output 3 2 8" xfId="8075" xr:uid="{CE9221B3-0B07-40D2-90BA-5F3B9DAF2E0C}"/>
    <cellStyle name="Output 3 2 8 2" xfId="11661" xr:uid="{8C9CC0AB-D250-42D6-8AEC-23F10B72192A}"/>
    <cellStyle name="Output 3 2 8 2 2" xfId="21109" xr:uid="{4260DCC3-905A-4A25-969C-0D8A9A11AAB4}"/>
    <cellStyle name="Output 3 2 8 2 3" xfId="25522" xr:uid="{1C076C5A-0803-480B-BAAF-048989E57320}"/>
    <cellStyle name="Output 3 2 8 3" xfId="13799" xr:uid="{63B7BFDC-890D-4CE6-82FC-608280F1C212}"/>
    <cellStyle name="Output 3 2 8 3 2" xfId="23247" xr:uid="{44A4A883-B2DA-4A38-8AAF-5369CF57463C}"/>
    <cellStyle name="Output 3 2 8 4" xfId="17523" xr:uid="{C535654C-5717-4321-BDE4-1013FE03B58D}"/>
    <cellStyle name="Output 3 2 9" xfId="7517" xr:uid="{4DDE6DCC-D19F-49E3-998C-66A01234224B}"/>
    <cellStyle name="Output 3 2 9 2" xfId="13247" xr:uid="{3AD51F23-88A2-4DEE-B423-8E914268424C}"/>
    <cellStyle name="Output 3 2 9 2 2" xfId="22695" xr:uid="{FDC1A3B5-D95A-49EB-AE7B-4D607D2B48DB}"/>
    <cellStyle name="Output 3 2 9 3" xfId="16965" xr:uid="{36D6A571-96EA-46DC-AC44-EB0BE63371A3}"/>
    <cellStyle name="Output 3 20" xfId="7660" xr:uid="{6897EA4B-0211-45C3-B418-DD49BD863C8A}"/>
    <cellStyle name="Output 3 20 2" xfId="13389" xr:uid="{0C4122C0-2ACE-47AB-AED4-6D51BA6D1280}"/>
    <cellStyle name="Output 3 20 2 2" xfId="22837" xr:uid="{06F932D7-A4F7-44EF-B2F4-39EDB1F39B38}"/>
    <cellStyle name="Output 3 20 3" xfId="17108" xr:uid="{20DDE317-EA9A-4102-9AF9-7F3E03ED388F}"/>
    <cellStyle name="Output 3 21" xfId="26859" xr:uid="{2D585B74-578B-4D87-B0A1-06D097420027}"/>
    <cellStyle name="Output 3 22" xfId="27207" xr:uid="{1CF1BFBB-E026-47B8-BD62-5C237C55AEA3}"/>
    <cellStyle name="Output 3 23" xfId="29413" xr:uid="{30FC5435-3350-4D0E-9F2E-2294570CD7B5}"/>
    <cellStyle name="Output 3 3" xfId="1530" xr:uid="{35622836-3450-4CF1-A549-9469D0495BA6}"/>
    <cellStyle name="Output 3 3 10" xfId="27206" xr:uid="{A0B8E3EA-62B3-477A-BEBE-55056FEE5A26}"/>
    <cellStyle name="Output 3 3 2" xfId="5683" xr:uid="{38B99879-7FE4-4F72-956E-DD47E75BBFD0}"/>
    <cellStyle name="Output 3 3 2 2" xfId="6353" xr:uid="{674C8F1C-19A6-4F26-94F6-46428481D490}"/>
    <cellStyle name="Output 3 3 2 2 2" xfId="10085" xr:uid="{B1ACA0AE-BA4D-4A90-B086-02A4EB7A4937}"/>
    <cellStyle name="Output 3 3 2 2 2 2" xfId="19533" xr:uid="{FFD33084-4CF6-411E-80FB-DDC775EFC5BB}"/>
    <cellStyle name="Output 3 3 2 2 3" xfId="15804" xr:uid="{111CACDF-923E-4235-89A4-46F226BDDDB7}"/>
    <cellStyle name="Output 3 3 2 3" xfId="9415" xr:uid="{050F70A1-D3A4-4183-A833-E9DD2B7D037A}"/>
    <cellStyle name="Output 3 3 2 3 2" xfId="18863" xr:uid="{3AD67935-4A58-4960-82F9-CDEF187586F7}"/>
    <cellStyle name="Output 3 3 2 4" xfId="15134" xr:uid="{4448DD40-1F7E-4520-9852-4D0D9F501FF8}"/>
    <cellStyle name="Output 3 3 2 5" xfId="27864" xr:uid="{625D6CA0-5BC0-4AD5-BC75-F0163DB8023E}"/>
    <cellStyle name="Output 3 3 2 6" xfId="26544" xr:uid="{07290D52-09A6-4796-9EC0-DC9E4D7AFA07}"/>
    <cellStyle name="Output 3 3 2 7" xfId="26507" xr:uid="{D0C8DC53-7B2C-4D94-922E-5664ED79CF9C}"/>
    <cellStyle name="Output 3 3 2 8" xfId="28398" xr:uid="{0B60EC2D-1D1B-4CC7-A962-7D03476789C7}"/>
    <cellStyle name="Output 3 3 3" xfId="6939" xr:uid="{4C5ADDB7-469B-4BD8-86EE-2E3EE29A9DFD}"/>
    <cellStyle name="Output 3 3 3 2" xfId="10670" xr:uid="{A0472ED4-19F8-448B-A313-C382CEB99749}"/>
    <cellStyle name="Output 3 3 3 2 2" xfId="20118" xr:uid="{619FB32A-D5A5-42A1-A5E2-D24652B6A037}"/>
    <cellStyle name="Output 3 3 3 2 3" xfId="24542" xr:uid="{A34834E0-25AF-4D87-B0F4-2B655319ED3B}"/>
    <cellStyle name="Output 3 3 3 3" xfId="12676" xr:uid="{F71767C0-3E14-4B21-A506-847D99CA389D}"/>
    <cellStyle name="Output 3 3 3 3 2" xfId="22124" xr:uid="{FB60D901-8131-4303-BC18-B6B8D451C303}"/>
    <cellStyle name="Output 3 3 3 4" xfId="16389" xr:uid="{430DFC13-85A6-4D28-837A-74C5927810E6}"/>
    <cellStyle name="Output 3 3 4" xfId="8699" xr:uid="{9415FF19-6ACB-4F73-83CF-063C13F62FEC}"/>
    <cellStyle name="Output 3 3 4 2" xfId="12183" xr:uid="{D32A2419-E2BE-4009-B235-27D916C04CE4}"/>
    <cellStyle name="Output 3 3 4 2 2" xfId="21631" xr:uid="{C2C1ACF5-BD18-49B0-92E5-3ADF623D7B7C}"/>
    <cellStyle name="Output 3 3 4 2 3" xfId="26023" xr:uid="{81A627B3-62A0-4FE5-AA1D-A394366F48F0}"/>
    <cellStyle name="Output 3 3 4 3" xfId="14402" xr:uid="{53FCC9EB-51B4-47D9-90DA-DC6C21D59E73}"/>
    <cellStyle name="Output 3 3 4 3 2" xfId="23850" xr:uid="{5A76E71C-A3D5-477F-9801-C27F98F52DA9}"/>
    <cellStyle name="Output 3 3 4 4" xfId="18147" xr:uid="{FA4C0A38-EB49-42AF-B1AD-6EF88151E836}"/>
    <cellStyle name="Output 3 3 5" xfId="7486" xr:uid="{27A4D919-6206-413F-884E-8EF8D3DED770}"/>
    <cellStyle name="Output 3 3 5 2" xfId="11162" xr:uid="{F844191B-CC27-40E7-BAFD-F6676F761233}"/>
    <cellStyle name="Output 3 3 5 2 2" xfId="20610" xr:uid="{8845DF92-CF40-4CE8-9EA5-9E4693944389}"/>
    <cellStyle name="Output 3 3 5 2 3" xfId="25029" xr:uid="{658F30BC-4616-4676-85EF-69F3FFA8079E}"/>
    <cellStyle name="Output 3 3 5 3" xfId="13216" xr:uid="{CAC97483-E729-4210-8C3C-2E3D523FB33F}"/>
    <cellStyle name="Output 3 3 5 3 2" xfId="22664" xr:uid="{E0E0C1F7-2707-463C-8BF6-81E966E2AC2F}"/>
    <cellStyle name="Output 3 3 5 4" xfId="16934" xr:uid="{A8DDA063-E8E8-4615-862D-F86420E145A2}"/>
    <cellStyle name="Output 3 3 6" xfId="7586" xr:uid="{68F31432-5439-4FD1-B8D3-5E74A314EFEA}"/>
    <cellStyle name="Output 3 3 6 2" xfId="11249" xr:uid="{49E795F8-2D97-46B7-BF62-167B70D38EED}"/>
    <cellStyle name="Output 3 3 6 2 2" xfId="20697" xr:uid="{80981389-FB6F-44C0-B184-F207594D114D}"/>
    <cellStyle name="Output 3 3 6 2 3" xfId="25115" xr:uid="{C2CB1DDD-3FAC-4325-A005-9339CC926A5A}"/>
    <cellStyle name="Output 3 3 6 3" xfId="13315" xr:uid="{981B7BC3-5B40-43DC-8092-AAC1810E8F3D}"/>
    <cellStyle name="Output 3 3 6 3 2" xfId="22763" xr:uid="{0F6B444C-1003-4610-9170-AAF433B21459}"/>
    <cellStyle name="Output 3 3 6 4" xfId="17034" xr:uid="{7DB61AF9-532F-4A33-9A2B-F4E7EFD1EB91}"/>
    <cellStyle name="Output 3 3 7" xfId="8926" xr:uid="{72408E04-7BBA-49D5-BC9C-9835F4E74C50}"/>
    <cellStyle name="Output 3 3 7 2" xfId="12383" xr:uid="{57FCF3DF-9618-4324-9014-2431D37D6E86}"/>
    <cellStyle name="Output 3 3 7 2 2" xfId="21831" xr:uid="{F592A2D3-2B03-4D5D-AFC9-9ED4B7E4C8D3}"/>
    <cellStyle name="Output 3 3 7 2 3" xfId="26221" xr:uid="{26BF6E0F-FB89-4D7E-A24F-83EC0A259E0E}"/>
    <cellStyle name="Output 3 3 7 3" xfId="14627" xr:uid="{98974850-124E-465B-B914-547E31A99C5B}"/>
    <cellStyle name="Output 3 3 7 3 2" xfId="24075" xr:uid="{5AE0C999-A4DB-488E-BD73-F3648C2CE575}"/>
    <cellStyle name="Output 3 3 7 4" xfId="18374" xr:uid="{B99B4D8E-E6F2-477A-A3EA-AAD80D40F9BD}"/>
    <cellStyle name="Output 3 3 8" xfId="8845" xr:uid="{239236DF-40D8-48CB-9682-1455109D3780}"/>
    <cellStyle name="Output 3 3 8 2" xfId="14547" xr:uid="{AF700DE7-7359-4FFE-B8AE-BAE4A879FFCF}"/>
    <cellStyle name="Output 3 3 8 2 2" xfId="23995" xr:uid="{EAEC3AF5-8E00-4EED-9622-62156FC47429}"/>
    <cellStyle name="Output 3 3 8 3" xfId="18293" xr:uid="{B4B5486A-7040-4DA7-A384-20D746270806}"/>
    <cellStyle name="Output 3 3 9" xfId="26863" xr:uid="{A5C0DF74-DEBB-4AA6-BE92-561F5C401BF5}"/>
    <cellStyle name="Output 3 4" xfId="1531" xr:uid="{FCFEDDB0-FB3F-4FD9-8807-5323373458F7}"/>
    <cellStyle name="Output 3 4 10" xfId="26715" xr:uid="{65625052-52BE-4D98-BC74-17C698A2296A}"/>
    <cellStyle name="Output 3 4 2" xfId="5684" xr:uid="{BCFAD8D4-1A48-4CAC-9D12-EF3A979B6E8D}"/>
    <cellStyle name="Output 3 4 2 2" xfId="6354" xr:uid="{52353EDC-1110-4CD0-9F27-22039D3E759A}"/>
    <cellStyle name="Output 3 4 2 2 2" xfId="10086" xr:uid="{BC4F8CF8-8E95-4881-8C27-5A8C8BC04621}"/>
    <cellStyle name="Output 3 4 2 2 2 2" xfId="19534" xr:uid="{DD84FC7B-B55E-4D2E-BE19-352B31EF9434}"/>
    <cellStyle name="Output 3 4 2 2 3" xfId="15805" xr:uid="{E4836124-C66D-4944-A069-8DFD161D5289}"/>
    <cellStyle name="Output 3 4 2 3" xfId="9416" xr:uid="{E9C0F7D3-A2EF-405C-9771-3F455C2553C6}"/>
    <cellStyle name="Output 3 4 2 3 2" xfId="18864" xr:uid="{34841672-884C-4958-8500-E9F17A672119}"/>
    <cellStyle name="Output 3 4 2 4" xfId="15135" xr:uid="{C6473F72-7887-4D6B-9889-8558C30D62A8}"/>
    <cellStyle name="Output 3 4 2 5" xfId="27865" xr:uid="{13354582-7F89-4919-A2A9-226F5B69A860}"/>
    <cellStyle name="Output 3 4 2 6" xfId="27170" xr:uid="{EEB54636-544D-47F7-A704-35BB4C0F197E}"/>
    <cellStyle name="Output 3 4 2 7" xfId="26600" xr:uid="{C2127190-260D-4BDE-89A2-EF574DA182A9}"/>
    <cellStyle name="Output 3 4 2 8" xfId="28399" xr:uid="{7B870E45-4979-4E58-A453-50AF3AFEB340}"/>
    <cellStyle name="Output 3 4 3" xfId="6938" xr:uid="{04509636-2501-471C-9B08-4A0C9C26F7E5}"/>
    <cellStyle name="Output 3 4 3 2" xfId="10669" xr:uid="{72628A19-1FD4-4AE5-B298-30943AD6F950}"/>
    <cellStyle name="Output 3 4 3 2 2" xfId="20117" xr:uid="{FF20801C-42CC-4296-9C8F-228978389139}"/>
    <cellStyle name="Output 3 4 3 2 3" xfId="24541" xr:uid="{705FCF0B-DCF0-4A22-A9AE-A5C7B0A6FE0D}"/>
    <cellStyle name="Output 3 4 3 3" xfId="12675" xr:uid="{178681F0-B9B5-44A0-B6C0-9D89A71D2428}"/>
    <cellStyle name="Output 3 4 3 3 2" xfId="22123" xr:uid="{18E61AE1-74C9-449B-8DAB-C82BFA8A20BC}"/>
    <cellStyle name="Output 3 4 3 4" xfId="16388" xr:uid="{8D0AC9E9-93BB-4AA3-B569-6FBED03768D2}"/>
    <cellStyle name="Output 3 4 4" xfId="8265" xr:uid="{8D1DE167-7516-4320-B568-CC009D888B5D}"/>
    <cellStyle name="Output 3 4 4 2" xfId="11817" xr:uid="{CF2355C0-B192-4FC7-B124-0846D128DC53}"/>
    <cellStyle name="Output 3 4 4 2 2" xfId="21265" xr:uid="{77633897-E16C-4C47-BE9C-A33F08E30D3F}"/>
    <cellStyle name="Output 3 4 4 2 3" xfId="25659" xr:uid="{F4D2F81F-EDFC-42AC-84C6-487C4C443DD0}"/>
    <cellStyle name="Output 3 4 4 3" xfId="13970" xr:uid="{FF9E5AF2-546D-4F2C-8170-29DC891726FE}"/>
    <cellStyle name="Output 3 4 4 3 2" xfId="23418" xr:uid="{A957155F-0587-4172-8679-910CBEF5DFA6}"/>
    <cellStyle name="Output 3 4 4 4" xfId="17713" xr:uid="{EACD5BE6-F14A-4383-87C0-DA59FF431368}"/>
    <cellStyle name="Output 3 4 5" xfId="8771" xr:uid="{4C6AD97D-F240-4699-83EB-07C365A78C5B}"/>
    <cellStyle name="Output 3 4 5 2" xfId="12255" xr:uid="{EA35E45B-629A-4652-958E-B556AEA6FA73}"/>
    <cellStyle name="Output 3 4 5 2 2" xfId="21703" xr:uid="{5AD23C66-BC6D-4382-AEA4-68E3F0A6031D}"/>
    <cellStyle name="Output 3 4 5 2 3" xfId="26095" xr:uid="{B7BC53AA-1DCF-4270-AB79-87F2C0FEF42E}"/>
    <cellStyle name="Output 3 4 5 3" xfId="14474" xr:uid="{FED3D4A6-C170-46D9-8E28-86278C760897}"/>
    <cellStyle name="Output 3 4 5 3 2" xfId="23922" xr:uid="{5997D362-E0E2-4F17-8FAC-7C1C15203723}"/>
    <cellStyle name="Output 3 4 5 4" xfId="18219" xr:uid="{958E2384-5E42-4C79-80EF-E01BC00A073F}"/>
    <cellStyle name="Output 3 4 6" xfId="8297" xr:uid="{DFC34807-7A95-43B5-B3C0-ABB996137FE5}"/>
    <cellStyle name="Output 3 4 6 2" xfId="11848" xr:uid="{143A7623-13FB-47D2-850D-BCD8C9BAE24F}"/>
    <cellStyle name="Output 3 4 6 2 2" xfId="21296" xr:uid="{79AA3210-EEEA-40B3-A9D3-266064BFC7BD}"/>
    <cellStyle name="Output 3 4 6 2 3" xfId="25690" xr:uid="{10E47340-C718-47CB-BC59-9119877ADC13}"/>
    <cellStyle name="Output 3 4 6 3" xfId="14002" xr:uid="{D3B99202-D922-4625-9594-B123BDF3F8B6}"/>
    <cellStyle name="Output 3 4 6 3 2" xfId="23450" xr:uid="{5C034C48-83FF-4672-A574-6EE763BA0477}"/>
    <cellStyle name="Output 3 4 6 4" xfId="17745" xr:uid="{A7C49B74-84C4-40B2-8A5F-EC03B1A03A5C}"/>
    <cellStyle name="Output 3 4 7" xfId="7574" xr:uid="{E4FA5B91-14EE-4823-A5E9-0589AA714ED3}"/>
    <cellStyle name="Output 3 4 7 2" xfId="11237" xr:uid="{9FB02923-9C8F-4C8C-88E6-72835DE1516B}"/>
    <cellStyle name="Output 3 4 7 2 2" xfId="20685" xr:uid="{9D69EA60-4591-47AE-9D36-6A59ABF7DCE6}"/>
    <cellStyle name="Output 3 4 7 2 3" xfId="25104" xr:uid="{1AF1E0F4-76FD-4CEE-8550-5E5E4ED404D0}"/>
    <cellStyle name="Output 3 4 7 3" xfId="13304" xr:uid="{DEA3D6AC-86D5-4033-9D18-A3A7DF9FEB3B}"/>
    <cellStyle name="Output 3 4 7 3 2" xfId="22752" xr:uid="{7817965B-EF17-484B-B49B-1D57CEAB5DE4}"/>
    <cellStyle name="Output 3 4 7 4" xfId="17022" xr:uid="{B3FB95AC-BFE3-459A-83B0-99BF9907C732}"/>
    <cellStyle name="Output 3 4 8" xfId="8975" xr:uid="{4DC18829-3D86-4DB9-B718-FF840452A40E}"/>
    <cellStyle name="Output 3 4 8 2" xfId="14676" xr:uid="{E7B2EAD1-0BB4-44B2-9574-F2A767A7B86B}"/>
    <cellStyle name="Output 3 4 8 2 2" xfId="24124" xr:uid="{0D57B82F-090E-442B-B078-62084C7C7621}"/>
    <cellStyle name="Output 3 4 8 3" xfId="18423" xr:uid="{2A18233B-F1E2-49F0-BCEE-22DA956D873C}"/>
    <cellStyle name="Output 3 4 9" xfId="26864" xr:uid="{9EEAF8E1-A2B6-411D-9789-11C5CF02C2B7}"/>
    <cellStyle name="Output 3 5" xfId="1532" xr:uid="{638EA09E-25A2-4162-AEF0-71A8F3E524C0}"/>
    <cellStyle name="Output 3 5 10" xfId="27549" xr:uid="{640469A2-C839-4567-8362-440848BB9A98}"/>
    <cellStyle name="Output 3 5 2" xfId="5685" xr:uid="{0124B076-F2B2-4294-9B64-0290577AA089}"/>
    <cellStyle name="Output 3 5 2 2" xfId="6355" xr:uid="{0CF7E905-3E54-4571-B63B-C6ED0A3875EB}"/>
    <cellStyle name="Output 3 5 2 2 2" xfId="10087" xr:uid="{5127FDAE-3956-4E14-95D3-DFFD4FAB60BF}"/>
    <cellStyle name="Output 3 5 2 2 2 2" xfId="19535" xr:uid="{4673C8DE-F107-4E87-AF1C-D4F3D274A3BE}"/>
    <cellStyle name="Output 3 5 2 2 3" xfId="15806" xr:uid="{5923F09C-F64C-4475-87C7-89206EA267F9}"/>
    <cellStyle name="Output 3 5 2 3" xfId="9417" xr:uid="{17508ABD-4364-444B-B3A0-A178EF50CA89}"/>
    <cellStyle name="Output 3 5 2 3 2" xfId="18865" xr:uid="{69A0CE19-294C-40A7-BC5A-32B758F57996}"/>
    <cellStyle name="Output 3 5 2 4" xfId="15136" xr:uid="{844D3AFA-88B6-4076-9A5B-D5A22192BD54}"/>
    <cellStyle name="Output 3 5 2 5" xfId="27866" xr:uid="{0CA3AB8A-2709-46A6-88BD-24AC1C5BE183}"/>
    <cellStyle name="Output 3 5 2 6" xfId="27448" xr:uid="{21756DF6-E7DB-4514-9121-EFE0D081D166}"/>
    <cellStyle name="Output 3 5 2 7" xfId="27000" xr:uid="{A16F0BE9-E285-4F1F-BF96-ADCA5D08056F}"/>
    <cellStyle name="Output 3 5 2 8" xfId="28400" xr:uid="{656C1894-EEAD-47F8-B008-56843F9DD110}"/>
    <cellStyle name="Output 3 5 3" xfId="7071" xr:uid="{51924257-34D6-4EBA-812E-B39F79DE9CE7}"/>
    <cellStyle name="Output 3 5 3 2" xfId="10802" xr:uid="{AD379050-A250-4591-9A33-720EFAB9AD0D}"/>
    <cellStyle name="Output 3 5 3 2 2" xfId="20250" xr:uid="{E28381CD-128B-4EFE-AAAD-6093B74F5C64}"/>
    <cellStyle name="Output 3 5 3 2 3" xfId="24674" xr:uid="{4B313C97-CA2E-4446-B6D5-4ECDF8F6A28B}"/>
    <cellStyle name="Output 3 5 3 3" xfId="12808" xr:uid="{95D1A195-5079-4FA0-A0FE-91EDB7BFDF04}"/>
    <cellStyle name="Output 3 5 3 3 2" xfId="22256" xr:uid="{E661AEDF-D3EC-447A-B50F-BEA00C9E721A}"/>
    <cellStyle name="Output 3 5 3 4" xfId="16521" xr:uid="{12064F81-4809-42AF-8C45-EC0F298153D8}"/>
    <cellStyle name="Output 3 5 4" xfId="7666" xr:uid="{10D3526B-33F0-4475-8297-45C221744655}"/>
    <cellStyle name="Output 3 5 4 2" xfId="11319" xr:uid="{8D56ED45-1E17-4AD3-B54D-FFE794DEA8CB}"/>
    <cellStyle name="Output 3 5 4 2 2" xfId="20767" xr:uid="{CCA98AC0-EB8A-4D65-843B-8A5549DABE4E}"/>
    <cellStyle name="Output 3 5 4 2 3" xfId="25185" xr:uid="{FCCA265B-E551-4B21-BB6C-8097D051082E}"/>
    <cellStyle name="Output 3 5 4 3" xfId="13395" xr:uid="{56F44085-7D54-4306-9DEA-65B32CD6CDAC}"/>
    <cellStyle name="Output 3 5 4 3 2" xfId="22843" xr:uid="{D1924FA8-EA6A-460B-B825-8F54329B323E}"/>
    <cellStyle name="Output 3 5 4 4" xfId="17114" xr:uid="{1A4FE532-5276-4EE2-BA16-AE98D842F8DC}"/>
    <cellStyle name="Output 3 5 5" xfId="8551" xr:uid="{0227C500-A5B5-4027-B606-291B5823EA51}"/>
    <cellStyle name="Output 3 5 5 2" xfId="12059" xr:uid="{4BE0431A-08BB-4140-82DE-69D8C435B3A5}"/>
    <cellStyle name="Output 3 5 5 2 2" xfId="21507" xr:uid="{F0F36D9F-18F1-4179-AAEE-ECB6665BB363}"/>
    <cellStyle name="Output 3 5 5 2 3" xfId="25899" xr:uid="{3D8468A9-98DE-4F66-9D3D-7CDC6BFB1A65}"/>
    <cellStyle name="Output 3 5 5 3" xfId="14254" xr:uid="{BA0213AB-80DE-4961-A1BB-D4B44B52343E}"/>
    <cellStyle name="Output 3 5 5 3 2" xfId="23702" xr:uid="{9E5CF377-A593-442C-AE60-384157DC9D4F}"/>
    <cellStyle name="Output 3 5 5 4" xfId="17999" xr:uid="{D805B9E1-4BD4-40E0-862C-1BFE519011E9}"/>
    <cellStyle name="Output 3 5 6" xfId="7630" xr:uid="{22ADA419-03AA-4D44-B1CF-81D03D4FD58A}"/>
    <cellStyle name="Output 3 5 6 2" xfId="11286" xr:uid="{F5F0F88D-82C1-46B2-942C-2A78DA10C372}"/>
    <cellStyle name="Output 3 5 6 2 2" xfId="20734" xr:uid="{FCA27ABA-64B9-4774-8DBD-C29CD75E7673}"/>
    <cellStyle name="Output 3 5 6 2 3" xfId="25152" xr:uid="{1BBCAEB1-D1E9-47FB-BFBA-12837103C317}"/>
    <cellStyle name="Output 3 5 6 3" xfId="13359" xr:uid="{7F8A3C4E-FDCF-4CC2-8735-68394DA63C19}"/>
    <cellStyle name="Output 3 5 6 3 2" xfId="22807" xr:uid="{268549B7-BD96-43E6-825F-A7C9DFB58CF8}"/>
    <cellStyle name="Output 3 5 6 4" xfId="17078" xr:uid="{C9583911-9881-4CC0-A43F-FF176AA2D120}"/>
    <cellStyle name="Output 3 5 7" xfId="8621" xr:uid="{AC479686-6A2F-4206-8A66-22EF25A2BC9B}"/>
    <cellStyle name="Output 3 5 7 2" xfId="12116" xr:uid="{70712CF7-CAF9-42C9-811F-70590733FA78}"/>
    <cellStyle name="Output 3 5 7 2 2" xfId="21564" xr:uid="{E4D24905-6019-4F56-A5B6-4B66BF5F45F5}"/>
    <cellStyle name="Output 3 5 7 2 3" xfId="25956" xr:uid="{69B8C8FE-8ECD-4FD4-86AD-3D3C932F760A}"/>
    <cellStyle name="Output 3 5 7 3" xfId="14324" xr:uid="{85ECE7BE-F96E-4C87-B03C-7BDEC4BCD3C2}"/>
    <cellStyle name="Output 3 5 7 3 2" xfId="23772" xr:uid="{284AF1CF-BF48-4BB5-9CEC-DFBDEACF028A}"/>
    <cellStyle name="Output 3 5 7 4" xfId="18069" xr:uid="{82CD651F-1771-44F2-ADA3-54A9A1792B77}"/>
    <cellStyle name="Output 3 5 8" xfId="9145" xr:uid="{DADEB939-A510-4CB9-9BB2-B5DE3639D287}"/>
    <cellStyle name="Output 3 5 8 2" xfId="14846" xr:uid="{D65C6804-06B7-435A-AF2B-8AD5BE599079}"/>
    <cellStyle name="Output 3 5 8 2 2" xfId="24294" xr:uid="{74BBDB9B-7C8C-4766-B269-7F5E7197FB76}"/>
    <cellStyle name="Output 3 5 8 3" xfId="18593" xr:uid="{4B317E14-5FE4-42ED-939A-DCE1EE22A10F}"/>
    <cellStyle name="Output 3 5 9" xfId="26865" xr:uid="{9CD0BF1B-80FF-4A9E-B539-E8A24A937A0F}"/>
    <cellStyle name="Output 3 6" xfId="1533" xr:uid="{4F509B6B-2561-4975-B903-9891FC6C51DD}"/>
    <cellStyle name="Output 3 6 10" xfId="27204" xr:uid="{D3898DC1-67BA-48C6-960A-DDBF38AF856F}"/>
    <cellStyle name="Output 3 6 2" xfId="5686" xr:uid="{EED5DB52-63FB-4963-9F2A-D09EBD058CFC}"/>
    <cellStyle name="Output 3 6 2 2" xfId="6356" xr:uid="{46D05E08-6FBD-4586-85D6-51AE61186357}"/>
    <cellStyle name="Output 3 6 2 2 2" xfId="10088" xr:uid="{1F95ECAF-4DDF-47AE-B6A2-EA669A01E065}"/>
    <cellStyle name="Output 3 6 2 2 2 2" xfId="19536" xr:uid="{FAABABA0-4C9E-49C8-9DE0-763E1F4B09B7}"/>
    <cellStyle name="Output 3 6 2 2 3" xfId="15807" xr:uid="{5ABF88A3-633B-4D0C-939E-7FF7D3B67CD9}"/>
    <cellStyle name="Output 3 6 2 3" xfId="9418" xr:uid="{D7766760-5ECF-4399-B0DC-0E015D5C1530}"/>
    <cellStyle name="Output 3 6 2 3 2" xfId="18866" xr:uid="{C580C338-C1CA-4CFC-B93E-669EA67B6380}"/>
    <cellStyle name="Output 3 6 2 4" xfId="15137" xr:uid="{83FFEF93-B0BA-4389-A53D-C912EACA71C3}"/>
    <cellStyle name="Output 3 6 2 5" xfId="27867" xr:uid="{3F90D4F0-B2D5-4F0A-8102-2B630371C509}"/>
    <cellStyle name="Output 3 6 2 6" xfId="28140" xr:uid="{191296FC-AC29-4ED8-AF48-70CBD81B6EB8}"/>
    <cellStyle name="Output 3 6 2 7" xfId="26508" xr:uid="{3751D06C-C2E7-4888-B6D8-77056D19D43C}"/>
    <cellStyle name="Output 3 6 2 8" xfId="28401" xr:uid="{2BC79572-F8C9-49E1-BB83-2F5617B9A948}"/>
    <cellStyle name="Output 3 6 3" xfId="7070" xr:uid="{1F61616D-D205-4293-992B-DF9BA026578D}"/>
    <cellStyle name="Output 3 6 3 2" xfId="10801" xr:uid="{BF99F4B4-BA1A-43E7-AA13-E9508CCE2C41}"/>
    <cellStyle name="Output 3 6 3 2 2" xfId="20249" xr:uid="{96A26DF2-C30B-45EF-8E98-541FFCED9AE7}"/>
    <cellStyle name="Output 3 6 3 2 3" xfId="24673" xr:uid="{47735898-1114-476B-8889-508AFA964C83}"/>
    <cellStyle name="Output 3 6 3 3" xfId="12807" xr:uid="{C60F6E88-8676-4605-B51F-772284F3CA05}"/>
    <cellStyle name="Output 3 6 3 3 2" xfId="22255" xr:uid="{7EB06118-5992-4E54-995A-97DC7EE55E54}"/>
    <cellStyle name="Output 3 6 3 4" xfId="16520" xr:uid="{FBE1A72D-EBAC-4194-B445-CBF8B059AA87}"/>
    <cellStyle name="Output 3 6 4" xfId="8698" xr:uid="{2EB4D1D1-E677-4FF6-9287-D73EFB6AEE1D}"/>
    <cellStyle name="Output 3 6 4 2" xfId="12182" xr:uid="{F8723CF6-B21D-4471-8630-6B1B19B9B610}"/>
    <cellStyle name="Output 3 6 4 2 2" xfId="21630" xr:uid="{FE95E974-FB72-4D99-80AA-7D846C9CC979}"/>
    <cellStyle name="Output 3 6 4 2 3" xfId="26022" xr:uid="{BAD708D4-D7DC-4792-B38A-D2B24212E292}"/>
    <cellStyle name="Output 3 6 4 3" xfId="14401" xr:uid="{706D4272-1C7C-44F6-8663-2B5EE6E31B22}"/>
    <cellStyle name="Output 3 6 4 3 2" xfId="23849" xr:uid="{38F83E56-6006-4715-9917-63AA41D502E2}"/>
    <cellStyle name="Output 3 6 4 4" xfId="18146" xr:uid="{E2D7C467-3160-4FF1-99F8-B6D27A89894A}"/>
    <cellStyle name="Output 3 6 5" xfId="8894" xr:uid="{D882D465-6E36-4062-8A42-56AD7B419116}"/>
    <cellStyle name="Output 3 6 5 2" xfId="12355" xr:uid="{3DF8716B-4941-4EDB-B798-7FE2E3592A24}"/>
    <cellStyle name="Output 3 6 5 2 2" xfId="21803" xr:uid="{ECF33DA2-36DA-4BF8-976C-9CE4F7F90110}"/>
    <cellStyle name="Output 3 6 5 2 3" xfId="26194" xr:uid="{E2543019-9377-40DA-9E76-5F79E4247458}"/>
    <cellStyle name="Output 3 6 5 3" xfId="14596" xr:uid="{3D84D575-DE45-4127-9A28-1CB539D84AE2}"/>
    <cellStyle name="Output 3 6 5 3 2" xfId="24044" xr:uid="{E39E546B-492B-4941-BD93-B72D5D1F18EC}"/>
    <cellStyle name="Output 3 6 5 4" xfId="18342" xr:uid="{196873EB-870E-4B63-9DF4-8BD8CA6C1521}"/>
    <cellStyle name="Output 3 6 6" xfId="8516" xr:uid="{C150FDEA-BACB-4143-9FEC-E4A673ED7EB2}"/>
    <cellStyle name="Output 3 6 6 2" xfId="12029" xr:uid="{86BAC049-03F9-48B1-AB50-E527AB244018}"/>
    <cellStyle name="Output 3 6 6 2 2" xfId="21477" xr:uid="{40A88B3A-45DC-4CBE-A16A-3CFBDF59F616}"/>
    <cellStyle name="Output 3 6 6 2 3" xfId="25869" xr:uid="{2010F352-27DE-4134-83F6-5850ABC13C83}"/>
    <cellStyle name="Output 3 6 6 3" xfId="14219" xr:uid="{25C2B8BF-29AB-4F79-937D-610AE90D18E3}"/>
    <cellStyle name="Output 3 6 6 3 2" xfId="23667" xr:uid="{C76C130C-C4CD-4AD9-BC87-26115F78B11E}"/>
    <cellStyle name="Output 3 6 6 4" xfId="17964" xr:uid="{60AE3999-AC7E-41A8-BCC5-854D3648BBBB}"/>
    <cellStyle name="Output 3 6 7" xfId="7513" xr:uid="{BCEC12A0-217E-4332-A25E-F2D4F243764F}"/>
    <cellStyle name="Output 3 6 7 2" xfId="11184" xr:uid="{CB5CD32C-4F91-48CB-8C44-01E69590105A}"/>
    <cellStyle name="Output 3 6 7 2 2" xfId="20632" xr:uid="{94D9D9F2-1B13-4979-93A6-04ED9C3CEF3C}"/>
    <cellStyle name="Output 3 6 7 2 3" xfId="25051" xr:uid="{2FA286A8-E181-4D0B-9B8A-91B6EB33C7B4}"/>
    <cellStyle name="Output 3 6 7 3" xfId="13243" xr:uid="{9B0949CC-AA13-4AD9-9199-43FC72348CCC}"/>
    <cellStyle name="Output 3 6 7 3 2" xfId="22691" xr:uid="{E4DA0497-1955-480B-AF26-A3AA72275C16}"/>
    <cellStyle name="Output 3 6 7 4" xfId="16961" xr:uid="{9A64EB91-4B54-4ECA-9979-D9183DC86948}"/>
    <cellStyle name="Output 3 6 8" xfId="8258" xr:uid="{D1E65DBC-95E1-421C-9A53-6155810F74A5}"/>
    <cellStyle name="Output 3 6 8 2" xfId="13963" xr:uid="{DF90896E-ECCE-48F4-8E1C-5CB85406DCC6}"/>
    <cellStyle name="Output 3 6 8 2 2" xfId="23411" xr:uid="{C7556634-19F5-4841-BBC4-1D1B533E9C1F}"/>
    <cellStyle name="Output 3 6 8 3" xfId="17706" xr:uid="{326C734B-4A1C-46C5-8D52-19F65ABA9DB9}"/>
    <cellStyle name="Output 3 6 9" xfId="26866" xr:uid="{0963E1F7-7BE8-4FE5-91DA-9C75FACC8022}"/>
    <cellStyle name="Output 3 7" xfId="1534" xr:uid="{9219822F-AE4A-4219-9D0F-4A5695F0C5FA}"/>
    <cellStyle name="Output 3 7 10" xfId="26714" xr:uid="{16D655EE-39C1-46AD-9FB0-FD890FC7BD23}"/>
    <cellStyle name="Output 3 7 2" xfId="5687" xr:uid="{63AF58EB-4CB8-43D8-9E4F-551A6D79076C}"/>
    <cellStyle name="Output 3 7 2 2" xfId="6357" xr:uid="{0330A10F-ABD6-4F72-939A-5116704DD68F}"/>
    <cellStyle name="Output 3 7 2 2 2" xfId="10089" xr:uid="{E11416EA-0AE5-4E7C-9E6A-882E693567CE}"/>
    <cellStyle name="Output 3 7 2 2 2 2" xfId="19537" xr:uid="{F8B6BA61-7B61-40CF-B729-E7B54B9A217F}"/>
    <cellStyle name="Output 3 7 2 2 3" xfId="15808" xr:uid="{B8693E96-76D5-4BBE-AF52-27C278999D5C}"/>
    <cellStyle name="Output 3 7 2 3" xfId="9419" xr:uid="{78DE9415-61C6-407D-A67B-2AC257F8D432}"/>
    <cellStyle name="Output 3 7 2 3 2" xfId="18867" xr:uid="{3906690D-C45D-4A3E-9D6F-704BBAFDFC7A}"/>
    <cellStyle name="Output 3 7 2 4" xfId="15138" xr:uid="{5F4ECDBE-F463-4BE0-A75E-5F38A72B4443}"/>
    <cellStyle name="Output 3 7 2 5" xfId="27868" xr:uid="{596DC9B6-D69F-471B-AD41-59D1580041FE}"/>
    <cellStyle name="Output 3 7 2 6" xfId="26545" xr:uid="{8CF15715-9C82-4719-872D-3B06254AF4FB}"/>
    <cellStyle name="Output 3 7 2 7" xfId="27678" xr:uid="{1B211C95-D8CA-4B36-A144-B06EC8ACC709}"/>
    <cellStyle name="Output 3 7 2 8" xfId="28402" xr:uid="{E371E896-A2B9-48D1-B887-FD41D20056D8}"/>
    <cellStyle name="Output 3 7 3" xfId="6937" xr:uid="{C392E845-444E-4A89-AA7F-69772B60B801}"/>
    <cellStyle name="Output 3 7 3 2" xfId="10668" xr:uid="{DE304482-1F2A-4AD8-AB53-7177A700C778}"/>
    <cellStyle name="Output 3 7 3 2 2" xfId="20116" xr:uid="{FAE2CF68-6FBB-42C7-AD19-10550B96EEA9}"/>
    <cellStyle name="Output 3 7 3 2 3" xfId="24540" xr:uid="{35090952-2A51-4391-8106-2682D781722A}"/>
    <cellStyle name="Output 3 7 3 3" xfId="12674" xr:uid="{C299D312-ECB4-4BFE-8ED7-2490F3EEFA0B}"/>
    <cellStyle name="Output 3 7 3 3 2" xfId="22122" xr:uid="{679591C2-D1C8-4C83-AAC4-F3919E43E522}"/>
    <cellStyle name="Output 3 7 3 4" xfId="16387" xr:uid="{22DE58DB-C7DE-4DC7-A9AA-518D12486902}"/>
    <cellStyle name="Output 3 7 4" xfId="8465" xr:uid="{FFD04FE6-8F0F-4E92-B645-2162054119B0}"/>
    <cellStyle name="Output 3 7 4 2" xfId="11984" xr:uid="{655DB68C-A8CD-4DEA-8ADC-3DB6F2D7701A}"/>
    <cellStyle name="Output 3 7 4 2 2" xfId="21432" xr:uid="{8DDFB558-2857-4520-B315-1E3D652A8D70}"/>
    <cellStyle name="Output 3 7 4 2 3" xfId="25825" xr:uid="{50C36F54-716F-44DE-9264-F95EB84ADD05}"/>
    <cellStyle name="Output 3 7 4 3" xfId="14169" xr:uid="{B4A2F182-8604-4A78-A9B1-B5BECE03D2D7}"/>
    <cellStyle name="Output 3 7 4 3 2" xfId="23617" xr:uid="{8575C229-D60E-4355-8FE7-A134D22F9443}"/>
    <cellStyle name="Output 3 7 4 4" xfId="17913" xr:uid="{7C20C115-4822-4507-9658-A2A638C76B2B}"/>
    <cellStyle name="Output 3 7 5" xfId="8772" xr:uid="{B26743CD-8869-4AA6-AB29-F9F34A88D9EB}"/>
    <cellStyle name="Output 3 7 5 2" xfId="12256" xr:uid="{DA795D3F-9580-4186-BA51-B81219EBAB0A}"/>
    <cellStyle name="Output 3 7 5 2 2" xfId="21704" xr:uid="{BF61245C-3154-405D-8048-A7B35F44BAEA}"/>
    <cellStyle name="Output 3 7 5 2 3" xfId="26096" xr:uid="{9DB3D386-7A5B-49C3-ADB9-3B09B10A502A}"/>
    <cellStyle name="Output 3 7 5 3" xfId="14475" xr:uid="{8A327BF8-94AB-4B61-ABF9-B4A781473607}"/>
    <cellStyle name="Output 3 7 5 3 2" xfId="23923" xr:uid="{FEAA46F7-A469-4191-8071-0740C47EB8B9}"/>
    <cellStyle name="Output 3 7 5 4" xfId="18220" xr:uid="{1AC6A5A0-3B06-45A6-86F2-C43F8C362029}"/>
    <cellStyle name="Output 3 7 6" xfId="8607" xr:uid="{D5AAEBEF-B365-4C04-8059-E32611AED693}"/>
    <cellStyle name="Output 3 7 6 2" xfId="12102" xr:uid="{05C75BCE-25D8-43CA-A7CD-D6531C24D676}"/>
    <cellStyle name="Output 3 7 6 2 2" xfId="21550" xr:uid="{FA7A9335-2C31-4356-9956-632CBCCA1079}"/>
    <cellStyle name="Output 3 7 6 2 3" xfId="25942" xr:uid="{5850B52C-53FA-4563-98D3-D4F6ED24E6CF}"/>
    <cellStyle name="Output 3 7 6 3" xfId="14310" xr:uid="{DE91A9A7-781E-4188-BD3C-86F443298F09}"/>
    <cellStyle name="Output 3 7 6 3 2" xfId="23758" xr:uid="{5AF3357A-8D5A-475A-988C-C97CDA2DBA73}"/>
    <cellStyle name="Output 3 7 6 4" xfId="18055" xr:uid="{18178EB5-D6CA-4AD9-8F45-2E927E41E689}"/>
    <cellStyle name="Output 3 7 7" xfId="7837" xr:uid="{8E3B8E7F-CAF6-41A2-A0D2-871B0B27FE10}"/>
    <cellStyle name="Output 3 7 7 2" xfId="11469" xr:uid="{62A5F138-534B-431B-837B-AF25054158E2}"/>
    <cellStyle name="Output 3 7 7 2 2" xfId="20917" xr:uid="{4EF5DCC5-C13A-4FF5-AFC8-6BE6FB7CC020}"/>
    <cellStyle name="Output 3 7 7 2 3" xfId="25333" xr:uid="{2BECF5A2-7B83-4F9C-89CC-F2E915E27256}"/>
    <cellStyle name="Output 3 7 7 3" xfId="13564" xr:uid="{00B4DB59-7C79-496D-8EF4-88AFAF2416B1}"/>
    <cellStyle name="Output 3 7 7 3 2" xfId="23012" xr:uid="{F2C917AF-97C3-4ECB-869D-325FBFDF4739}"/>
    <cellStyle name="Output 3 7 7 4" xfId="17285" xr:uid="{56E9FDA3-A0F4-4CE8-8133-158012620589}"/>
    <cellStyle name="Output 3 7 8" xfId="7283" xr:uid="{62A87971-6AED-454F-BC03-33F3BD686AD5}"/>
    <cellStyle name="Output 3 7 8 2" xfId="13013" xr:uid="{574BB0A5-9BE7-4AFC-BAF1-48550A0462E9}"/>
    <cellStyle name="Output 3 7 8 2 2" xfId="22461" xr:uid="{E42A6A9D-4BAA-4688-955A-34279E18101B}"/>
    <cellStyle name="Output 3 7 8 3" xfId="16731" xr:uid="{BA2477C1-97C1-4C1F-AF9C-E5B4441A44F8}"/>
    <cellStyle name="Output 3 7 9" xfId="26867" xr:uid="{B8CFAB43-D6F3-49A8-AA32-61D96A02136E}"/>
    <cellStyle name="Output 3 8" xfId="1535" xr:uid="{4C80B844-D267-4BB2-82F8-EDAEDB699D6F}"/>
    <cellStyle name="Output 3 8 10" xfId="27545" xr:uid="{0FA62C8D-53A3-46FA-BBBB-C81767C2EC58}"/>
    <cellStyle name="Output 3 8 2" xfId="5688" xr:uid="{E6F8DF3F-9C94-4D29-81BB-23A7DC5014D0}"/>
    <cellStyle name="Output 3 8 2 2" xfId="6358" xr:uid="{BE810004-177A-4C4D-B457-9E8F2CA7E2D4}"/>
    <cellStyle name="Output 3 8 2 2 2" xfId="10090" xr:uid="{900824F2-1E4D-410B-BF9E-4F1F9F3E1003}"/>
    <cellStyle name="Output 3 8 2 2 2 2" xfId="19538" xr:uid="{63F09935-B8A5-4F72-9B7D-78E5FD947E11}"/>
    <cellStyle name="Output 3 8 2 2 3" xfId="15809" xr:uid="{24A633E8-1650-498B-B137-5993E070FEF3}"/>
    <cellStyle name="Output 3 8 2 3" xfId="9420" xr:uid="{43C68087-87A1-496D-AAAD-4FC288CEDD00}"/>
    <cellStyle name="Output 3 8 2 3 2" xfId="18868" xr:uid="{0E6EE9F6-5080-4CCF-B9FC-01823F3EF673}"/>
    <cellStyle name="Output 3 8 2 4" xfId="15139" xr:uid="{2858F61B-9F98-493A-B6C7-92D9ABC32594}"/>
    <cellStyle name="Output 3 8 2 5" xfId="27869" xr:uid="{637F9465-BA7B-4EC1-BD4C-F7AFB81520B1}"/>
    <cellStyle name="Output 3 8 2 6" xfId="26693" xr:uid="{04C5CB5D-D022-4B02-AE3C-C1CEFC066EF1}"/>
    <cellStyle name="Output 3 8 2 7" xfId="27723" xr:uid="{A4A6B206-9850-40D1-B3C2-817B60D32E9A}"/>
    <cellStyle name="Output 3 8 2 8" xfId="28403" xr:uid="{93929A48-3EF4-478E-8864-390D9AC64ECE}"/>
    <cellStyle name="Output 3 8 3" xfId="7069" xr:uid="{15C226E0-A9A9-48C5-8D57-CA7CD6413748}"/>
    <cellStyle name="Output 3 8 3 2" xfId="10800" xr:uid="{D951246B-24C4-47A1-BC3E-7477AE28B314}"/>
    <cellStyle name="Output 3 8 3 2 2" xfId="20248" xr:uid="{29026BEB-4C55-427A-AFC9-FB1AA5C2699D}"/>
    <cellStyle name="Output 3 8 3 2 3" xfId="24672" xr:uid="{7F1281C7-DE3D-42E2-B4DA-45A63AFF7DC5}"/>
    <cellStyle name="Output 3 8 3 3" xfId="12806" xr:uid="{B3B12C12-0795-4005-931C-2DB69A725E10}"/>
    <cellStyle name="Output 3 8 3 3 2" xfId="22254" xr:uid="{DB8D9EA7-3D39-4C83-84EC-32E962E07820}"/>
    <cellStyle name="Output 3 8 3 4" xfId="16519" xr:uid="{68D1C3F0-3309-4C67-A2A9-2EE6FEC48C2E}"/>
    <cellStyle name="Output 3 8 4" xfId="8264" xr:uid="{24016C79-5238-49C1-9272-EAF23684B3BC}"/>
    <cellStyle name="Output 3 8 4 2" xfId="11816" xr:uid="{A523BEF8-C8AF-409D-B485-A7E51042359C}"/>
    <cellStyle name="Output 3 8 4 2 2" xfId="21264" xr:uid="{8827E3F6-9B78-4F63-AA7C-57412F1CD360}"/>
    <cellStyle name="Output 3 8 4 2 3" xfId="25658" xr:uid="{A68BF553-7570-47B3-9E74-DED902921944}"/>
    <cellStyle name="Output 3 8 4 3" xfId="13969" xr:uid="{EE052241-C71F-4F34-B58B-EDA2C163B5F3}"/>
    <cellStyle name="Output 3 8 4 3 2" xfId="23417" xr:uid="{A8AA8B49-8502-46B7-BF15-545728C6CC23}"/>
    <cellStyle name="Output 3 8 4 4" xfId="17712" xr:uid="{D821F37F-F0E1-4CA1-A671-0A8419C2CFE3}"/>
    <cellStyle name="Output 3 8 5" xfId="7827" xr:uid="{7D43D05D-9228-4695-BD7B-FC85DEB6D431}"/>
    <cellStyle name="Output 3 8 5 2" xfId="11459" xr:uid="{7AA5DE1F-B338-422E-9AEE-F8F2CC425678}"/>
    <cellStyle name="Output 3 8 5 2 2" xfId="20907" xr:uid="{5C08C5B3-1BD2-4BF8-AE91-AF8F57B6BBA8}"/>
    <cellStyle name="Output 3 8 5 2 3" xfId="25323" xr:uid="{1E038B1C-1E4E-4F41-9849-11F28E3ED676}"/>
    <cellStyle name="Output 3 8 5 3" xfId="13554" xr:uid="{76DFAD94-9B16-4BDD-9FBE-6B3E9FE04F1A}"/>
    <cellStyle name="Output 3 8 5 3 2" xfId="23002" xr:uid="{127C5675-6E89-4B01-B054-6EC95071AD9F}"/>
    <cellStyle name="Output 3 8 5 4" xfId="17275" xr:uid="{7D9FB588-150B-49D1-ABB2-02840F01DEC2}"/>
    <cellStyle name="Output 3 8 6" xfId="8220" xr:uid="{40F94AA2-85E3-44FB-8DF0-DADCBAF98860}"/>
    <cellStyle name="Output 3 8 6 2" xfId="11778" xr:uid="{59000C3E-2F45-4A4A-99CF-1A3E7237518A}"/>
    <cellStyle name="Output 3 8 6 2 2" xfId="21226" xr:uid="{D1F836C5-5DB5-4A62-9591-BDB97BCF71BD}"/>
    <cellStyle name="Output 3 8 6 2 3" xfId="25621" xr:uid="{03BC274F-F7C3-45EC-84BE-A13657194E6D}"/>
    <cellStyle name="Output 3 8 6 3" xfId="13926" xr:uid="{2E2B19D6-7CB8-46D5-8E02-34EC3649A757}"/>
    <cellStyle name="Output 3 8 6 3 2" xfId="23374" xr:uid="{C1035F7B-2498-4C9C-94AE-FA747D2384AA}"/>
    <cellStyle name="Output 3 8 6 4" xfId="17668" xr:uid="{215145B3-BC0D-4A84-BDBF-E9C483FB2D6D}"/>
    <cellStyle name="Output 3 8 7" xfId="7496" xr:uid="{2EFB4937-B818-45FC-9C5D-B6BF6FDF508E}"/>
    <cellStyle name="Output 3 8 7 2" xfId="11172" xr:uid="{9F57E4DD-82A9-4A8A-AFD3-0A4B616B4995}"/>
    <cellStyle name="Output 3 8 7 2 2" xfId="20620" xr:uid="{83045233-B500-4E80-A553-A2BE3F17DE3C}"/>
    <cellStyle name="Output 3 8 7 2 3" xfId="25039" xr:uid="{E8498676-FE42-46D7-894F-67190092818E}"/>
    <cellStyle name="Output 3 8 7 3" xfId="13226" xr:uid="{75270722-8CD7-4483-8AC7-E5F5575D871D}"/>
    <cellStyle name="Output 3 8 7 3 2" xfId="22674" xr:uid="{2180B98A-F3F6-4074-B323-2449BD475F2B}"/>
    <cellStyle name="Output 3 8 7 4" xfId="16944" xr:uid="{AC09C321-6395-4F9E-9AEC-CC32A9555171}"/>
    <cellStyle name="Output 3 8 8" xfId="9100" xr:uid="{78DB8B7E-CCE6-4C85-9E5A-3909474360AD}"/>
    <cellStyle name="Output 3 8 8 2" xfId="14801" xr:uid="{83EEC08F-393D-414F-AE03-81631B3FC72C}"/>
    <cellStyle name="Output 3 8 8 2 2" xfId="24249" xr:uid="{31C5945F-FB19-473B-AA38-9EDCA7B51857}"/>
    <cellStyle name="Output 3 8 8 3" xfId="18548" xr:uid="{FD2BD450-3595-41B8-883E-547CC00B661E}"/>
    <cellStyle name="Output 3 8 9" xfId="26868" xr:uid="{211E7C2A-075F-4D9F-8B29-8AEBFD7D610C}"/>
    <cellStyle name="Output 3 9" xfId="1536" xr:uid="{283AD5B1-C438-409E-93E5-A32C693684AD}"/>
    <cellStyle name="Output 3 9 10" xfId="27200" xr:uid="{FEC165B3-4129-4D7D-AFE5-439B0A1D01A9}"/>
    <cellStyle name="Output 3 9 2" xfId="5689" xr:uid="{A93084C4-492E-4264-A943-EB077C5A749D}"/>
    <cellStyle name="Output 3 9 2 2" xfId="6359" xr:uid="{7535A05C-339F-45EB-A192-D39E341F2CD5}"/>
    <cellStyle name="Output 3 9 2 2 2" xfId="10091" xr:uid="{F70B8CC1-6648-4505-8F0E-A0DCBAFE7A09}"/>
    <cellStyle name="Output 3 9 2 2 2 2" xfId="19539" xr:uid="{293DCFF1-2C52-49D9-B110-280794CFA61C}"/>
    <cellStyle name="Output 3 9 2 2 3" xfId="15810" xr:uid="{B5BC432E-C7D4-49B3-94B7-01AFA1969EBF}"/>
    <cellStyle name="Output 3 9 2 3" xfId="9421" xr:uid="{E47BA29E-D008-4276-9D3F-A55FC1A988F1}"/>
    <cellStyle name="Output 3 9 2 3 2" xfId="18869" xr:uid="{C3400197-3496-4F9F-AC7A-AD43E38A2D05}"/>
    <cellStyle name="Output 3 9 2 4" xfId="15140" xr:uid="{21F60E47-E521-4135-B040-B079B4F2726F}"/>
    <cellStyle name="Output 3 9 2 5" xfId="27870" xr:uid="{609F66C1-485C-49CD-AB86-370646DD4668}"/>
    <cellStyle name="Output 3 9 2 6" xfId="26924" xr:uid="{A531EC84-D25F-4D64-9640-08AA9824B54C}"/>
    <cellStyle name="Output 3 9 2 7" xfId="28154" xr:uid="{4C5BD296-BDBE-49AA-80F5-D7362F8B8235}"/>
    <cellStyle name="Output 3 9 2 8" xfId="28404" xr:uid="{E5118280-5146-473A-AAB0-348D7CC34029}"/>
    <cellStyle name="Output 3 9 3" xfId="6936" xr:uid="{EA9319E4-5BCF-4AE4-987F-DD323163A5EE}"/>
    <cellStyle name="Output 3 9 3 2" xfId="10667" xr:uid="{C5E34F30-BC29-4AB3-8C42-50292F0296D9}"/>
    <cellStyle name="Output 3 9 3 2 2" xfId="20115" xr:uid="{93DC4689-616E-4741-A89A-0D13F120A5BC}"/>
    <cellStyle name="Output 3 9 3 2 3" xfId="24539" xr:uid="{AF51B95E-4B09-40CF-BAE0-ADD401BC867D}"/>
    <cellStyle name="Output 3 9 3 3" xfId="12673" xr:uid="{F7B7D86F-B93E-4AAE-8937-6F14329B0532}"/>
    <cellStyle name="Output 3 9 3 3 2" xfId="22121" xr:uid="{8AEB99A8-6801-4606-A2D5-8E0DB49DDA11}"/>
    <cellStyle name="Output 3 9 3 4" xfId="16386" xr:uid="{03F94650-6A6E-4A86-9139-B8EB47E663F6}"/>
    <cellStyle name="Output 3 9 4" xfId="7665" xr:uid="{33D937C2-C7C1-4E87-9808-39D188719AD3}"/>
    <cellStyle name="Output 3 9 4 2" xfId="11318" xr:uid="{D3C2EB64-3571-46D1-80A4-0631E15FB0E1}"/>
    <cellStyle name="Output 3 9 4 2 2" xfId="20766" xr:uid="{BA013811-11BD-4320-AE0E-D440D6684102}"/>
    <cellStyle name="Output 3 9 4 2 3" xfId="25184" xr:uid="{5383CECD-D16B-45E1-9B87-DEC819C70861}"/>
    <cellStyle name="Output 3 9 4 3" xfId="13394" xr:uid="{B7717671-47CC-4CCA-AE90-77E00E0B4F4D}"/>
    <cellStyle name="Output 3 9 4 3 2" xfId="22842" xr:uid="{C76AEC8D-E39B-4B02-809C-DECCE7F55F0E}"/>
    <cellStyle name="Output 3 9 4 4" xfId="17113" xr:uid="{CA6BDDBC-EA61-4ADF-9DA6-092F5D091C34}"/>
    <cellStyle name="Output 3 9 5" xfId="8035" xr:uid="{FA67D637-F5B8-47A8-BEA5-5B6FA710B898}"/>
    <cellStyle name="Output 3 9 5 2" xfId="11634" xr:uid="{6B62AE60-C588-452E-A90A-2C22D9637997}"/>
    <cellStyle name="Output 3 9 5 2 2" xfId="21082" xr:uid="{26D402AE-5333-4BC2-AB7C-395AB7FEC8C6}"/>
    <cellStyle name="Output 3 9 5 2 3" xfId="25496" xr:uid="{AFB220CB-8057-4CF4-BA1B-A90DA543AEBE}"/>
    <cellStyle name="Output 3 9 5 3" xfId="13760" xr:uid="{453B05DD-63FE-4807-AAE6-CA897BD492CC}"/>
    <cellStyle name="Output 3 9 5 3 2" xfId="23208" xr:uid="{ED0A66D3-023F-43C9-90B8-0037006DDAAF}"/>
    <cellStyle name="Output 3 9 5 4" xfId="17483" xr:uid="{5AF601C5-5C48-4ADD-B88B-EF6FB632A025}"/>
    <cellStyle name="Output 3 9 6" xfId="8466" xr:uid="{5981658F-F54B-453C-8F21-5D903188DD3D}"/>
    <cellStyle name="Output 3 9 6 2" xfId="11985" xr:uid="{D5988A01-1245-44FB-A7E1-499281687D91}"/>
    <cellStyle name="Output 3 9 6 2 2" xfId="21433" xr:uid="{5B723EB0-3872-4B59-92E8-FE0A2F40668A}"/>
    <cellStyle name="Output 3 9 6 2 3" xfId="25826" xr:uid="{E1988F7E-E6E1-4804-8E5E-B3C63AF23328}"/>
    <cellStyle name="Output 3 9 6 3" xfId="14170" xr:uid="{D8A2D5B0-21FD-4DC8-9E23-EA06DEF1318F}"/>
    <cellStyle name="Output 3 9 6 3 2" xfId="23618" xr:uid="{E8FADA58-3AAF-437F-92EB-AD4BE8E8B918}"/>
    <cellStyle name="Output 3 9 6 4" xfId="17914" xr:uid="{5B577090-9653-4F83-A65B-DE082128BD77}"/>
    <cellStyle name="Output 3 9 7" xfId="8993" xr:uid="{677649E0-D4F8-4EDC-AECE-22FA3E7B139D}"/>
    <cellStyle name="Output 3 9 7 2" xfId="12440" xr:uid="{573844E4-AA08-4429-9A1D-E64133474D4D}"/>
    <cellStyle name="Output 3 9 7 2 2" xfId="21888" xr:uid="{A0E77C4F-2877-4C02-9EAC-90D1DEE192AB}"/>
    <cellStyle name="Output 3 9 7 2 3" xfId="26278" xr:uid="{29B316C9-026C-487A-8C42-85FC32138DA3}"/>
    <cellStyle name="Output 3 9 7 3" xfId="14694" xr:uid="{50AC1D95-975E-4381-A55E-A0FBF74259F3}"/>
    <cellStyle name="Output 3 9 7 3 2" xfId="24142" xr:uid="{E49D6E24-F23D-4D78-9B44-F3E1FACA6D34}"/>
    <cellStyle name="Output 3 9 7 4" xfId="18441" xr:uid="{E471ECD1-71FB-48B7-A6D0-E23E9B74A729}"/>
    <cellStyle name="Output 3 9 8" xfId="9107" xr:uid="{E3D9971B-DD5B-4BC2-A200-998BC34F3E42}"/>
    <cellStyle name="Output 3 9 8 2" xfId="14808" xr:uid="{5B677AB5-E244-47C5-B8A8-5260DFA590DA}"/>
    <cellStyle name="Output 3 9 8 2 2" xfId="24256" xr:uid="{0CAECF82-386E-496A-B9C4-A066A6495CDB}"/>
    <cellStyle name="Output 3 9 8 3" xfId="18555" xr:uid="{3E2FB92A-7B9C-49C3-8DDF-5FC8532926C6}"/>
    <cellStyle name="Output 3 9 9" xfId="26869" xr:uid="{6C33678C-5371-4301-8D15-8FC6FB3C5AEA}"/>
    <cellStyle name="Output 30" xfId="5392" xr:uid="{F0F2A619-FDA0-4FAB-9FCE-793A5ACE58A1}"/>
    <cellStyle name="Output 31" xfId="5435" xr:uid="{C18FA001-C087-4E30-B22D-3A375F518148}"/>
    <cellStyle name="Output 32" xfId="1505" xr:uid="{8BF226F1-DFAE-4CEC-A848-BED8B22E64EA}"/>
    <cellStyle name="Output 32 10" xfId="27199" xr:uid="{9CADE12D-DBAB-4F9B-AB48-0C69B2666EE7}"/>
    <cellStyle name="Output 32 2" xfId="5658" xr:uid="{88848C24-F4CF-474A-900E-80B07BBCAF12}"/>
    <cellStyle name="Output 32 2 2" xfId="6328" xr:uid="{D16858C3-3792-485D-A8C6-684E0D8CC67D}"/>
    <cellStyle name="Output 32 2 2 2" xfId="10060" xr:uid="{00739A62-E14F-422B-B1B7-662123621E49}"/>
    <cellStyle name="Output 32 2 2 2 2" xfId="19508" xr:uid="{999372F6-CD77-4875-8888-E82FCF61D4F1}"/>
    <cellStyle name="Output 32 2 2 3" xfId="15779" xr:uid="{0AD68EE4-5302-4E23-9D77-9E7F908FFEC2}"/>
    <cellStyle name="Output 32 2 3" xfId="9390" xr:uid="{8DAE2EE5-FC5A-4A08-A60D-C15D35C1542E}"/>
    <cellStyle name="Output 32 2 3 2" xfId="18838" xr:uid="{33DB39AB-6FF7-4759-9090-B243F507F9DA}"/>
    <cellStyle name="Output 32 2 4" xfId="15109" xr:uid="{A90B1F58-27C4-46D7-B7D3-61289472E97F}"/>
    <cellStyle name="Output 32 2 5" xfId="27839" xr:uid="{963195CA-1C05-4647-A8C9-9F82C2E3D1A4}"/>
    <cellStyle name="Output 32 2 6" xfId="26917" xr:uid="{818FC394-288B-483B-AB35-F5AA21058FDA}"/>
    <cellStyle name="Output 32 2 7" xfId="26599" xr:uid="{F56A7168-8A5D-4B28-8012-D1EB9B46D559}"/>
    <cellStyle name="Output 32 2 8" xfId="28373" xr:uid="{D7E5C9BA-913D-4B5E-891B-0D77E29E10E9}"/>
    <cellStyle name="Output 32 3" xfId="6948" xr:uid="{DE1DA114-1C52-4F7E-A3D5-D8FA86DD77EC}"/>
    <cellStyle name="Output 32 3 2" xfId="10679" xr:uid="{3069DD5F-13E4-4DD2-B725-C7BC27C721F9}"/>
    <cellStyle name="Output 32 3 2 2" xfId="20127" xr:uid="{C8F8025D-B735-4437-88C5-8D962FD4A10A}"/>
    <cellStyle name="Output 32 3 2 3" xfId="24551" xr:uid="{2FB77FCF-DC15-4054-A04C-4B5D7AC4FF80}"/>
    <cellStyle name="Output 32 3 3" xfId="12685" xr:uid="{85BE8F9C-A59D-471D-8E92-FC51FA899E05}"/>
    <cellStyle name="Output 32 3 3 2" xfId="22133" xr:uid="{0C63AE87-541B-46C7-B88E-15F242F3FAC2}"/>
    <cellStyle name="Output 32 3 4" xfId="16398" xr:uid="{CEA8F8A5-DF90-4181-9F7A-83852E568F6D}"/>
    <cellStyle name="Output 32 4" xfId="8278" xr:uid="{B3B0AAE3-8B63-46A9-98B5-D26A9E87AF18}"/>
    <cellStyle name="Output 32 4 2" xfId="11830" xr:uid="{6D230147-F1BD-4720-BB1F-E56E56702335}"/>
    <cellStyle name="Output 32 4 2 2" xfId="21278" xr:uid="{391A540B-C0F6-4729-8D1C-1D196F41A6AA}"/>
    <cellStyle name="Output 32 4 2 3" xfId="25672" xr:uid="{D82BBA97-211C-444B-9FBD-C089C9CF6672}"/>
    <cellStyle name="Output 32 4 3" xfId="13983" xr:uid="{4E2D67E8-192C-4FC8-A359-CE42A61B456B}"/>
    <cellStyle name="Output 32 4 3 2" xfId="23431" xr:uid="{C0D44F06-8D48-4B1F-A217-A25D9948F447}"/>
    <cellStyle name="Output 32 4 4" xfId="17726" xr:uid="{A5243072-9744-4E76-A7AA-510C59A8E401}"/>
    <cellStyle name="Output 32 5" xfId="8036" xr:uid="{000AD62F-4960-4881-B5FC-4B99F0E8F572}"/>
    <cellStyle name="Output 32 5 2" xfId="11635" xr:uid="{F1851A25-C093-4B65-B5F5-D39937BB6B74}"/>
    <cellStyle name="Output 32 5 2 2" xfId="21083" xr:uid="{5E60D670-6892-4157-94E1-6A43AC0AC026}"/>
    <cellStyle name="Output 32 5 2 3" xfId="25497" xr:uid="{B3B9C5D0-45F6-4DCB-BB78-DDEC6AB83250}"/>
    <cellStyle name="Output 32 5 3" xfId="13761" xr:uid="{7E21EB31-12D5-4655-8F6F-F7FF1303B9B8}"/>
    <cellStyle name="Output 32 5 3 2" xfId="23209" xr:uid="{D5545405-1385-46A3-ABBF-E410059F058B}"/>
    <cellStyle name="Output 32 5 4" xfId="17484" xr:uid="{6EDBA76B-1F83-4447-8023-04C37E170D82}"/>
    <cellStyle name="Output 32 6" xfId="8651" xr:uid="{376764A6-E6B8-4782-AFB3-E352C41D504E}"/>
    <cellStyle name="Output 32 6 2" xfId="12140" xr:uid="{4B912E03-8A58-4B1D-88EC-26950AE186E1}"/>
    <cellStyle name="Output 32 6 2 2" xfId="21588" xr:uid="{5300695C-C438-4D09-B575-3B87F2699D3D}"/>
    <cellStyle name="Output 32 6 2 3" xfId="25980" xr:uid="{86463EA5-7894-47D3-9A37-9FA65FF09AFC}"/>
    <cellStyle name="Output 32 6 3" xfId="14354" xr:uid="{75EF114E-BDFF-483A-A688-0F37809B0884}"/>
    <cellStyle name="Output 32 6 3 2" xfId="23802" xr:uid="{AC9CFC13-4B9E-4134-A8C5-78EAFF5E065F}"/>
    <cellStyle name="Output 32 6 4" xfId="18099" xr:uid="{4DCEC57C-426D-4D38-87CA-44CD67EEB013}"/>
    <cellStyle name="Output 32 7" xfId="7387" xr:uid="{ACAF15FB-8604-45FC-8E0A-B82448360B02}"/>
    <cellStyle name="Output 32 7 2" xfId="11080" xr:uid="{1E01F27B-16D3-4B50-B199-C7E1508E2703}"/>
    <cellStyle name="Output 32 7 2 2" xfId="20528" xr:uid="{BEFEEFB8-DF27-4FC6-8095-E8DA4053361D}"/>
    <cellStyle name="Output 32 7 2 3" xfId="24947" xr:uid="{740C9D4C-DA0D-4400-B51A-A07A2A246C71}"/>
    <cellStyle name="Output 32 7 3" xfId="13117" xr:uid="{1E3817FE-B23C-4449-BC91-36622E770A39}"/>
    <cellStyle name="Output 32 7 3 2" xfId="22565" xr:uid="{E9ACDAC5-4A7B-4F6A-B3F4-2B8B5E17A682}"/>
    <cellStyle name="Output 32 7 4" xfId="16835" xr:uid="{3FD3E214-D64D-4A32-80C8-AF79D4499897}"/>
    <cellStyle name="Output 32 8" xfId="8055" xr:uid="{9F13065E-4922-40A5-AECD-1B169D0651AA}"/>
    <cellStyle name="Output 32 8 2" xfId="13779" xr:uid="{2001D65A-E0E0-4F86-A720-D99DA7EFEA4C}"/>
    <cellStyle name="Output 32 8 2 2" xfId="23227" xr:uid="{4DFFC9A6-BCD4-4FC1-8F13-966E2AD5160A}"/>
    <cellStyle name="Output 32 8 3" xfId="17503" xr:uid="{2AB94911-D6D2-4780-A4EE-CF590C2C018F}"/>
    <cellStyle name="Output 32 9" xfId="26838" xr:uid="{DEC90C72-7384-4CF9-8556-E0DB2843C350}"/>
    <cellStyle name="Output 33" xfId="5479" xr:uid="{450A8EFB-B3C5-4CBC-8E27-B37E6C091990}"/>
    <cellStyle name="Output 34" xfId="29235" xr:uid="{1E96794F-B85F-4A8E-87C2-54C3C54DEBE4}"/>
    <cellStyle name="Output 4" xfId="1537" xr:uid="{057BEB50-E451-4A8E-9A5B-D6AF5A5D26BE}"/>
    <cellStyle name="Output 4 10" xfId="8847" xr:uid="{0F9E01E4-DDCC-4230-AF70-92165E68F5E2}"/>
    <cellStyle name="Output 4 10 2" xfId="14549" xr:uid="{FFD72005-66B1-4A6B-95A6-C1F25C8A208B}"/>
    <cellStyle name="Output 4 10 2 2" xfId="23997" xr:uid="{0AC03ACB-1FFA-466A-A6E5-E1CA204605BC}"/>
    <cellStyle name="Output 4 10 3" xfId="18295" xr:uid="{AA44DC23-C9EF-47C7-AFE9-A4DEEEDE940A}"/>
    <cellStyle name="Output 4 11" xfId="26870" xr:uid="{AB867E3F-B80D-4609-97E7-85AA1640DFBC}"/>
    <cellStyle name="Output 4 12" xfId="27548" xr:uid="{71972F44-3E7C-4191-B1A0-087DA10346B0}"/>
    <cellStyle name="Output 4 2" xfId="3867" xr:uid="{C3AAC8DD-4F46-4E3C-A7FE-2BF9DA8F2FAE}"/>
    <cellStyle name="Output 4 2 10" xfId="27031" xr:uid="{A49CD0DF-F0D7-45D8-B897-43635DD40DD3}"/>
    <cellStyle name="Output 4 2 2" xfId="6027" xr:uid="{3DDB4393-063F-43BE-A7CB-D24C1A326900}"/>
    <cellStyle name="Output 4 2 2 2" xfId="6697" xr:uid="{6EB0561C-6C7F-4CAB-B9D8-06E8F6778A28}"/>
    <cellStyle name="Output 4 2 2 2 2" xfId="10429" xr:uid="{57655865-E185-45FA-8A39-5B988A72AED3}"/>
    <cellStyle name="Output 4 2 2 2 2 2" xfId="19877" xr:uid="{DC4297E3-2070-4FD7-8A18-4EAC5353CEC6}"/>
    <cellStyle name="Output 4 2 2 2 3" xfId="16148" xr:uid="{911E08F9-2EA5-46FE-ACBE-382FEEA64342}"/>
    <cellStyle name="Output 4 2 2 3" xfId="9759" xr:uid="{7D1580A9-CF8B-492B-944B-F832F9C96ADE}"/>
    <cellStyle name="Output 4 2 2 3 2" xfId="19207" xr:uid="{34399FC3-4E34-4F1C-B1AF-B6C419E134DA}"/>
    <cellStyle name="Output 4 2 2 4" xfId="15478" xr:uid="{AEEDFD95-362C-48EB-8A59-4D5C8300DF3B}"/>
    <cellStyle name="Output 4 2 2 5" xfId="28037" xr:uid="{27318770-3539-4C40-BEE5-20E03F80DEA7}"/>
    <cellStyle name="Output 4 2 2 6" xfId="28201" xr:uid="{AD4124AA-477E-4D7B-BFFB-17768C13EEB9}"/>
    <cellStyle name="Output 4 2 2 7" xfId="27762" xr:uid="{6F11FD0F-AC48-465D-9FD9-C12F597A4F34}"/>
    <cellStyle name="Output 4 2 2 8" xfId="28545" xr:uid="{418B64FF-689C-4BF3-8F5F-381FD6556DC0}"/>
    <cellStyle name="Output 4 2 3" xfId="7006" xr:uid="{280091C5-F650-4CDB-8997-BAF223D82711}"/>
    <cellStyle name="Output 4 2 3 2" xfId="10737" xr:uid="{96680EEE-7C98-4E42-B7BB-E5CB371799C2}"/>
    <cellStyle name="Output 4 2 3 2 2" xfId="20185" xr:uid="{B7787B94-44CA-4C18-A06F-3D5FA656123D}"/>
    <cellStyle name="Output 4 2 3 2 3" xfId="24609" xr:uid="{841D158B-65FF-4DAE-A68E-4F55B2F6B4B4}"/>
    <cellStyle name="Output 4 2 3 3" xfId="12743" xr:uid="{E4496B99-D1AC-49E8-BFB3-3B18B671FA44}"/>
    <cellStyle name="Output 4 2 3 3 2" xfId="22191" xr:uid="{B25CFACD-4039-44CF-BA53-14320B1006A8}"/>
    <cellStyle name="Output 4 2 3 4" xfId="16456" xr:uid="{9A74C602-2204-4E6D-B3C8-87525A940F08}"/>
    <cellStyle name="Output 4 2 4" xfId="7940" xr:uid="{140F0D80-68C0-4637-900A-B3F3FE174EE4}"/>
    <cellStyle name="Output 4 2 4 2" xfId="11547" xr:uid="{D7F92018-D981-4158-8186-6A31A9AA3F7D}"/>
    <cellStyle name="Output 4 2 4 2 2" xfId="20995" xr:uid="{FCB17FB3-C73D-4FD4-A048-E3D431B81B04}"/>
    <cellStyle name="Output 4 2 4 2 3" xfId="25409" xr:uid="{AC7725A4-5360-4B3E-ABAF-E4F2AC789930}"/>
    <cellStyle name="Output 4 2 4 3" xfId="13665" xr:uid="{20114907-9381-4C53-97FD-D2C9AC7B26CA}"/>
    <cellStyle name="Output 4 2 4 3 2" xfId="23113" xr:uid="{689C6EF2-C598-4ED4-8C62-4C38986F4CAA}"/>
    <cellStyle name="Output 4 2 4 4" xfId="17388" xr:uid="{B0052E2D-2462-4447-8BF9-E9F175A8F0B5}"/>
    <cellStyle name="Output 4 2 5" xfId="8185" xr:uid="{BAA53D02-3FF5-4BA9-9994-3636D2ECF192}"/>
    <cellStyle name="Output 4 2 5 2" xfId="11753" xr:uid="{6C7CF51D-0DBB-49AA-82C9-25236153DE56}"/>
    <cellStyle name="Output 4 2 5 2 2" xfId="21201" xr:uid="{59CBE1B2-A13A-4B3F-948E-86A731A72280}"/>
    <cellStyle name="Output 4 2 5 2 3" xfId="25596" xr:uid="{C446C3B6-182D-4F88-9A38-5D985CA56405}"/>
    <cellStyle name="Output 4 2 5 3" xfId="13891" xr:uid="{C26B79B6-2BFD-4BD5-A030-F6FE65561EF4}"/>
    <cellStyle name="Output 4 2 5 3 2" xfId="23339" xr:uid="{702FE462-B0EA-4A88-A51A-FFB691B351D8}"/>
    <cellStyle name="Output 4 2 5 4" xfId="17633" xr:uid="{C4993030-986B-4458-A873-F8F907A17C2B}"/>
    <cellStyle name="Output 4 2 6" xfId="8623" xr:uid="{BAD06C09-6A62-415A-85E5-6A92E719E3BC}"/>
    <cellStyle name="Output 4 2 6 2" xfId="12117" xr:uid="{871928E7-AF92-42FB-8F30-5198B38D2A57}"/>
    <cellStyle name="Output 4 2 6 2 2" xfId="21565" xr:uid="{ACA67E0A-B021-4301-9FA1-B969D667680D}"/>
    <cellStyle name="Output 4 2 6 2 3" xfId="25957" xr:uid="{90880AF0-7F0F-4504-8114-27E9339D07A4}"/>
    <cellStyle name="Output 4 2 6 3" xfId="14326" xr:uid="{6ABF64D2-7D44-4A12-BD4A-5D982746BA77}"/>
    <cellStyle name="Output 4 2 6 3 2" xfId="23774" xr:uid="{64C6497A-76DF-4A8A-A1AF-F09693A54636}"/>
    <cellStyle name="Output 4 2 6 4" xfId="18071" xr:uid="{428F9A32-38FD-4498-9820-FA05BD8F730C}"/>
    <cellStyle name="Output 4 2 7" xfId="9149" xr:uid="{2127BAFD-339C-49E1-842E-C89A254F9B1F}"/>
    <cellStyle name="Output 4 2 7 2" xfId="12548" xr:uid="{EB44DCB1-242E-4792-BE57-F5BDBBA889CA}"/>
    <cellStyle name="Output 4 2 7 2 2" xfId="21996" xr:uid="{E28B01B0-1DA2-41CA-9A70-32E02A17FEB6}"/>
    <cellStyle name="Output 4 2 7 2 3" xfId="26386" xr:uid="{31409031-90B3-4D98-85CD-EF01D9A26F86}"/>
    <cellStyle name="Output 4 2 7 3" xfId="14850" xr:uid="{2D80F071-3F84-4F73-94CA-84A9CD60449A}"/>
    <cellStyle name="Output 4 2 7 3 2" xfId="24298" xr:uid="{D1147D81-22D6-4D8A-8687-EAF8CF3B74EA}"/>
    <cellStyle name="Output 4 2 7 4" xfId="18597" xr:uid="{8C2807D4-2D0A-4098-80F2-4F3F05646A57}"/>
    <cellStyle name="Output 4 2 8" xfId="7892" xr:uid="{99706FBC-6C63-472D-910F-A9A6002F272B}"/>
    <cellStyle name="Output 4 2 8 2" xfId="13617" xr:uid="{50D923A6-A68F-44A7-A860-25CB38EC13CE}"/>
    <cellStyle name="Output 4 2 8 2 2" xfId="23065" xr:uid="{A505EC6A-8D05-4B94-943B-EBA9D1A804BE}"/>
    <cellStyle name="Output 4 2 8 3" xfId="17340" xr:uid="{71C19C0D-816F-4F76-95C3-3D8188C558F3}"/>
    <cellStyle name="Output 4 2 9" xfId="27380" xr:uid="{27DC3462-A0D1-4528-B121-9490F6364B67}"/>
    <cellStyle name="Output 4 3" xfId="3866" xr:uid="{1858F516-F055-46E9-8FBE-90CBEC26112D}"/>
    <cellStyle name="Output 4 4" xfId="5690" xr:uid="{96EE720E-22C8-40CE-AB55-FF4B23230997}"/>
    <cellStyle name="Output 4 4 2" xfId="6360" xr:uid="{04608098-32E0-49FE-81C3-1534DE5268CF}"/>
    <cellStyle name="Output 4 4 2 2" xfId="10092" xr:uid="{FDE6841C-A0C9-4186-A5F8-EF49E4A08ED2}"/>
    <cellStyle name="Output 4 4 2 2 2" xfId="19540" xr:uid="{05C2409E-0F8F-484E-A058-AECE52FA219A}"/>
    <cellStyle name="Output 4 4 2 3" xfId="15811" xr:uid="{0416E4B7-651B-4EA5-A0DA-2C39DC887EC4}"/>
    <cellStyle name="Output 4 4 3" xfId="9422" xr:uid="{8969A250-91DF-4B20-99DD-569A6F47AF97}"/>
    <cellStyle name="Output 4 4 3 2" xfId="18870" xr:uid="{AC582FD1-92B2-4E7F-99E5-2C08AB23781A}"/>
    <cellStyle name="Output 4 4 4" xfId="15141" xr:uid="{1B498720-97F4-4FE4-A64B-E551DF11567D}"/>
    <cellStyle name="Output 4 4 5" xfId="27871" xr:uid="{98FCD0B2-7F3F-4F75-8A30-DC50597DBA3F}"/>
    <cellStyle name="Output 4 4 6" xfId="26546" xr:uid="{2815D662-1220-4428-B0A3-03FF18E5AB54}"/>
    <cellStyle name="Output 4 4 7" xfId="27386" xr:uid="{7A4BE4AF-353D-414D-ACD9-530D65BEEC1C}"/>
    <cellStyle name="Output 4 4 8" xfId="28405" xr:uid="{396C798F-84ED-488C-951A-60D8FDFA4A2D}"/>
    <cellStyle name="Output 4 5" xfId="7068" xr:uid="{DF78CECD-02F3-42A2-967A-CBCF833CAE68}"/>
    <cellStyle name="Output 4 5 2" xfId="10799" xr:uid="{3D9BDFA5-1B56-465E-B1FF-C75AEA809719}"/>
    <cellStyle name="Output 4 5 2 2" xfId="20247" xr:uid="{273B14BA-EE8B-415E-9F14-2187C52DDF1B}"/>
    <cellStyle name="Output 4 5 2 3" xfId="24671" xr:uid="{C2E9C24A-D28C-4ECB-8993-232D079CC6B5}"/>
    <cellStyle name="Output 4 5 3" xfId="12805" xr:uid="{01487A4C-1435-4168-998F-AF4238AE4876}"/>
    <cellStyle name="Output 4 5 3 2" xfId="22253" xr:uid="{004A049C-80FA-4331-8D6A-F0816750745B}"/>
    <cellStyle name="Output 4 5 4" xfId="16518" xr:uid="{A85F2BD0-1AC8-4788-845B-E49D9218FE39}"/>
    <cellStyle name="Output 4 6" xfId="7664" xr:uid="{BF53BAB1-F0C3-4D88-836C-FD2BBA14854F}"/>
    <cellStyle name="Output 4 6 2" xfId="11317" xr:uid="{529897E8-C05A-44BF-84A4-F8B66EB0F1AD}"/>
    <cellStyle name="Output 4 6 2 2" xfId="20765" xr:uid="{8349AA2D-9C36-49AE-9C8A-34782729FBA6}"/>
    <cellStyle name="Output 4 6 2 3" xfId="25183" xr:uid="{D7626793-B0DE-4AF5-B95C-275B66E8D7A3}"/>
    <cellStyle name="Output 4 6 3" xfId="13393" xr:uid="{8DB3DE8F-0947-4901-BED7-405A951019BE}"/>
    <cellStyle name="Output 4 6 3 2" xfId="22841" xr:uid="{EDC55D49-CDCC-4016-BCA3-6EFF101DC0BD}"/>
    <cellStyle name="Output 4 6 4" xfId="17112" xr:uid="{777599D5-27C2-4C4D-BF15-A478732B7D55}"/>
    <cellStyle name="Output 4 7" xfId="7314" xr:uid="{74E947E9-E5A9-4898-9DE0-F7DD6EAE3FC8}"/>
    <cellStyle name="Output 4 7 2" xfId="11029" xr:uid="{2A0E84A9-C63D-4A55-84F4-DFD4284F4139}"/>
    <cellStyle name="Output 4 7 2 2" xfId="20477" xr:uid="{C54E7E29-29B8-4FAB-8F3E-0F68A5E424B8}"/>
    <cellStyle name="Output 4 7 2 3" xfId="24896" xr:uid="{EBB91753-A650-4ADE-B135-16E885CF6DD1}"/>
    <cellStyle name="Output 4 7 3" xfId="13044" xr:uid="{5AE9E672-D353-49FD-865A-65D58C21B44D}"/>
    <cellStyle name="Output 4 7 3 2" xfId="22492" xr:uid="{139F08A5-4D2A-46CB-B6A2-3ED8F9C411D7}"/>
    <cellStyle name="Output 4 7 4" xfId="16762" xr:uid="{36588145-BC2F-4759-AD33-251C5D39FDA1}"/>
    <cellStyle name="Output 4 8" xfId="8221" xr:uid="{32086081-07C9-4E5D-8839-1BFEA74DADE7}"/>
    <cellStyle name="Output 4 8 2" xfId="11779" xr:uid="{19AA718A-3319-4685-9CE1-75C96673997D}"/>
    <cellStyle name="Output 4 8 2 2" xfId="21227" xr:uid="{8023CA0C-12E6-46D6-90A2-0F7D891E02D1}"/>
    <cellStyle name="Output 4 8 2 3" xfId="25622" xr:uid="{5A6604A8-38F5-4403-B084-D96E72A6DF79}"/>
    <cellStyle name="Output 4 8 3" xfId="13927" xr:uid="{220F76F7-97AE-40D2-B277-6838CA596506}"/>
    <cellStyle name="Output 4 8 3 2" xfId="23375" xr:uid="{95C6AC0C-ED26-4CCD-9A18-8AF161BC5ECA}"/>
    <cellStyle name="Output 4 8 4" xfId="17669" xr:uid="{BF0CB03A-C44B-46DA-AB1B-83A3E94124B8}"/>
    <cellStyle name="Output 4 9" xfId="7241" xr:uid="{7C01C462-534F-4952-A9B1-73DE6C0E8631}"/>
    <cellStyle name="Output 4 9 2" xfId="10967" xr:uid="{0A5AE2C9-C396-4B71-8D8F-D7C4DB570153}"/>
    <cellStyle name="Output 4 9 2 2" xfId="20415" xr:uid="{E2FBD9D6-6C51-414D-A42B-DCF2BDB61FD0}"/>
    <cellStyle name="Output 4 9 2 3" xfId="24835" xr:uid="{8087B6EE-6FBF-497C-A778-9C25E3D0698F}"/>
    <cellStyle name="Output 4 9 3" xfId="12972" xr:uid="{32066347-E09C-440C-98DA-1C0D980C8AB5}"/>
    <cellStyle name="Output 4 9 3 2" xfId="22420" xr:uid="{E5AA4BDB-90EB-44AE-9E65-EFC17C591036}"/>
    <cellStyle name="Output 4 9 4" xfId="16689" xr:uid="{23460E92-FB23-4D99-908C-DC860D9ACB50}"/>
    <cellStyle name="Output 5" xfId="1538" xr:uid="{A908C396-AAFA-410E-B0C8-91AA592DF1E1}"/>
    <cellStyle name="Output 5 10" xfId="7852" xr:uid="{6ABC5A30-4F5C-497D-AD3C-8A0A307CBAE4}"/>
    <cellStyle name="Output 5 10 2" xfId="13579" xr:uid="{5AD3BE59-96CD-467C-9D0C-3C3558186FD0}"/>
    <cellStyle name="Output 5 10 2 2" xfId="23027" xr:uid="{6C0931FF-ADCD-4464-A2A9-FB47A41C57B4}"/>
    <cellStyle name="Output 5 10 3" xfId="17300" xr:uid="{04EB998E-BB2C-4359-B486-82E10F443588}"/>
    <cellStyle name="Output 5 11" xfId="26871" xr:uid="{D35F25BD-7212-455E-B23B-C276EDC01A64}"/>
    <cellStyle name="Output 5 12" xfId="27203" xr:uid="{C36C8225-68DF-447C-BAC7-A4DF96542F94}"/>
    <cellStyle name="Output 5 2" xfId="3869" xr:uid="{62949DF9-6A0D-48A7-AFB1-66684DDC81B7}"/>
    <cellStyle name="Output 5 2 10" xfId="27498" xr:uid="{35FD9399-6949-49B9-A72C-E4668B616E85}"/>
    <cellStyle name="Output 5 2 2" xfId="6028" xr:uid="{923E4CD9-2FF8-45EA-B274-6637EA42E5AE}"/>
    <cellStyle name="Output 5 2 2 2" xfId="6698" xr:uid="{D5168668-687A-4FB5-81DD-9AE11E22362C}"/>
    <cellStyle name="Output 5 2 2 2 2" xfId="10430" xr:uid="{EAE388A9-A9E6-427A-82FA-DC81C7563DE7}"/>
    <cellStyle name="Output 5 2 2 2 2 2" xfId="19878" xr:uid="{3039467A-4579-4C8F-A291-5BC0FFFC8FF3}"/>
    <cellStyle name="Output 5 2 2 2 3" xfId="16149" xr:uid="{60701334-280A-4E6E-9AB4-72A50BE27410}"/>
    <cellStyle name="Output 5 2 2 3" xfId="9760" xr:uid="{B2E7B3A1-B80D-4729-9DBB-A7C527A02F7E}"/>
    <cellStyle name="Output 5 2 2 3 2" xfId="19208" xr:uid="{56D27837-EB86-49D5-A5ED-6C706CC869A3}"/>
    <cellStyle name="Output 5 2 2 4" xfId="15479" xr:uid="{1980CDDB-82B6-423D-AA20-991381213487}"/>
    <cellStyle name="Output 5 2 2 5" xfId="28038" xr:uid="{4700509B-BA9E-4BA3-915B-2D2A43EAC175}"/>
    <cellStyle name="Output 5 2 2 6" xfId="28202" xr:uid="{D2C1C6D4-83C5-4BCA-83B0-F9894B537A6A}"/>
    <cellStyle name="Output 5 2 2 7" xfId="27943" xr:uid="{631C1859-2642-47A3-AE53-C8AA3FA4C6EF}"/>
    <cellStyle name="Output 5 2 2 8" xfId="28546" xr:uid="{3958812B-0791-443C-8F61-B899DA6E18DF}"/>
    <cellStyle name="Output 5 2 3" xfId="7005" xr:uid="{0FE92124-732A-419F-B634-379468A53CED}"/>
    <cellStyle name="Output 5 2 3 2" xfId="10736" xr:uid="{BA98DB63-7B54-46B8-91A7-72D222E393AF}"/>
    <cellStyle name="Output 5 2 3 2 2" xfId="20184" xr:uid="{61F9BB56-D697-4154-8356-14DD9D2A4DC4}"/>
    <cellStyle name="Output 5 2 3 2 3" xfId="24608" xr:uid="{9CCEF42F-2E65-4D91-99F2-ECF0A38FC36D}"/>
    <cellStyle name="Output 5 2 3 3" xfId="12742" xr:uid="{C0457617-A85F-484B-B6EB-B49E4A0A3677}"/>
    <cellStyle name="Output 5 2 3 3 2" xfId="22190" xr:uid="{C2C150E2-0032-4426-BF0E-228B608C0C1E}"/>
    <cellStyle name="Output 5 2 3 4" xfId="16455" xr:uid="{44C6E1D5-AEED-4278-BB0B-AC54DEDD0ABF}"/>
    <cellStyle name="Output 5 2 4" xfId="7938" xr:uid="{FF64448E-4ECA-4F7D-AB4A-4741861E9E88}"/>
    <cellStyle name="Output 5 2 4 2" xfId="11545" xr:uid="{72FDA807-C02E-4519-BE69-C955FD97B6F1}"/>
    <cellStyle name="Output 5 2 4 2 2" xfId="20993" xr:uid="{8FFA28F8-5403-44AF-A6A1-3EF5CC135DF3}"/>
    <cellStyle name="Output 5 2 4 2 3" xfId="25407" xr:uid="{2DBCD6DA-3B11-47B4-8AFD-5AA82AB36B53}"/>
    <cellStyle name="Output 5 2 4 3" xfId="13663" xr:uid="{97F0878C-D957-44B4-991B-C9B83F0F4C95}"/>
    <cellStyle name="Output 5 2 4 3 2" xfId="23111" xr:uid="{4E02E776-E87D-4D9F-B6B1-5EA2ABA337BF}"/>
    <cellStyle name="Output 5 2 4 4" xfId="17386" xr:uid="{49AC254B-1B20-4F70-9C7A-2A1CB5D2C974}"/>
    <cellStyle name="Output 5 2 5" xfId="8186" xr:uid="{310F6A8E-FF5D-4DBB-9E44-25B220D27F67}"/>
    <cellStyle name="Output 5 2 5 2" xfId="11754" xr:uid="{5F9CC873-6F01-4494-8AB2-8465EB35D4C5}"/>
    <cellStyle name="Output 5 2 5 2 2" xfId="21202" xr:uid="{A259A983-2DB0-4C11-B95A-CD4752594095}"/>
    <cellStyle name="Output 5 2 5 2 3" xfId="25597" xr:uid="{1A2A72B9-62FC-4AEB-A643-C0B51935979F}"/>
    <cellStyle name="Output 5 2 5 3" xfId="13892" xr:uid="{E7B91F7C-7DA1-4E6D-B7BB-A21064AC2D24}"/>
    <cellStyle name="Output 5 2 5 3 2" xfId="23340" xr:uid="{C3C73EBB-7F1F-456D-B57C-36D670C5A70F}"/>
    <cellStyle name="Output 5 2 5 4" xfId="17634" xr:uid="{DBCC7ABE-EFE1-4CAB-921A-2AEACC748715}"/>
    <cellStyle name="Output 5 2 6" xfId="8065" xr:uid="{24951E9B-1CAD-4279-A644-88035E2AABA8}"/>
    <cellStyle name="Output 5 2 6 2" xfId="11653" xr:uid="{63DAD9D3-446B-4C79-A897-F8230832840E}"/>
    <cellStyle name="Output 5 2 6 2 2" xfId="21101" xr:uid="{49475E66-00CE-4B20-8BE2-3C25B5A778EB}"/>
    <cellStyle name="Output 5 2 6 2 3" xfId="25514" xr:uid="{E499BF12-E5A2-448A-8B63-72555DEB8B53}"/>
    <cellStyle name="Output 5 2 6 3" xfId="13789" xr:uid="{C50C1F11-A197-4439-8230-DB5CB77AAB35}"/>
    <cellStyle name="Output 5 2 6 3 2" xfId="23237" xr:uid="{A105F207-0BF1-49CB-819E-9831D2256372}"/>
    <cellStyle name="Output 5 2 6 4" xfId="17513" xr:uid="{D1788293-8601-4B43-B76D-1F45EA29385B}"/>
    <cellStyle name="Output 5 2 7" xfId="8099" xr:uid="{4DD210F3-3B63-49E8-8802-453726D4D61C}"/>
    <cellStyle name="Output 5 2 7 2" xfId="11678" xr:uid="{2A686127-48B7-42AB-8CA8-55060DD20F68}"/>
    <cellStyle name="Output 5 2 7 2 2" xfId="21126" xr:uid="{05774833-5C06-4F9B-917E-57D08DF3B8CD}"/>
    <cellStyle name="Output 5 2 7 2 3" xfId="25536" xr:uid="{2EA283E4-7975-439A-844D-C8383DC046CB}"/>
    <cellStyle name="Output 5 2 7 3" xfId="13820" xr:uid="{1AAF6A17-5C60-4157-8946-74AF9B1FB6A0}"/>
    <cellStyle name="Output 5 2 7 3 2" xfId="23268" xr:uid="{A8EB5ED5-CF93-4BB7-90AA-0A155703CB26}"/>
    <cellStyle name="Output 5 2 7 4" xfId="17547" xr:uid="{944ED607-838D-4949-95BC-3F6FAE27F445}"/>
    <cellStyle name="Output 5 2 8" xfId="7423" xr:uid="{A8C20930-3E71-443F-BFDA-5C9DC3D70C9A}"/>
    <cellStyle name="Output 5 2 8 2" xfId="13153" xr:uid="{E1B7B826-F1EE-4A5D-A3F8-69CE5E1DD5FB}"/>
    <cellStyle name="Output 5 2 8 2 2" xfId="22601" xr:uid="{4A7AC479-BA3A-4117-83E7-36126D44EE3B}"/>
    <cellStyle name="Output 5 2 8 3" xfId="16871" xr:uid="{428FBAB2-33F6-492E-85BA-7188184DB833}"/>
    <cellStyle name="Output 5 2 9" xfId="27381" xr:uid="{B0D1EDF6-E031-4249-B464-1C227F31AA3A}"/>
    <cellStyle name="Output 5 3" xfId="3868" xr:uid="{41102044-9D50-4CA6-8813-0F245565F2D4}"/>
    <cellStyle name="Output 5 4" xfId="5691" xr:uid="{A244730B-20A3-4467-B3C7-83E8DC49168D}"/>
    <cellStyle name="Output 5 4 2" xfId="6361" xr:uid="{10035A91-F5C9-453C-8DE5-ABC117477862}"/>
    <cellStyle name="Output 5 4 2 2" xfId="10093" xr:uid="{F09D9CF8-F72F-40B5-B546-E5D1C89EE5B4}"/>
    <cellStyle name="Output 5 4 2 2 2" xfId="19541" xr:uid="{B067F703-F4A9-4BC0-9B10-D94B16A0BB39}"/>
    <cellStyle name="Output 5 4 2 3" xfId="15812" xr:uid="{06F87DDA-9012-4B21-994B-45DC9A4002B3}"/>
    <cellStyle name="Output 5 4 3" xfId="9423" xr:uid="{EBF8163E-3873-495C-BC20-BC4794F48555}"/>
    <cellStyle name="Output 5 4 3 2" xfId="18871" xr:uid="{5A92B37D-F643-4522-B5C4-8BF16B47EFBA}"/>
    <cellStyle name="Output 5 4 4" xfId="15142" xr:uid="{1E1633B9-7E6E-4F67-9C00-0A160FB0DA7E}"/>
    <cellStyle name="Output 5 4 5" xfId="27872" xr:uid="{602F4D8A-9FEC-4076-9153-F387DC887269}"/>
    <cellStyle name="Output 5 4 6" xfId="27172" xr:uid="{559066C4-CCA2-47E2-9C14-4A3D03F53DB6}"/>
    <cellStyle name="Output 5 4 7" xfId="27620" xr:uid="{58B6FCEA-C1A8-415F-8C5C-95A2251D5709}"/>
    <cellStyle name="Output 5 4 8" xfId="28406" xr:uid="{474B9B30-11A4-4FC6-BD97-B279ADF18BB6}"/>
    <cellStyle name="Output 5 5" xfId="6935" xr:uid="{E1A4F30B-2BB2-4C99-B557-33F269793DAF}"/>
    <cellStyle name="Output 5 5 2" xfId="10666" xr:uid="{DE469C8E-1729-4BC9-B69C-0793AE5E5F32}"/>
    <cellStyle name="Output 5 5 2 2" xfId="20114" xr:uid="{8F72B143-D7AC-4D39-B8D9-DF03B46BD08A}"/>
    <cellStyle name="Output 5 5 2 3" xfId="24538" xr:uid="{E1A27A94-CF6D-4BCC-95DD-198CC2D42C64}"/>
    <cellStyle name="Output 5 5 3" xfId="12672" xr:uid="{4E4381BA-1154-4669-A588-92FC3A9124A2}"/>
    <cellStyle name="Output 5 5 3 2" xfId="22120" xr:uid="{40ED41FD-B7BE-4232-9DFB-067DBF7C9534}"/>
    <cellStyle name="Output 5 5 4" xfId="16385" xr:uid="{DC39A1C3-061F-4D8A-88C6-F804166C0FF5}"/>
    <cellStyle name="Output 5 6" xfId="7663" xr:uid="{D3A69DB2-A23D-4370-943B-EC4CD24B649B}"/>
    <cellStyle name="Output 5 6 2" xfId="11316" xr:uid="{F92ACBCE-54FB-42B2-9A65-717E0D381C27}"/>
    <cellStyle name="Output 5 6 2 2" xfId="20764" xr:uid="{8D8C1D4F-3E84-4E92-929B-DB9F2EAD2224}"/>
    <cellStyle name="Output 5 6 2 3" xfId="25182" xr:uid="{0E64AF9F-975B-40E0-85A9-7BDD33BD8150}"/>
    <cellStyle name="Output 5 6 3" xfId="13392" xr:uid="{EEDFD03F-EEA8-42B9-B2F7-E47BF26F58DD}"/>
    <cellStyle name="Output 5 6 3 2" xfId="22840" xr:uid="{A87A3B81-582F-4718-AF96-C320E5A9D942}"/>
    <cellStyle name="Output 5 6 4" xfId="17111" xr:uid="{FA4F8573-02B0-4C1B-9E7E-1C89156BD3FD}"/>
    <cellStyle name="Output 5 7" xfId="7487" xr:uid="{FD59B978-AEC6-44AE-B21D-38AC68880B46}"/>
    <cellStyle name="Output 5 7 2" xfId="11163" xr:uid="{C7921CE4-865C-4BDF-9EE9-01B979B0FA2C}"/>
    <cellStyle name="Output 5 7 2 2" xfId="20611" xr:uid="{F8DF22DA-0422-4575-85D6-6CE47AF1D771}"/>
    <cellStyle name="Output 5 7 2 3" xfId="25030" xr:uid="{F93DFE59-A80D-4E02-89E1-D812AAE3EBBC}"/>
    <cellStyle name="Output 5 7 3" xfId="13217" xr:uid="{9EFFA5DF-A748-4D81-9334-3611607D5D5C}"/>
    <cellStyle name="Output 5 7 3 2" xfId="22665" xr:uid="{1F71212A-18C0-4E36-8219-00AAA8C420BC}"/>
    <cellStyle name="Output 5 7 4" xfId="16935" xr:uid="{91E00D29-AF49-40DA-AE7C-3A14309B7563}"/>
    <cellStyle name="Output 5 8" xfId="8378" xr:uid="{716277DC-5D2A-44F3-B623-4F0E32A1F044}"/>
    <cellStyle name="Output 5 8 2" xfId="11913" xr:uid="{F3D1E625-C7EB-4CC3-990A-1632DE42B608}"/>
    <cellStyle name="Output 5 8 2 2" xfId="21361" xr:uid="{64388F4C-EAC5-4CD0-AC6D-2B1130915E19}"/>
    <cellStyle name="Output 5 8 2 3" xfId="25755" xr:uid="{92BB6F77-EEA9-47E4-9988-59EA021D29AB}"/>
    <cellStyle name="Output 5 8 3" xfId="14083" xr:uid="{40AAAE6B-B4B8-478E-8441-48CF9435053C}"/>
    <cellStyle name="Output 5 8 3 2" xfId="23531" xr:uid="{4255B2D3-90FF-4F90-827D-A947B7A0A8B6}"/>
    <cellStyle name="Output 5 8 4" xfId="17826" xr:uid="{A7C080D4-D3ED-4103-8F42-EDECF8BD9084}"/>
    <cellStyle name="Output 5 9" xfId="8192" xr:uid="{8714FE09-E916-433C-B904-E1FE811A9306}"/>
    <cellStyle name="Output 5 9 2" xfId="11758" xr:uid="{6B6E161C-B6B7-4E98-89D4-4BE6594F8396}"/>
    <cellStyle name="Output 5 9 2 2" xfId="21206" xr:uid="{C63CC869-4C53-4C06-B1D4-CD69AC81EC98}"/>
    <cellStyle name="Output 5 9 2 3" xfId="25601" xr:uid="{6F613B46-D3B8-47DD-8B92-3E6518144639}"/>
    <cellStyle name="Output 5 9 3" xfId="13898" xr:uid="{03D0FD51-530E-44B6-9B53-6A8F13B85D59}"/>
    <cellStyle name="Output 5 9 3 2" xfId="23346" xr:uid="{625B012D-462C-4A4D-A3D5-F35CC73F3838}"/>
    <cellStyle name="Output 5 9 4" xfId="17640" xr:uid="{7F756B71-491E-4842-AE0B-7283D52C0725}"/>
    <cellStyle name="Output 6" xfId="1539" xr:uid="{ED0AA1A2-81B1-4EAD-83C1-43A9E23C0551}"/>
    <cellStyle name="Output 6 10" xfId="8082" xr:uid="{916443CD-C7AD-4B5C-BEDA-81DBA164E30A}"/>
    <cellStyle name="Output 6 10 2" xfId="11665" xr:uid="{D24D4921-78C5-4B18-9FA9-6C31570F1817}"/>
    <cellStyle name="Output 6 10 2 2" xfId="21113" xr:uid="{F8D73FBF-AD96-4694-B4D1-EEB7EB47D3E6}"/>
    <cellStyle name="Output 6 10 2 3" xfId="25526" xr:uid="{377C94D2-178F-4A86-8D4A-2788DD08C6BC}"/>
    <cellStyle name="Output 6 10 3" xfId="13806" xr:uid="{8288C2C5-92B9-4B5F-925F-74DA651F2CF6}"/>
    <cellStyle name="Output 6 10 3 2" xfId="23254" xr:uid="{351303B0-2C42-4A89-A855-B980362F388C}"/>
    <cellStyle name="Output 6 10 4" xfId="17530" xr:uid="{8BF53F77-EDD0-42F2-A5D2-5B9C401D6724}"/>
    <cellStyle name="Output 6 11" xfId="8385" xr:uid="{C03F2949-462D-4C83-A211-8E2EC37EC9C6}"/>
    <cellStyle name="Output 6 11 2" xfId="14090" xr:uid="{F2E9C3AB-A796-4413-9147-84A77483635F}"/>
    <cellStyle name="Output 6 11 2 2" xfId="23538" xr:uid="{0651F97A-FC83-4111-8F0F-4C488932B2F0}"/>
    <cellStyle name="Output 6 11 3" xfId="17833" xr:uid="{EE4A5A42-4099-43B0-B7EB-723A1460C1BC}"/>
    <cellStyle name="Output 6 12" xfId="26872" xr:uid="{B04A7FA9-7820-4299-ACC1-C0EACE628EFB}"/>
    <cellStyle name="Output 6 13" xfId="27547" xr:uid="{A5C2187D-4326-407D-8218-D07AEECDFCFE}"/>
    <cellStyle name="Output 6 2" xfId="3871" xr:uid="{F7A35D10-DA70-45CD-A269-08BA58BDD7B1}"/>
    <cellStyle name="Output 6 3" xfId="3872" xr:uid="{29B85FEC-A09B-47C6-B89E-AD33A08F9C6A}"/>
    <cellStyle name="Output 6 3 10" xfId="26564" xr:uid="{B305AAFF-E18E-4E7B-948A-F28842EC576A}"/>
    <cellStyle name="Output 6 3 2" xfId="6029" xr:uid="{11ABB06D-8718-4A34-B100-581222CD9432}"/>
    <cellStyle name="Output 6 3 2 2" xfId="6699" xr:uid="{873269E4-2D6D-4CB1-BF36-02FA9B1C1BD8}"/>
    <cellStyle name="Output 6 3 2 2 2" xfId="10431" xr:uid="{0A6669BB-7A9A-41E1-B9F9-13ACACD3E594}"/>
    <cellStyle name="Output 6 3 2 2 2 2" xfId="19879" xr:uid="{928A693F-4933-4B31-A3F0-CD52848B620C}"/>
    <cellStyle name="Output 6 3 2 2 3" xfId="16150" xr:uid="{EE9C31A3-AE16-49B9-9F11-AC4CF47589BA}"/>
    <cellStyle name="Output 6 3 2 3" xfId="9761" xr:uid="{B73EC940-2FFE-479C-8F37-1C12F3615FB8}"/>
    <cellStyle name="Output 6 3 2 3 2" xfId="19209" xr:uid="{0019E6BA-090C-4CF9-82B7-D6D3D7C5582A}"/>
    <cellStyle name="Output 6 3 2 4" xfId="15480" xr:uid="{CB96112B-86C3-48EB-AAC0-1C7754BFC160}"/>
    <cellStyle name="Output 6 3 2 5" xfId="28039" xr:uid="{C9F8F79F-0C6B-4355-8BD9-05334D6D8003}"/>
    <cellStyle name="Output 6 3 2 6" xfId="28203" xr:uid="{3F8D2B02-3FBE-4EC6-8AB8-127CBED76FA5}"/>
    <cellStyle name="Output 6 3 2 7" xfId="27022" xr:uid="{CB172E69-F287-408C-96F2-672A21BD145E}"/>
    <cellStyle name="Output 6 3 2 8" xfId="28547" xr:uid="{E81226A6-333F-412E-A312-359E231909C0}"/>
    <cellStyle name="Output 6 3 3" xfId="7004" xr:uid="{B1C1FF56-37C2-400A-8F8D-800D0D21CE7E}"/>
    <cellStyle name="Output 6 3 3 2" xfId="10735" xr:uid="{24379608-00BB-4CB8-BB86-B8B47B55DAB6}"/>
    <cellStyle name="Output 6 3 3 2 2" xfId="20183" xr:uid="{6F512958-E74A-4E20-9672-45A7EBEE6BED}"/>
    <cellStyle name="Output 6 3 3 2 3" xfId="24607" xr:uid="{6F436AB9-4C27-4A2D-BB13-3DCA1D052144}"/>
    <cellStyle name="Output 6 3 3 3" xfId="12741" xr:uid="{102C274C-D302-4921-BF12-23F4CFBD96B7}"/>
    <cellStyle name="Output 6 3 3 3 2" xfId="22189" xr:uid="{337A9CF7-6BEC-47C6-BCB3-46DC8B24F885}"/>
    <cellStyle name="Output 6 3 3 4" xfId="16454" xr:uid="{CE9E733C-97EA-47ED-8FF4-9F780B8CC209}"/>
    <cellStyle name="Output 6 3 4" xfId="7381" xr:uid="{DE1A94BE-8793-4A1C-97F9-A812F5C62DDA}"/>
    <cellStyle name="Output 6 3 4 2" xfId="11076" xr:uid="{D61039E7-7029-4D98-A167-A6A0054D7076}"/>
    <cellStyle name="Output 6 3 4 2 2" xfId="20524" xr:uid="{425D93A8-FAF3-4A10-82ED-4E6B7BEF2E67}"/>
    <cellStyle name="Output 6 3 4 2 3" xfId="24943" xr:uid="{9D47ED8F-768D-4E9C-83D2-55F5746B56C1}"/>
    <cellStyle name="Output 6 3 4 3" xfId="13111" xr:uid="{F7C5FFFD-5869-4F9D-B0F3-36DF07073382}"/>
    <cellStyle name="Output 6 3 4 3 2" xfId="22559" xr:uid="{B8E3EC27-2AE1-4277-8687-4157532FB45C}"/>
    <cellStyle name="Output 6 3 4 4" xfId="16829" xr:uid="{B9E6DB2A-C9FC-4B5F-8BE4-4CA5C0DADA6E}"/>
    <cellStyle name="Output 6 3 5" xfId="7714" xr:uid="{24483990-4BA1-4CC9-B85F-FF08D94BB3FA}"/>
    <cellStyle name="Output 6 3 5 2" xfId="11364" xr:uid="{BA08755D-325E-4071-83A7-F299C4280BE3}"/>
    <cellStyle name="Output 6 3 5 2 2" xfId="20812" xr:uid="{80D67C8E-0E65-4F68-994F-E0F01B7488E4}"/>
    <cellStyle name="Output 6 3 5 2 3" xfId="25230" xr:uid="{FE08BA2B-4DA4-4D05-9947-85CC6E93BBF2}"/>
    <cellStyle name="Output 6 3 5 3" xfId="13443" xr:uid="{EA5BE23D-F403-4C21-A029-562CBF63B45F}"/>
    <cellStyle name="Output 6 3 5 3 2" xfId="22891" xr:uid="{0B5DB898-1D68-4BEF-A094-EE2ABEE815A7}"/>
    <cellStyle name="Output 6 3 5 4" xfId="17162" xr:uid="{21FC3CE0-7A5A-4B0B-85BA-FFD35576F683}"/>
    <cellStyle name="Output 6 3 6" xfId="7961" xr:uid="{082241DB-3502-4741-8C1C-D65CD0E2846A}"/>
    <cellStyle name="Output 6 3 6 2" xfId="11567" xr:uid="{105B8010-4111-4B70-86ED-FB8964CD0B81}"/>
    <cellStyle name="Output 6 3 6 2 2" xfId="21015" xr:uid="{34940F05-7878-444D-9769-5212B0960681}"/>
    <cellStyle name="Output 6 3 6 2 3" xfId="25429" xr:uid="{5F8B3CBB-1D46-4224-9247-88A0672A48F9}"/>
    <cellStyle name="Output 6 3 6 3" xfId="13686" xr:uid="{3523314E-136E-4B15-A53B-80572D23A1C9}"/>
    <cellStyle name="Output 6 3 6 3 2" xfId="23134" xr:uid="{CCDE9683-F64E-44AA-A63C-E778FDE5B742}"/>
    <cellStyle name="Output 6 3 6 4" xfId="17409" xr:uid="{DF3460C6-A644-4D9D-9670-A751F05EF159}"/>
    <cellStyle name="Output 6 3 7" xfId="7905" xr:uid="{4587A2E4-3AA5-4CF3-8C45-630EF9047113}"/>
    <cellStyle name="Output 6 3 7 2" xfId="11518" xr:uid="{650D51C1-4E77-41EB-8167-E6693D441782}"/>
    <cellStyle name="Output 6 3 7 2 2" xfId="20966" xr:uid="{BC5208BD-EB78-4006-86DE-5CCB59ADB3C1}"/>
    <cellStyle name="Output 6 3 7 2 3" xfId="25380" xr:uid="{8EE2EC5D-0FCD-4881-B92C-D5B658E4639D}"/>
    <cellStyle name="Output 6 3 7 3" xfId="13630" xr:uid="{0ACACC35-0AAF-4D60-A1AB-D44B9068CB2C}"/>
    <cellStyle name="Output 6 3 7 3 2" xfId="23078" xr:uid="{E124175C-5939-4C7F-BC8A-FBFBF00ADBFF}"/>
    <cellStyle name="Output 6 3 7 4" xfId="17353" xr:uid="{8EF6239B-142D-4AAC-897B-E517175F5A98}"/>
    <cellStyle name="Output 6 3 8" xfId="7359" xr:uid="{1EBCFACC-E854-4E2E-B1DF-4426D111E311}"/>
    <cellStyle name="Output 6 3 8 2" xfId="13089" xr:uid="{ED10FE26-F829-46BD-85D1-238E7BCB7A6D}"/>
    <cellStyle name="Output 6 3 8 2 2" xfId="22537" xr:uid="{7518CA9F-C2A2-42B7-9F03-9D6715889637}"/>
    <cellStyle name="Output 6 3 8 3" xfId="16807" xr:uid="{E29488D6-565B-4AA8-B397-A41F027C7995}"/>
    <cellStyle name="Output 6 3 9" xfId="27382" xr:uid="{D5F812F9-DB40-425B-8C4B-A669E16B4FDE}"/>
    <cellStyle name="Output 6 4" xfId="3870" xr:uid="{774224B0-2E9B-4650-B5D2-D1F1DA56423D}"/>
    <cellStyle name="Output 6 5" xfId="5692" xr:uid="{4621996B-C1A9-4DFE-888A-12C1A315A6C0}"/>
    <cellStyle name="Output 6 5 2" xfId="6362" xr:uid="{3388A905-82C1-4059-BF89-628DD0343EC4}"/>
    <cellStyle name="Output 6 5 2 2" xfId="10094" xr:uid="{C5DCDD92-CE0E-4408-B358-0C1A7A8BAE7D}"/>
    <cellStyle name="Output 6 5 2 2 2" xfId="19542" xr:uid="{08230532-40C1-4FC8-881B-AD328B7437A5}"/>
    <cellStyle name="Output 6 5 2 3" xfId="15813" xr:uid="{13450641-3EB5-4424-8C4D-61AD0DA5EDE3}"/>
    <cellStyle name="Output 6 5 3" xfId="9424" xr:uid="{0D8E4C1A-252F-45E9-AADB-34130CE3FC93}"/>
    <cellStyle name="Output 6 5 3 2" xfId="18872" xr:uid="{BCDE91C9-951B-4DA0-9CDB-A3666CDA9D8F}"/>
    <cellStyle name="Output 6 5 4" xfId="15143" xr:uid="{035DC335-69C2-46D4-9F57-1CE564CA8666}"/>
    <cellStyle name="Output 6 5 5" xfId="27873" xr:uid="{6F171F15-E264-44DE-959C-3699EFF13874}"/>
    <cellStyle name="Output 6 5 6" xfId="27691" xr:uid="{26C7D41B-26C9-4AE0-ADD3-9B67DAEF4335}"/>
    <cellStyle name="Output 6 5 7" xfId="27679" xr:uid="{01A48633-B6B1-4AB8-A224-774B3BDDDA1C}"/>
    <cellStyle name="Output 6 5 8" xfId="28407" xr:uid="{6C910BB4-0F51-445C-B252-7729084CD882}"/>
    <cellStyle name="Output 6 6" xfId="7067" xr:uid="{332E0F94-1764-4AA9-B286-E719B8199585}"/>
    <cellStyle name="Output 6 6 2" xfId="10798" xr:uid="{25A61E8C-D715-4694-9D2B-C47437BAFFF9}"/>
    <cellStyle name="Output 6 6 2 2" xfId="20246" xr:uid="{F8BC16D2-BF10-4219-9DDE-919E928EB6A8}"/>
    <cellStyle name="Output 6 6 2 3" xfId="24670" xr:uid="{9F910C77-F3E0-4E7A-A86D-96504919FBBD}"/>
    <cellStyle name="Output 6 6 3" xfId="12804" xr:uid="{BE60F4A3-3C74-41C4-B31D-9819701B9168}"/>
    <cellStyle name="Output 6 6 3 2" xfId="22252" xr:uid="{66643D03-EA05-4458-BCF8-DCD4D85BF516}"/>
    <cellStyle name="Output 6 6 4" xfId="16517" xr:uid="{DDC83D3E-7DA7-471D-AC34-67A0839C4F55}"/>
    <cellStyle name="Output 6 7" xfId="8263" xr:uid="{54634892-FF20-43B7-8DA5-AD50F5E1E115}"/>
    <cellStyle name="Output 6 7 2" xfId="11815" xr:uid="{6E28FDAA-08E0-4228-BEDB-27CE89E21DDF}"/>
    <cellStyle name="Output 6 7 2 2" xfId="21263" xr:uid="{E357BCF4-7C25-45E2-A9CE-9BC087183DEF}"/>
    <cellStyle name="Output 6 7 2 3" xfId="25657" xr:uid="{11D0F993-96D9-4328-84A9-26E7173B3779}"/>
    <cellStyle name="Output 6 7 3" xfId="13968" xr:uid="{47B5C9C9-EDF0-43E3-92D3-8D56979831ED}"/>
    <cellStyle name="Output 6 7 3 2" xfId="23416" xr:uid="{AA41A24A-3582-435B-B907-5A002D802B5D}"/>
    <cellStyle name="Output 6 7 4" xfId="17711" xr:uid="{9335C75F-22EF-4038-84CC-0C5C38C8A536}"/>
    <cellStyle name="Output 6 8" xfId="7825" xr:uid="{A21DB1F0-6A7D-4071-8271-A5D19F840596}"/>
    <cellStyle name="Output 6 8 2" xfId="11457" xr:uid="{E250E332-7247-4EF6-A0CF-AD092E7F81A2}"/>
    <cellStyle name="Output 6 8 2 2" xfId="20905" xr:uid="{F0ED263B-B902-4BF0-AD12-6F37FF4CC072}"/>
    <cellStyle name="Output 6 8 2 3" xfId="25321" xr:uid="{FB612B31-9297-41B4-97E8-CD2AD1F8AF43}"/>
    <cellStyle name="Output 6 8 3" xfId="13552" xr:uid="{96CA1CC2-ADFB-453B-A2E2-78BE3662DF68}"/>
    <cellStyle name="Output 6 8 3 2" xfId="23000" xr:uid="{CCD1EFA2-3BCF-448F-AB51-616D47009C0D}"/>
    <cellStyle name="Output 6 8 4" xfId="17273" xr:uid="{FC008DEF-A446-4DD1-95D1-2D852DAA1FBE}"/>
    <cellStyle name="Output 6 9" xfId="7881" xr:uid="{1684D4FD-712F-410B-9CA2-52026906D7B2}"/>
    <cellStyle name="Output 6 9 2" xfId="11502" xr:uid="{E34808DB-814A-46EA-95C8-AF202E716643}"/>
    <cellStyle name="Output 6 9 2 2" xfId="20950" xr:uid="{5397DF19-DB75-43F0-AFB2-12AAA47FF1A9}"/>
    <cellStyle name="Output 6 9 2 3" xfId="25364" xr:uid="{7C3C357B-A7A9-47CF-9AEF-8139E0AA32EE}"/>
    <cellStyle name="Output 6 9 3" xfId="13606" xr:uid="{685D8704-21A3-4294-9256-234BBB96E5F6}"/>
    <cellStyle name="Output 6 9 3 2" xfId="23054" xr:uid="{9F61E40E-78BE-47AA-A1FF-58B07BA84E61}"/>
    <cellStyle name="Output 6 9 4" xfId="17329" xr:uid="{8059C157-AD37-4865-9E07-E3E19560D0B1}"/>
    <cellStyle name="Output 7" xfId="1540" xr:uid="{9B2E9F6E-F80B-4DDC-91AE-3C350D07BEA0}"/>
    <cellStyle name="Output 7 10" xfId="9110" xr:uid="{39CFC02E-FFA7-4806-8C4F-99AEE696298C}"/>
    <cellStyle name="Output 7 10 2" xfId="14811" xr:uid="{6631F514-1DB9-4BCC-A048-B341693CC608}"/>
    <cellStyle name="Output 7 10 2 2" xfId="24259" xr:uid="{9524DDFE-AC4B-4D0F-A286-B37C8F9CB5F4}"/>
    <cellStyle name="Output 7 10 3" xfId="18558" xr:uid="{9D80C293-5064-4226-90B2-9AB63FCDD9F2}"/>
    <cellStyle name="Output 7 11" xfId="26873" xr:uid="{2A902EF0-0BDC-4FFF-97B8-2646B2A6C3E2}"/>
    <cellStyle name="Output 7 12" xfId="27202" xr:uid="{5018BF5C-F66A-44AD-ACF5-CA54C0639AFE}"/>
    <cellStyle name="Output 7 2" xfId="3874" xr:uid="{007A48DC-7FEC-4A30-ADA0-F88DD34FED2C}"/>
    <cellStyle name="Output 7 3" xfId="3873" xr:uid="{41673DE1-8352-4335-8AD5-A2BC87989687}"/>
    <cellStyle name="Output 7 4" xfId="5693" xr:uid="{E9BEF779-516E-4D94-A7EF-49B322F00666}"/>
    <cellStyle name="Output 7 4 2" xfId="6363" xr:uid="{E487340F-B8A0-4F3E-8490-5534179048E8}"/>
    <cellStyle name="Output 7 4 2 2" xfId="10095" xr:uid="{2AF77D02-989B-456C-AC34-E20B1E5B1182}"/>
    <cellStyle name="Output 7 4 2 2 2" xfId="19543" xr:uid="{EEC9707C-7A2B-409E-BF1C-A1668BEE7DC4}"/>
    <cellStyle name="Output 7 4 2 3" xfId="15814" xr:uid="{4D996789-2323-40CB-B092-D3B4D14F1654}"/>
    <cellStyle name="Output 7 4 3" xfId="9425" xr:uid="{55651075-6A5F-438C-BEFF-699BEC41E5EB}"/>
    <cellStyle name="Output 7 4 3 2" xfId="18873" xr:uid="{F8B06D1F-5510-4EFE-86D7-F2CD2074E51B}"/>
    <cellStyle name="Output 7 4 4" xfId="15144" xr:uid="{60FCE466-00B1-4462-B84E-755E883B5569}"/>
    <cellStyle name="Output 7 4 5" xfId="27874" xr:uid="{33349476-E373-4697-BF5B-716958FA595E}"/>
    <cellStyle name="Output 7 4 6" xfId="26547" xr:uid="{3F9ABA09-92BB-45D7-ABDA-BC7BB6441D61}"/>
    <cellStyle name="Output 7 4 7" xfId="27681" xr:uid="{20C8117F-13B7-483B-A4AE-46A21D9F3CD0}"/>
    <cellStyle name="Output 7 4 8" xfId="28408" xr:uid="{19C5D505-C9BB-4706-AB73-6127262756A1}"/>
    <cellStyle name="Output 7 5" xfId="6934" xr:uid="{5A6B2677-216E-4BBD-92E2-0485031164A8}"/>
    <cellStyle name="Output 7 5 2" xfId="10665" xr:uid="{64423AF6-4F40-4F66-8F92-20EAC228CC08}"/>
    <cellStyle name="Output 7 5 2 2" xfId="20113" xr:uid="{69DF55D2-4801-414B-B4BD-7DF44706A1E7}"/>
    <cellStyle name="Output 7 5 2 3" xfId="24537" xr:uid="{D34D11EB-CAF9-4EC0-BF12-B136AE07F8EB}"/>
    <cellStyle name="Output 7 5 3" xfId="12671" xr:uid="{CE003227-FA81-4ED4-8754-AC59AE08DED5}"/>
    <cellStyle name="Output 7 5 3 2" xfId="22119" xr:uid="{726E2A38-4868-4745-A549-B1A513DBC1A6}"/>
    <cellStyle name="Output 7 5 4" xfId="16384" xr:uid="{CE5F4E52-9428-437A-935C-96093E5180F3}"/>
    <cellStyle name="Output 7 6" xfId="8262" xr:uid="{C6A9E46E-C97B-4BE8-8FDA-07BA46C8B1B6}"/>
    <cellStyle name="Output 7 6 2" xfId="11814" xr:uid="{B8903D36-8CA3-41A3-ADFC-A90C4CBEC1DD}"/>
    <cellStyle name="Output 7 6 2 2" xfId="21262" xr:uid="{ABFE4161-811A-4EE4-B902-8D911A6A7F3C}"/>
    <cellStyle name="Output 7 6 2 3" xfId="25656" xr:uid="{35CF9624-2F29-42C2-AE37-C4206140A327}"/>
    <cellStyle name="Output 7 6 3" xfId="13967" xr:uid="{6D74BB6F-2C2E-465F-8B4C-4C92573815E8}"/>
    <cellStyle name="Output 7 6 3 2" xfId="23415" xr:uid="{A0463DD4-E347-46BB-9F8B-E7BE06B0B46E}"/>
    <cellStyle name="Output 7 6 4" xfId="17710" xr:uid="{B8CFEFB9-9E2A-4064-B60E-BE297DBDBA91}"/>
    <cellStyle name="Output 7 7" xfId="8034" xr:uid="{36439531-07E2-4DAD-A5D5-B913A4EF950E}"/>
    <cellStyle name="Output 7 7 2" xfId="11633" xr:uid="{A055F38E-0CB0-4C4B-ABF4-DFCF89C8B99B}"/>
    <cellStyle name="Output 7 7 2 2" xfId="21081" xr:uid="{2A400BDD-D623-4341-B2DC-9A614EC81F8A}"/>
    <cellStyle name="Output 7 7 2 3" xfId="25495" xr:uid="{CD0C3C72-DD6A-48C5-9BFB-91FD7814CE57}"/>
    <cellStyle name="Output 7 7 3" xfId="13759" xr:uid="{FD61E1C6-7280-48F0-ABA6-9DD8CEF8E5D8}"/>
    <cellStyle name="Output 7 7 3 2" xfId="23207" xr:uid="{0CF82437-7345-4A8C-BACF-4537DA793428}"/>
    <cellStyle name="Output 7 7 4" xfId="17482" xr:uid="{B804CC40-65BA-4BFC-BD9C-0989AD5C7869}"/>
    <cellStyle name="Output 7 8" xfId="7696" xr:uid="{C769142A-3992-459B-8500-279C81E71CD7}"/>
    <cellStyle name="Output 7 8 2" xfId="11347" xr:uid="{C43543DA-8E4D-45BD-9583-9B374E641153}"/>
    <cellStyle name="Output 7 8 2 2" xfId="20795" xr:uid="{9EF6B663-96FB-4F9A-99EE-1E94454ABA70}"/>
    <cellStyle name="Output 7 8 2 3" xfId="25213" xr:uid="{41213ABF-E04F-4623-9EAD-C74CD27E9344}"/>
    <cellStyle name="Output 7 8 3" xfId="13425" xr:uid="{BE3796F1-F66B-482C-A7B3-2EC35D624299}"/>
    <cellStyle name="Output 7 8 3 2" xfId="22873" xr:uid="{39290332-8C1F-493E-B605-B619AB739C44}"/>
    <cellStyle name="Output 7 8 4" xfId="17144" xr:uid="{AFB3CE73-0238-41E1-A348-E2859DF4A816}"/>
    <cellStyle name="Output 7 9" xfId="8820" xr:uid="{94D7002C-705E-4D0C-AC70-ED5B83078581}"/>
    <cellStyle name="Output 7 9 2" xfId="12294" xr:uid="{05430995-E031-4005-A189-A985F65BC829}"/>
    <cellStyle name="Output 7 9 2 2" xfId="21742" xr:uid="{28AFFDC5-73FC-4140-88BF-CC217E7440FA}"/>
    <cellStyle name="Output 7 9 2 3" xfId="26134" xr:uid="{81D1E318-8FCF-4F4C-A58E-A7E3E87940AA}"/>
    <cellStyle name="Output 7 9 3" xfId="14523" xr:uid="{50E13222-4119-47C7-A5D8-947706EF73C4}"/>
    <cellStyle name="Output 7 9 3 2" xfId="23971" xr:uid="{C81DBD02-CD56-42E3-8171-4F3A25D79A78}"/>
    <cellStyle name="Output 7 9 4" xfId="18268" xr:uid="{B4D49F37-A80B-4F55-A0CB-EC922DF7C6E1}"/>
    <cellStyle name="Output 8" xfId="1541" xr:uid="{B26B3B73-A784-4C50-BA74-721B7E24F21D}"/>
    <cellStyle name="Output 8 10" xfId="26874" xr:uid="{D3500F2F-D241-4BCC-B4CB-673F8B72E94F}"/>
    <cellStyle name="Output 8 11" xfId="27546" xr:uid="{6CF93759-295A-402E-A25E-DE65EC93CF9D}"/>
    <cellStyle name="Output 8 2" xfId="3875" xr:uid="{0EC85066-BE4C-420A-9E48-A2F3E4D50F9B}"/>
    <cellStyle name="Output 8 3" xfId="5694" xr:uid="{C1A7587C-FBAA-4B02-B429-F10E7FBF88F1}"/>
    <cellStyle name="Output 8 3 2" xfId="6364" xr:uid="{BF2E387C-E95C-4640-9CD9-2FC047897BF0}"/>
    <cellStyle name="Output 8 3 2 2" xfId="10096" xr:uid="{FFA3C066-BD32-415B-97EB-F68D5C4B9607}"/>
    <cellStyle name="Output 8 3 2 2 2" xfId="19544" xr:uid="{DC0800D5-D4B0-4F79-B3E8-6168B2F96B8F}"/>
    <cellStyle name="Output 8 3 2 3" xfId="15815" xr:uid="{D8632676-391F-4BCF-8FB0-8EAA69227359}"/>
    <cellStyle name="Output 8 3 3" xfId="9426" xr:uid="{E9D87273-0DEB-420C-83A4-40260A5C3ACC}"/>
    <cellStyle name="Output 8 3 3 2" xfId="18874" xr:uid="{AC2758BB-D25D-479A-85DD-12D8E7E54572}"/>
    <cellStyle name="Output 8 3 4" xfId="15145" xr:uid="{AB1C1D9D-A1E9-4583-8993-310876C1732D}"/>
    <cellStyle name="Output 8 3 5" xfId="27875" xr:uid="{6438E4B6-F68D-4840-B362-9011EDD0C3C8}"/>
    <cellStyle name="Output 8 3 6" xfId="27171" xr:uid="{2C3102B7-5477-49FC-ADCB-1C35C481071C}"/>
    <cellStyle name="Output 8 3 7" xfId="26773" xr:uid="{08E8F747-A43B-4FB4-837D-405B22B6E3AD}"/>
    <cellStyle name="Output 8 3 8" xfId="28409" xr:uid="{ABDCAABC-ABEE-494D-9171-A39950A2CDD6}"/>
    <cellStyle name="Output 8 4" xfId="7066" xr:uid="{059F924B-FE08-46EE-873A-F12F5C00D61E}"/>
    <cellStyle name="Output 8 4 2" xfId="10797" xr:uid="{C5352FEA-A67F-48C9-8325-A6516A45B0DC}"/>
    <cellStyle name="Output 8 4 2 2" xfId="20245" xr:uid="{73D236DB-EBB4-4307-9AB3-7DF00F973B26}"/>
    <cellStyle name="Output 8 4 2 3" xfId="24669" xr:uid="{B3A3F1C5-F475-4DED-BB07-0972F4084B17}"/>
    <cellStyle name="Output 8 4 3" xfId="12803" xr:uid="{0D5C3CD9-26EF-449C-9553-61679BB54CC3}"/>
    <cellStyle name="Output 8 4 3 2" xfId="22251" xr:uid="{44BD4E92-6360-4518-8ABE-D34BB1C2F6EF}"/>
    <cellStyle name="Output 8 4 4" xfId="16516" xr:uid="{1F33DD96-164A-44B8-B9A6-027916B4F774}"/>
    <cellStyle name="Output 8 5" xfId="7662" xr:uid="{D627C0E4-98B8-421A-9EA5-4C7041F68618}"/>
    <cellStyle name="Output 8 5 2" xfId="11315" xr:uid="{579250C6-B67B-48BE-893D-DEA5CF11BFFD}"/>
    <cellStyle name="Output 8 5 2 2" xfId="20763" xr:uid="{A86B7F1F-BE72-4D91-BF83-5CAEB6BF42A8}"/>
    <cellStyle name="Output 8 5 2 3" xfId="25181" xr:uid="{EA20989A-A22F-4F41-971B-C289A3420AB5}"/>
    <cellStyle name="Output 8 5 3" xfId="13391" xr:uid="{2AEE6F17-D4E7-4DC3-A91B-3A6F26BE0DF6}"/>
    <cellStyle name="Output 8 5 3 2" xfId="22839" xr:uid="{21890975-F59E-4E03-9B72-257F357B2F60}"/>
    <cellStyle name="Output 8 5 4" xfId="17110" xr:uid="{38703467-CF0F-4E15-9219-15BBF7DB2FDD}"/>
    <cellStyle name="Output 8 6" xfId="7824" xr:uid="{77B0EF49-BBA1-43D2-9B3A-6A502C48C793}"/>
    <cellStyle name="Output 8 6 2" xfId="11456" xr:uid="{71744FC8-61A3-40D3-908D-3E2A288E409D}"/>
    <cellStyle name="Output 8 6 2 2" xfId="20904" xr:uid="{0A3BF8C8-CAE3-44DC-B039-8917576A8572}"/>
    <cellStyle name="Output 8 6 2 3" xfId="25320" xr:uid="{732C487D-12F9-47D9-B307-B45AE8F12D2C}"/>
    <cellStyle name="Output 8 6 3" xfId="13551" xr:uid="{0CB5E2C0-AEBA-494E-995C-B3B9D4E76153}"/>
    <cellStyle name="Output 8 6 3 2" xfId="22999" xr:uid="{3007547E-DAEF-4E1B-AE6D-128CB20D5975}"/>
    <cellStyle name="Output 8 6 4" xfId="17272" xr:uid="{65F541CC-C4D8-4FB6-9972-6956BE1D9C3D}"/>
    <cellStyle name="Output 8 7" xfId="7728" xr:uid="{F4C048C5-C835-46D0-AD03-37D44DB0B6BD}"/>
    <cellStyle name="Output 8 7 2" xfId="11375" xr:uid="{047006F3-8CF7-4536-8F41-BA7801C00816}"/>
    <cellStyle name="Output 8 7 2 2" xfId="20823" xr:uid="{8FD12AF6-78E1-4EA0-B64D-BF829EB811D9}"/>
    <cellStyle name="Output 8 7 2 3" xfId="25241" xr:uid="{5A60EB63-A593-40D3-98D3-66826DB21891}"/>
    <cellStyle name="Output 8 7 3" xfId="13457" xr:uid="{38E1FFDD-86E3-4879-A993-1985BB557252}"/>
    <cellStyle name="Output 8 7 3 2" xfId="22905" xr:uid="{168FCC8D-6C6A-4F0E-A9E3-8FCB44FBE0CB}"/>
    <cellStyle name="Output 8 7 4" xfId="17176" xr:uid="{258EFDA8-5399-4AD2-A0B8-59DF226EB25D}"/>
    <cellStyle name="Output 8 8" xfId="8786" xr:uid="{F21BF986-075A-4E18-AC15-A91C3B21DE12}"/>
    <cellStyle name="Output 8 8 2" xfId="12268" xr:uid="{F10786D0-7F43-483A-B8FD-752A97C49A34}"/>
    <cellStyle name="Output 8 8 2 2" xfId="21716" xr:uid="{D47780E5-2761-4EFE-B180-D4434FEFEA79}"/>
    <cellStyle name="Output 8 8 2 3" xfId="26108" xr:uid="{5CCAD4A9-BDD3-46C9-B142-0011A55C72C8}"/>
    <cellStyle name="Output 8 8 3" xfId="14489" xr:uid="{438F9872-043E-4C56-86AA-5D9CA3EE136E}"/>
    <cellStyle name="Output 8 8 3 2" xfId="23937" xr:uid="{AC29D0BB-C1E7-44C2-A3C2-FC4AB3044CA0}"/>
    <cellStyle name="Output 8 8 4" xfId="18234" xr:uid="{07394A94-E804-4193-891D-2414B1F5468F}"/>
    <cellStyle name="Output 8 9" xfId="9016" xr:uid="{05244124-369A-4579-A3ED-304C5957E6A4}"/>
    <cellStyle name="Output 8 9 2" xfId="14717" xr:uid="{2CA59B6D-AF57-460F-A529-161004413D16}"/>
    <cellStyle name="Output 8 9 2 2" xfId="24165" xr:uid="{063C6B59-0DB0-4299-9194-6CFD9882BA67}"/>
    <cellStyle name="Output 8 9 3" xfId="18464" xr:uid="{8E0E1C66-CB94-4C1E-ACFF-EB43708EE4E8}"/>
    <cellStyle name="Output 9" xfId="1542" xr:uid="{4CE53B95-F603-4837-ACAC-D09D0FBB6E46}"/>
    <cellStyle name="Output 9 10" xfId="26875" xr:uid="{DD2645FC-2783-4FF5-A03B-DB2516F36C25}"/>
    <cellStyle name="Output 9 11" xfId="27201" xr:uid="{5CD70C55-6746-482D-A35A-DE09B9DBCA26}"/>
    <cellStyle name="Output 9 2" xfId="3876" xr:uid="{FA8E1650-ED9A-498F-91FA-99A3659A9351}"/>
    <cellStyle name="Output 9 3" xfId="5695" xr:uid="{55045176-2DC8-48BE-B1D1-0CAC3F1EE044}"/>
    <cellStyle name="Output 9 3 2" xfId="6365" xr:uid="{A1114553-E0C8-4A3C-840F-236D6654E2AA}"/>
    <cellStyle name="Output 9 3 2 2" xfId="10097" xr:uid="{E21F9A98-29D2-4B53-85AF-F95A7B84DCAC}"/>
    <cellStyle name="Output 9 3 2 2 2" xfId="19545" xr:uid="{7D7B746A-40EE-4372-B79E-764C2C20E326}"/>
    <cellStyle name="Output 9 3 2 3" xfId="15816" xr:uid="{8F263308-6F9F-45A0-A051-06B9D1A14F00}"/>
    <cellStyle name="Output 9 3 3" xfId="9427" xr:uid="{73315E87-28DB-4E33-841D-F8F1BAE67FE9}"/>
    <cellStyle name="Output 9 3 3 2" xfId="18875" xr:uid="{C9A6D68C-D1E5-46D2-9720-CB4FB9B73A87}"/>
    <cellStyle name="Output 9 3 4" xfId="15146" xr:uid="{9288699A-6F78-4552-988C-69FE829AD743}"/>
    <cellStyle name="Output 9 3 5" xfId="27876" xr:uid="{362D2785-7DD0-4FEF-97FD-E9E5E057D3FF}"/>
    <cellStyle name="Output 9 3 6" xfId="27173" xr:uid="{5C7998FA-EDB2-4072-9BE4-C1349B6C927C}"/>
    <cellStyle name="Output 9 3 7" xfId="26601" xr:uid="{0EF05B07-7A9F-4326-913C-3E861A9779A2}"/>
    <cellStyle name="Output 9 3 8" xfId="28410" xr:uid="{6096FE5C-8BC1-4251-BB9F-9556896A6A11}"/>
    <cellStyle name="Output 9 4" xfId="6933" xr:uid="{F10D28E6-0B33-4DB3-859B-4904E4E9BE88}"/>
    <cellStyle name="Output 9 4 2" xfId="10664" xr:uid="{C7E2E2EA-83E3-4581-B4AF-F58295C1EE17}"/>
    <cellStyle name="Output 9 4 2 2" xfId="20112" xr:uid="{9274DE5F-5180-4A95-85B7-E4EC1BDE9931}"/>
    <cellStyle name="Output 9 4 2 3" xfId="24536" xr:uid="{52E2188F-37CD-4C0F-87DA-322A39651D73}"/>
    <cellStyle name="Output 9 4 3" xfId="12670" xr:uid="{AEA0FDFA-1D5A-4BA0-9963-60D518EFD2B2}"/>
    <cellStyle name="Output 9 4 3 2" xfId="22118" xr:uid="{BAF04EB5-4A93-4FD8-B884-303F78434A07}"/>
    <cellStyle name="Output 9 4 4" xfId="16383" xr:uid="{F299A78F-BAA0-4BE7-A131-926C1A0EF9A4}"/>
    <cellStyle name="Output 9 5" xfId="8261" xr:uid="{1FF5D6B6-4984-4D00-8582-C8A489A09F40}"/>
    <cellStyle name="Output 9 5 2" xfId="11813" xr:uid="{0F2561C5-4389-4745-9063-2FC5D4004E24}"/>
    <cellStyle name="Output 9 5 2 2" xfId="21261" xr:uid="{02B604C5-FE86-46D6-9E6F-3F2354AA031E}"/>
    <cellStyle name="Output 9 5 2 3" xfId="25655" xr:uid="{E6224C95-40E8-443F-BFBC-19443C14FC8D}"/>
    <cellStyle name="Output 9 5 3" xfId="13966" xr:uid="{32FF1212-365D-48A2-A8FF-562232FD1CEA}"/>
    <cellStyle name="Output 9 5 3 2" xfId="23414" xr:uid="{E59BA5E3-6DA8-4818-A3A0-EBE07822778C}"/>
    <cellStyle name="Output 9 5 4" xfId="17709" xr:uid="{016A6272-A137-49AD-8810-BA2C86F57146}"/>
    <cellStyle name="Output 9 6" xfId="7488" xr:uid="{ECD85591-8006-437A-8B92-D8E1E70D3935}"/>
    <cellStyle name="Output 9 6 2" xfId="11164" xr:uid="{2660AD38-8039-4BC3-9909-0CAA664E7661}"/>
    <cellStyle name="Output 9 6 2 2" xfId="20612" xr:uid="{3BB7030B-2DB8-4883-8DC7-4C689E4F33F4}"/>
    <cellStyle name="Output 9 6 2 3" xfId="25031" xr:uid="{2160702C-1A33-48D0-AA30-F4A6CBCE5C27}"/>
    <cellStyle name="Output 9 6 3" xfId="13218" xr:uid="{FD547429-78EE-4283-BBB5-02CF0742BB2B}"/>
    <cellStyle name="Output 9 6 3 2" xfId="22666" xr:uid="{51EB35ED-4E77-4DC7-B56D-3E62AFDAB6FA}"/>
    <cellStyle name="Output 9 6 4" xfId="16936" xr:uid="{FEA0D3C7-9639-4694-80C1-90441D8D30A8}"/>
    <cellStyle name="Output 9 7" xfId="8498" xr:uid="{ED8ED9DD-433B-401D-A4FC-373179152304}"/>
    <cellStyle name="Output 9 7 2" xfId="12013" xr:uid="{4CF57DE6-F76D-4A00-9BBD-214A5DDD39DE}"/>
    <cellStyle name="Output 9 7 2 2" xfId="21461" xr:uid="{EC197E3C-D932-4163-8A16-299008C0DC00}"/>
    <cellStyle name="Output 9 7 2 3" xfId="25853" xr:uid="{279BD8E5-3669-4755-A076-D54F711EA42B}"/>
    <cellStyle name="Output 9 7 3" xfId="14201" xr:uid="{0C5CCAA7-2878-4626-B388-5247EA56FA04}"/>
    <cellStyle name="Output 9 7 3 2" xfId="23649" xr:uid="{55768FC1-8660-4263-8449-65C180BAE1CB}"/>
    <cellStyle name="Output 9 7 4" xfId="17946" xr:uid="{7E763525-6FA0-4730-B455-865CFD3F1696}"/>
    <cellStyle name="Output 9 8" xfId="7249" xr:uid="{EBD58239-E350-4F67-88F1-AA2D413F7C94}"/>
    <cellStyle name="Output 9 8 2" xfId="10973" xr:uid="{8576243D-0EE1-4413-89A1-9846DDCD09F3}"/>
    <cellStyle name="Output 9 8 2 2" xfId="20421" xr:uid="{99FC367F-59C8-45B7-B7FC-4E2C86249DB3}"/>
    <cellStyle name="Output 9 8 2 3" xfId="24841" xr:uid="{43C51563-FB11-48C5-9053-A4338716D4D2}"/>
    <cellStyle name="Output 9 8 3" xfId="12980" xr:uid="{E10AAB3D-08EC-4E1C-B205-D04AEB68034C}"/>
    <cellStyle name="Output 9 8 3 2" xfId="22428" xr:uid="{6B68CA73-2F7C-4C3C-A527-7D613B29A534}"/>
    <cellStyle name="Output 9 8 4" xfId="16697" xr:uid="{ACFD47EA-3623-44D7-9D75-6AC4D9C72C3B}"/>
    <cellStyle name="Output 9 9" xfId="8367" xr:uid="{94BD97B0-63CA-4AF8-A6DB-996E7DDD0A19}"/>
    <cellStyle name="Output 9 9 2" xfId="14072" xr:uid="{8C204FB8-F1FE-4D72-8468-BC7674ED4B1F}"/>
    <cellStyle name="Output 9 9 2 2" xfId="23520" xr:uid="{F82CC5E9-377A-4086-BC69-8092D69742B0}"/>
    <cellStyle name="Output 9 9 3" xfId="17815" xr:uid="{96A2341D-0B53-45B6-B131-F2FAFDB590F7}"/>
    <cellStyle name="Percent" xfId="2" builtinId="5"/>
    <cellStyle name="Percent 10" xfId="3877" xr:uid="{CFB85D26-B71A-473F-B29C-3575180D5E22}"/>
    <cellStyle name="Percent 11" xfId="32692" xr:uid="{9B8179D2-D69D-4C0E-A38B-D8F527D0F3EF}"/>
    <cellStyle name="Percent 12" xfId="32709" xr:uid="{6CC4B9C2-DBEA-4C98-8B6C-02D2B2705224}"/>
    <cellStyle name="Percent 2" xfId="7" xr:uid="{D3A02AC0-45E5-4F12-8ADB-F218B1345DE7}"/>
    <cellStyle name="Percent 2 10" xfId="3878" xr:uid="{1F643151-1136-44E5-B8F6-8EAD64419EA1}"/>
    <cellStyle name="Percent 2 11" xfId="3879" xr:uid="{21D5DD9F-8383-4185-B1CB-3C345C483AD9}"/>
    <cellStyle name="Percent 2 12" xfId="3880" xr:uid="{56F29BB1-464D-4E3E-94E1-5A803D94B4A0}"/>
    <cellStyle name="Percent 2 13" xfId="3881" xr:uid="{0E09D412-8EFA-4702-8DAA-0A7116DEEEC4}"/>
    <cellStyle name="Percent 2 14" xfId="3882" xr:uid="{2D45D7BA-3FDA-452E-B259-A710D58B3DEC}"/>
    <cellStyle name="Percent 2 15" xfId="3883" xr:uid="{7BAD3253-B15B-44A5-A28E-8F625CDC9B0A}"/>
    <cellStyle name="Percent 2 16" xfId="3884" xr:uid="{4FED9EDB-C997-4AD2-8E7E-F3995F2A3FE0}"/>
    <cellStyle name="Percent 2 17" xfId="3885" xr:uid="{60193D52-7A99-47F9-BBB9-8BA0BD6819F8}"/>
    <cellStyle name="Percent 2 18" xfId="4183" xr:uid="{9B2A7E47-CA1D-4764-843B-2F4A1F3BDFCD}"/>
    <cellStyle name="Percent 2 18 2" xfId="29601" xr:uid="{FA28361A-B8B7-4261-AE90-B83F432621B8}"/>
    <cellStyle name="Percent 2 19" xfId="1658" xr:uid="{0DC5D4BC-1CEF-40A7-9B5E-BF3A3B7D0D6A}"/>
    <cellStyle name="Percent 2 19 2" xfId="29477" xr:uid="{E35530B6-08BF-447B-B6BF-0F25BAD4F4BA}"/>
    <cellStyle name="Percent 2 2" xfId="12" xr:uid="{2084626C-BE3D-4941-B937-8FEDFD167FE6}"/>
    <cellStyle name="Percent 2 2 2" xfId="29353" xr:uid="{90500510-B6DB-4491-9FA6-FBF2CA596539}"/>
    <cellStyle name="Percent 2 2 3" xfId="41" xr:uid="{3FA1985B-6738-44D5-9CAF-90E8829E7F9F}"/>
    <cellStyle name="Percent 2 2 4" xfId="29456" xr:uid="{CBDB26D9-8ECC-4A24-8FE0-BF4889870890}"/>
    <cellStyle name="Percent 2 20" xfId="20" xr:uid="{60400729-CF93-4847-A9FF-E25DD91DA2A7}"/>
    <cellStyle name="Percent 2 21" xfId="46" xr:uid="{F514B78E-88C6-4D48-9B01-5BA0749E5E0B}"/>
    <cellStyle name="Percent 2 22" xfId="29451" xr:uid="{2F07C4F2-0D41-4AD4-8873-45851C13EA21}"/>
    <cellStyle name="Percent 2 3" xfId="3887" xr:uid="{AD81C045-1AEC-4165-9C2E-15CAF2D34580}"/>
    <cellStyle name="Percent 2 3 2" xfId="29404" xr:uid="{3A0F5542-76C7-46A3-ABC5-4EF1C9F81379}"/>
    <cellStyle name="Percent 2 3 2 2" xfId="32629" xr:uid="{1E7B6AC5-08BE-4786-BFC2-74157054EB46}"/>
    <cellStyle name="Percent 2 4" xfId="3888" xr:uid="{F78B1CF5-29F9-436F-B773-113910C4F270}"/>
    <cellStyle name="Percent 2 5" xfId="3889" xr:uid="{A5081AB1-7219-4F14-B023-EF7FBB2851CE}"/>
    <cellStyle name="Percent 2 6" xfId="3890" xr:uid="{94DBFE01-08FA-4DAA-B061-85C53EE596C1}"/>
    <cellStyle name="Percent 2 7" xfId="3891" xr:uid="{6C29FE3D-0514-48D4-B543-963686CE993A}"/>
    <cellStyle name="Percent 2 8" xfId="3892" xr:uid="{677F02D2-7E44-41A5-8F19-12CB498E11C0}"/>
    <cellStyle name="Percent 2 9" xfId="3893" xr:uid="{3D483B3D-D6FE-4BC9-8016-CCDBF184FB90}"/>
    <cellStyle name="Percent 2 9 4" xfId="32703" xr:uid="{B4A7E054-E6A7-4499-80BF-5E03230380E1}"/>
    <cellStyle name="Percent 3" xfId="6" xr:uid="{00986DDC-B5C2-467A-86BE-65172268B925}"/>
    <cellStyle name="Percent 3 2" xfId="17" xr:uid="{8899712B-9A48-442A-BC39-884A163486E6}"/>
    <cellStyle name="Percent 3 2 2" xfId="29363" xr:uid="{131F07F7-56C6-4AF1-AD91-C27EBEB8ADD5}"/>
    <cellStyle name="Percent 3 2 3" xfId="29336" xr:uid="{F1AB47DE-1F4D-486C-AF4E-1425AAFA938A}"/>
    <cellStyle name="Percent 3 2 4" xfId="3895" xr:uid="{5C67DA3C-71B3-41FB-9083-4ED71E3EF810}"/>
    <cellStyle name="Percent 3 3" xfId="4091" xr:uid="{EEE2391C-EDFB-4CC1-A697-8E741C29E171}"/>
    <cellStyle name="Percent 3 3 2" xfId="29405" xr:uid="{3FC9215D-1648-4222-B5EA-C1BDA861D2C6}"/>
    <cellStyle name="Percent 3 4" xfId="3894" xr:uid="{CFB322AA-F88C-4AD8-B8EC-453FEC3071AB}"/>
    <cellStyle name="Percent 3 4 2" xfId="29402" xr:uid="{6C0D9F5A-1211-4A7E-8688-7142DCF9F59C}"/>
    <cellStyle name="Percent 3 4 2 2" xfId="32627" xr:uid="{BD524ADB-39AE-4D41-8629-E832FEAA264F}"/>
    <cellStyle name="Percent 3 5" xfId="51" xr:uid="{B7A95C6E-C9A4-4805-B091-EB23CD570A8C}"/>
    <cellStyle name="Percent 3 6" xfId="29269" xr:uid="{6B2879E1-111F-4D16-92D7-1BC211CF172F}"/>
    <cellStyle name="Percent 3 7" xfId="26" xr:uid="{B2B8D568-5834-43DF-B95D-896872F39F77}"/>
    <cellStyle name="Percent 4" xfId="31" xr:uid="{723C31E4-6371-4989-97CB-A6B1C3BBB33B}"/>
    <cellStyle name="Percent 4 2" xfId="29333" xr:uid="{3CD4B11D-8889-4AB3-9963-09F4A6DD299D}"/>
    <cellStyle name="Percent 42" xfId="29354" xr:uid="{894554DE-1C67-4ED5-B287-2AF66BB77B55}"/>
    <cellStyle name="Percent 42 2" xfId="32620" xr:uid="{66E2F112-7285-4709-8E12-D6FDB7D44506}"/>
    <cellStyle name="Percent 42 3" xfId="32712" xr:uid="{DEFAB2B4-10EA-4F8B-A65A-C37DEF9C46D8}"/>
    <cellStyle name="Percent 5" xfId="35" xr:uid="{908D47ED-83CC-4CF2-B4A4-B34629A9F27F}"/>
    <cellStyle name="Percent 5 2" xfId="3897" xr:uid="{ED49A020-376F-4EAC-BF58-240CD51F1115}"/>
    <cellStyle name="Percent 5 3" xfId="4295" xr:uid="{1362850D-E2B3-4790-8C2E-82BB114A4CDE}"/>
    <cellStyle name="Percent 5 3 2" xfId="29702" xr:uid="{79083082-7983-4289-83AB-B0BFD7E4BC69}"/>
    <cellStyle name="Percent 5 4" xfId="29348" xr:uid="{12F6C82B-622C-4C1D-A7DD-D185355FC926}"/>
    <cellStyle name="Percent 6" xfId="5379" xr:uid="{43833712-B729-4EEB-95AA-D2D8C91694DA}"/>
    <cellStyle name="Percent 6 2" xfId="29935" xr:uid="{4E3803BD-E703-4E77-BDAE-EC059F1640DA}"/>
    <cellStyle name="Percent 7" xfId="3898" xr:uid="{589EBAF4-2541-4F15-B2AA-B69034E56653}"/>
    <cellStyle name="Percent 7 2" xfId="29339" xr:uid="{1B242E6D-FFBC-448B-B1E0-CF123EF68057}"/>
    <cellStyle name="Percent 8" xfId="7222" xr:uid="{4FA409C4-63B1-472F-B21D-3AB45C951285}"/>
    <cellStyle name="Percent 9" xfId="32646" xr:uid="{73E4DAF0-87DD-45F9-81B0-657A57927FB9}"/>
    <cellStyle name="Style 1" xfId="27" xr:uid="{F180D513-FEFF-4C32-8656-584D22BDBBFE}"/>
    <cellStyle name="Style 1 10" xfId="3900" xr:uid="{AB33D558-9D1E-414C-9993-CDA49CEDF724}"/>
    <cellStyle name="Style 1 10 2" xfId="5286" xr:uid="{041CF6FB-8BB8-48ED-9A7F-1E9BB1355A5F}"/>
    <cellStyle name="Style 1 11" xfId="3901" xr:uid="{834A194E-6F24-4729-85CC-430C0437A8DE}"/>
    <cellStyle name="Style 1 11 2" xfId="5287" xr:uid="{1E5AF113-B8CB-4E47-9E9F-27B920392395}"/>
    <cellStyle name="Style 1 12" xfId="3902" xr:uid="{C8873D3E-7C66-4400-B1A8-D0A60AF7AE96}"/>
    <cellStyle name="Style 1 12 2" xfId="5288" xr:uid="{C1D90607-1621-4F02-ACC1-365DBD7FE050}"/>
    <cellStyle name="Style 1 13" xfId="3903" xr:uid="{CD248CEC-BDA3-4799-B62C-9E21993F1710}"/>
    <cellStyle name="Style 1 13 2" xfId="5289" xr:uid="{EB9FBAC2-748B-4D9E-B6D3-4849965156D4}"/>
    <cellStyle name="Style 1 14" xfId="3904" xr:uid="{51F090C5-6379-4E19-8624-8E997CFAF1FC}"/>
    <cellStyle name="Style 1 14 2" xfId="3905" xr:uid="{290C309B-B3CC-48DA-B100-0025F97C7637}"/>
    <cellStyle name="Style 1 14 2 2" xfId="5291" xr:uid="{41EE223E-9151-4468-98B1-819F04F672A1}"/>
    <cellStyle name="Style 1 14 3" xfId="3906" xr:uid="{90468D01-EF25-4E23-AFE8-23B63C4E2AAD}"/>
    <cellStyle name="Style 1 14 3 2" xfId="5292" xr:uid="{0E9BF448-296C-4C9A-93D6-5B97F056ADC9}"/>
    <cellStyle name="Style 1 14 4" xfId="5290" xr:uid="{50DE6643-B979-437C-B798-CE8BCB004493}"/>
    <cellStyle name="Style 1 14_BOA LIFE 2011 FINAL" xfId="3907" xr:uid="{669A6CBE-7D2B-43F4-B0CA-DC8648FA3E4B}"/>
    <cellStyle name="Style 1 15" xfId="3908" xr:uid="{F23A440D-997F-4604-85FD-2757F10CF927}"/>
    <cellStyle name="Style 1 15 2" xfId="3909" xr:uid="{411563EE-6BFC-4014-B168-867ADA25855C}"/>
    <cellStyle name="Style 1 15 3" xfId="3910" xr:uid="{D693F77A-36BB-4CE9-9C92-5261E7AEE9BB}"/>
    <cellStyle name="Style 1 15 4" xfId="3911" xr:uid="{FB08BB81-8C88-4257-AB6E-D8278314DEB7}"/>
    <cellStyle name="Style 1 15 5" xfId="3912" xr:uid="{C6B8C143-B495-46B3-ABA2-2DE91A241956}"/>
    <cellStyle name="Style 1 15 6" xfId="3913" xr:uid="{31AC7233-B389-42F2-86C7-FD5CB1E30005}"/>
    <cellStyle name="Style 1 15 7" xfId="5293" xr:uid="{63D3017C-1B2F-490F-8D26-711217B32686}"/>
    <cellStyle name="Style 1 15_PAYMENTS 04'11 FINAL" xfId="3914" xr:uid="{BB4707E3-4623-4188-923D-78CAF1F7EA82}"/>
    <cellStyle name="Style 1 16" xfId="3915" xr:uid="{A83B5874-3D98-4630-8ADE-037ECBB71BF6}"/>
    <cellStyle name="Style 1 16 2" xfId="5294" xr:uid="{836D123B-791B-444F-9443-F0F3A33B137A}"/>
    <cellStyle name="Style 1 17" xfId="3916" xr:uid="{8C567EEB-38DE-4EBD-8A2F-E82426F70720}"/>
    <cellStyle name="Style 1 17 2" xfId="5295" xr:uid="{89A02E1E-E587-4E7F-B66C-A6FED0A61159}"/>
    <cellStyle name="Style 1 18" xfId="3917" xr:uid="{4B6A812B-543C-438E-A079-85BD795B3FB0}"/>
    <cellStyle name="Style 1 18 2" xfId="5296" xr:uid="{C8D1E5C4-1909-48AA-A81D-0E7185BB5324}"/>
    <cellStyle name="Style 1 19" xfId="3918" xr:uid="{C2AC7A34-7173-4ACD-9A9B-56128C781872}"/>
    <cellStyle name="Style 1 19 2" xfId="3919" xr:uid="{4809AA8F-D799-4B75-B38D-D79769F5A516}"/>
    <cellStyle name="Style 1 19 3" xfId="5297" xr:uid="{841DD755-8A18-4583-97CF-1C69CE5CF489}"/>
    <cellStyle name="Style 1 19_PAYMENTS 04'11 FINAL" xfId="3920" xr:uid="{52F8CC4C-DF68-4DD2-9404-FD95CB5D530B}"/>
    <cellStyle name="Style 1 2" xfId="3921" xr:uid="{602D7AFE-8E24-4BF0-8091-E00BF56CC80D}"/>
    <cellStyle name="Style 1 2 10" xfId="3922" xr:uid="{A71454C8-DC6D-4083-8234-C0C3E3E8183F}"/>
    <cellStyle name="Style 1 2 10 2" xfId="5299" xr:uid="{1C36BD37-F2E0-489A-9834-4D533908F8A1}"/>
    <cellStyle name="Style 1 2 11" xfId="3923" xr:uid="{47563A63-04F7-4DF0-99C6-F746E9770CB3}"/>
    <cellStyle name="Style 1 2 11 2" xfId="5300" xr:uid="{1022BFA8-612F-4B96-B8B2-24695D272124}"/>
    <cellStyle name="Style 1 2 12" xfId="3924" xr:uid="{87DE181C-77E3-491D-A0EC-FCB3B679A886}"/>
    <cellStyle name="Style 1 2 12 2" xfId="5301" xr:uid="{B634203B-C320-4F2D-98AC-E56B01973298}"/>
    <cellStyle name="Style 1 2 13" xfId="3925" xr:uid="{D11E51F3-F801-4496-AEA4-9D5B80B7908D}"/>
    <cellStyle name="Style 1 2 13 2" xfId="5302" xr:uid="{6B5FB2B8-BA33-458B-9506-5385621D931C}"/>
    <cellStyle name="Style 1 2 14" xfId="3926" xr:uid="{8E005AA2-DBFA-4E13-B0A0-EBD732DA219F}"/>
    <cellStyle name="Style 1 2 14 2" xfId="5303" xr:uid="{BEC4ACAB-B0AB-49A5-9E19-E74D2BFC8FD8}"/>
    <cellStyle name="Style 1 2 15" xfId="3927" xr:uid="{4A26F2C3-922E-4367-9560-22EF7CCD5166}"/>
    <cellStyle name="Style 1 2 15 2" xfId="5304" xr:uid="{0B916F4F-47D0-4074-ACAC-3147D40E8713}"/>
    <cellStyle name="Style 1 2 16" xfId="3928" xr:uid="{282529FC-4BD9-443D-ABB7-27043E643876}"/>
    <cellStyle name="Style 1 2 16 2" xfId="5305" xr:uid="{9C1C6B61-5CF9-42B6-AFE6-0EAA54EC15B6}"/>
    <cellStyle name="Style 1 2 17" xfId="3929" xr:uid="{B2557E81-D041-4B3E-9977-04494454A281}"/>
    <cellStyle name="Style 1 2 17 2" xfId="5306" xr:uid="{0B0B8248-B378-4498-8BBF-3BC5BADC3721}"/>
    <cellStyle name="Style 1 2 18" xfId="3930" xr:uid="{484471C9-02A0-4373-B93D-3EDFFF2351DD}"/>
    <cellStyle name="Style 1 2 18 2" xfId="5307" xr:uid="{62030B9D-F04D-487D-8DD5-DE0E85EAE1D0}"/>
    <cellStyle name="Style 1 2 19" xfId="3931" xr:uid="{EE27B978-2D47-4DFF-B9DD-446E2D49DCFD}"/>
    <cellStyle name="Style 1 2 19 2" xfId="5308" xr:uid="{F9F9C487-C5C8-44E8-89E1-4422C8011A88}"/>
    <cellStyle name="Style 1 2 2" xfId="3932" xr:uid="{AB96FB60-1C39-4164-BEF2-3977DD21A9D4}"/>
    <cellStyle name="Style 1 2 2 2" xfId="5309" xr:uid="{4D76C89C-6484-400B-8035-06BF4B28FA23}"/>
    <cellStyle name="Style 1 2 20" xfId="3933" xr:uid="{F4E9373B-579C-4220-BCC6-2A7592B2D234}"/>
    <cellStyle name="Style 1 2 20 2" xfId="5310" xr:uid="{EA6597ED-0046-4699-8529-B8742CB8B8A2}"/>
    <cellStyle name="Style 1 2 21" xfId="3934" xr:uid="{D1BB718F-53F2-4160-A388-103180640BE9}"/>
    <cellStyle name="Style 1 2 22" xfId="5298" xr:uid="{C285229E-CCE5-471C-B0A3-DC50D83F58CB}"/>
    <cellStyle name="Style 1 2 3" xfId="3935" xr:uid="{5AA9E7F5-968A-43F9-8DD5-4FC9273CB2A0}"/>
    <cellStyle name="Style 1 2 3 2" xfId="5311" xr:uid="{FEC299F2-D4EB-496F-899B-467DFF6E8430}"/>
    <cellStyle name="Style 1 2 4" xfId="3936" xr:uid="{4DF299F4-231E-48A4-8107-BB7680F15809}"/>
    <cellStyle name="Style 1 2 4 2" xfId="5312" xr:uid="{9DF05116-4553-4A5B-B45F-1420C138E1F8}"/>
    <cellStyle name="Style 1 2 5" xfId="3937" xr:uid="{1269772A-AF04-4996-B5EA-A9C5A9F9E00B}"/>
    <cellStyle name="Style 1 2 5 2" xfId="5313" xr:uid="{F5F23ECB-3681-444B-8089-D50A670F33A5}"/>
    <cellStyle name="Style 1 2 6" xfId="3938" xr:uid="{65226EE3-8938-40A0-A254-05F03CDECC37}"/>
    <cellStyle name="Style 1 2 6 2" xfId="5314" xr:uid="{A0F9F55E-338A-4EB9-9DA2-0C0F04992AB0}"/>
    <cellStyle name="Style 1 2 7" xfId="3939" xr:uid="{60F9613E-E1D3-41C6-9AEB-A391882F8A8E}"/>
    <cellStyle name="Style 1 2 7 2" xfId="5315" xr:uid="{408C7E27-5463-45E6-B424-595473CB8A9C}"/>
    <cellStyle name="Style 1 2 8" xfId="3940" xr:uid="{178C21B7-56B0-4582-B014-7ADEC64951BA}"/>
    <cellStyle name="Style 1 2 8 2" xfId="5316" xr:uid="{2888A55D-4143-450D-9A71-1759AB76DC53}"/>
    <cellStyle name="Style 1 2 9" xfId="3941" xr:uid="{DEB491DC-C0C2-4183-9EDD-978CA5479B98}"/>
    <cellStyle name="Style 1 2 9 2" xfId="5317" xr:uid="{F74A120F-4B34-466B-AF31-51A5B293FCBC}"/>
    <cellStyle name="Style 1 2_09'10 Final 30.09.2010 updated 30.10.10" xfId="3942" xr:uid="{B23839E0-8C41-4DAE-AA40-FC14E5C7E3B6}"/>
    <cellStyle name="Style 1 20" xfId="3943" xr:uid="{065179AB-9226-4B22-881B-152D9A955F87}"/>
    <cellStyle name="Style 1 20 2" xfId="5318" xr:uid="{932160AF-ACCD-4DDA-8B64-E6C3453FF20D}"/>
    <cellStyle name="Style 1 21" xfId="3944" xr:uid="{53041996-501F-4629-9D35-9F8D0BA4E91D}"/>
    <cellStyle name="Style 1 21 2" xfId="5319" xr:uid="{6D6069BD-CFBB-425C-B29B-AC347FD9D30E}"/>
    <cellStyle name="Style 1 22" xfId="3945" xr:uid="{DF792BF0-BFD0-4187-8012-7EED982FFC7B}"/>
    <cellStyle name="Style 1 22 2" xfId="5320" xr:uid="{F64716B8-E0A8-4EC8-B228-94BD0CF8989E}"/>
    <cellStyle name="Style 1 23" xfId="3946" xr:uid="{ECAA8904-FCAD-4C7A-A0FD-B4A1E933F557}"/>
    <cellStyle name="Style 1 23 2" xfId="5321" xr:uid="{F04B2572-D4CF-4B0C-B7D1-8BE7DF9B8927}"/>
    <cellStyle name="Style 1 24" xfId="3947" xr:uid="{5F572A89-7CB0-43A0-B278-A225204549E5}"/>
    <cellStyle name="Style 1 24 2" xfId="5322" xr:uid="{CDBAE40E-F3CA-46EA-9FCB-4D2F7B7458C2}"/>
    <cellStyle name="Style 1 25" xfId="3948" xr:uid="{4FD48ACB-73B5-4B38-8656-5B66A8B85458}"/>
    <cellStyle name="Style 1 26" xfId="3949" xr:uid="{ECED02C1-6D35-4008-B929-5AB0396663B8}"/>
    <cellStyle name="Style 1 27" xfId="5285" xr:uid="{F87ABB30-7B49-4B5A-A85E-9CF8EAD1FAA5}"/>
    <cellStyle name="Style 1 28" xfId="3899" xr:uid="{6CAF8ED3-CD07-49F1-9C5C-C1AAB2A89784}"/>
    <cellStyle name="Style 1 3" xfId="3950" xr:uid="{D12F3F92-3F53-446C-9F75-AFA6D7D1888C}"/>
    <cellStyle name="Style 1 3 2" xfId="5323" xr:uid="{9F8B1560-D539-4639-9A63-B423BD9635EE}"/>
    <cellStyle name="Style 1 4" xfId="3951" xr:uid="{EAB482B1-61AB-4DE7-961B-280B6E5BFC20}"/>
    <cellStyle name="Style 1 4 2" xfId="5324" xr:uid="{886082F1-B774-41C6-8EDA-F7E43DC5B616}"/>
    <cellStyle name="Style 1 5" xfId="3952" xr:uid="{F65CF3FA-9544-4544-925D-468A86FD3443}"/>
    <cellStyle name="Style 1 5 2" xfId="5325" xr:uid="{AD5841FD-9334-4528-85D7-FC6C1AC1475D}"/>
    <cellStyle name="Style 1 6" xfId="3953" xr:uid="{B353167C-594A-4A5C-BD9C-18933CE5B53C}"/>
    <cellStyle name="Style 1 6 2" xfId="5326" xr:uid="{C7525EEB-C8A6-41BE-B723-FF0788E789EB}"/>
    <cellStyle name="Style 1 7" xfId="3954" xr:uid="{F7416B8D-4B34-485D-A6EE-0B1D2D1BC731}"/>
    <cellStyle name="Style 1 7 2" xfId="5327" xr:uid="{857D5018-CF24-4D63-8174-11B7CA77B728}"/>
    <cellStyle name="Style 1 8" xfId="3955" xr:uid="{1CC4AFFB-FBD5-4870-A21C-CAD895B890E9}"/>
    <cellStyle name="Style 1 8 2" xfId="5328" xr:uid="{8B319F5F-263B-4E33-A928-23720756B1FF}"/>
    <cellStyle name="Style 1 9" xfId="3956" xr:uid="{76050434-FF9F-407E-99B0-1D969CE9AB01}"/>
    <cellStyle name="Style 1 9 2" xfId="5329" xr:uid="{E4FB3E00-08AB-41F3-9304-EB710E70EE18}"/>
    <cellStyle name="Style 3" xfId="28" xr:uid="{7C7E3E03-3040-41E9-B492-D9EB3F94218B}"/>
    <cellStyle name="Style 3 2" xfId="29226" xr:uid="{DDB1DDC7-43EC-42BD-89FD-3B83D7718501}"/>
    <cellStyle name="Title" xfId="11" builtinId="15" customBuiltin="1"/>
    <cellStyle name="Title 10" xfId="1544" xr:uid="{C0875DDC-6F2E-4F89-9B5B-3F59CAA9834A}"/>
    <cellStyle name="Title 10 2" xfId="3958" xr:uid="{B8CA409A-D2F6-48DE-9C7B-DFE0E6F2F6C0}"/>
    <cellStyle name="Title 11" xfId="1545" xr:uid="{B05A0DA8-B71C-47C6-8D58-F36A5CB99A8A}"/>
    <cellStyle name="Title 11 2" xfId="3959" xr:uid="{3D873F3B-9E25-4A99-BC05-C60488813FB6}"/>
    <cellStyle name="Title 12" xfId="1546" xr:uid="{FFA237F2-86FB-45AF-AC11-878B2D57A980}"/>
    <cellStyle name="Title 12 2" xfId="3960" xr:uid="{6BE12F6B-8452-4B0F-8608-0D6392078840}"/>
    <cellStyle name="Title 13" xfId="1547" xr:uid="{8A518880-C28A-4ED6-A08F-510AF156A821}"/>
    <cellStyle name="Title 13 2" xfId="3961" xr:uid="{1023BE87-497D-4F6B-82BB-0E6A454D1B2D}"/>
    <cellStyle name="Title 14" xfId="1548" xr:uid="{DE3FF9FA-0E2F-47BC-B08D-1D0A40BA4114}"/>
    <cellStyle name="Title 14 2" xfId="3962" xr:uid="{BE4A095E-1347-4F74-9637-641882125B60}"/>
    <cellStyle name="Title 15" xfId="1549" xr:uid="{FA6101EC-C61B-497B-9FF0-F2C2C95F8585}"/>
    <cellStyle name="Title 15 2" xfId="3963" xr:uid="{C5856C69-AD76-4B85-8FC0-83ED304156E0}"/>
    <cellStyle name="Title 16" xfId="1550" xr:uid="{8A0D6746-AB76-4F4F-BB76-C91BED799549}"/>
    <cellStyle name="Title 16 2" xfId="3964" xr:uid="{48F29CAC-D100-4A7F-BAD6-BF628CE6C47E}"/>
    <cellStyle name="Title 17" xfId="1551" xr:uid="{2F40CC4B-6B54-48D3-8EFE-A2FDA4889246}"/>
    <cellStyle name="Title 17 2" xfId="3965" xr:uid="{B955D831-7E70-4096-859B-DC8127E5915B}"/>
    <cellStyle name="Title 18" xfId="1552" xr:uid="{D37AB03E-E99C-473F-8029-3B22C7239533}"/>
    <cellStyle name="Title 18 2" xfId="3966" xr:uid="{9CB7767F-DC99-4686-B1C5-9FDCA4A22CE3}"/>
    <cellStyle name="Title 19" xfId="3967" xr:uid="{21F17BA3-1A28-4EAB-A525-2FD87D735FAB}"/>
    <cellStyle name="Title 2" xfId="1553" xr:uid="{FB2119D4-26B5-409E-BCDA-9621C01A91B9}"/>
    <cellStyle name="Title 2 10" xfId="1554" xr:uid="{1B085FB4-D76B-4E1B-B91E-1D7B809FBC52}"/>
    <cellStyle name="Title 2 11" xfId="1555" xr:uid="{46014942-818D-44B2-B759-6958DD4108E5}"/>
    <cellStyle name="Title 2 12" xfId="3968" xr:uid="{59AE1E09-0C44-455F-A54D-4246F3933AF7}"/>
    <cellStyle name="Title 2 13" xfId="5331" xr:uid="{814F8C35-411D-4140-9443-725F3BC6D62A}"/>
    <cellStyle name="Title 2 2" xfId="1556" xr:uid="{3375018F-2202-4023-A3BE-A8C6A94CA835}"/>
    <cellStyle name="Title 2 2 2" xfId="3970" xr:uid="{728939FD-609B-42EE-9722-02D7FA67A427}"/>
    <cellStyle name="Title 2 2 2 2" xfId="5333" xr:uid="{38AEB117-7C4B-463D-B8BC-39137E59D145}"/>
    <cellStyle name="Title 2 2 3" xfId="3971" xr:uid="{97AA0D26-DCB5-46E0-8ACF-31AA66F0FBF2}"/>
    <cellStyle name="Title 2 2 3 2" xfId="5334" xr:uid="{2F73BFDE-3073-47BF-8EC0-D6DCA4720991}"/>
    <cellStyle name="Title 2 2 4" xfId="3972" xr:uid="{FC2DEA2C-45D8-4F3D-A851-587F5EEA6558}"/>
    <cellStyle name="Title 2 2 4 2" xfId="5335" xr:uid="{877D9B88-AB99-4D6D-97F1-F6350903F5EE}"/>
    <cellStyle name="Title 2 2 5" xfId="3973" xr:uid="{34A99E05-43C7-4686-9DA7-79CC6D0FE9A1}"/>
    <cellStyle name="Title 2 2 5 2" xfId="5336" xr:uid="{94B014C4-4FDF-45D9-B636-DDCE7144B72A}"/>
    <cellStyle name="Title 2 2 6" xfId="3974" xr:uid="{CFA640E4-C0CF-4E69-BB7E-F569D9628406}"/>
    <cellStyle name="Title 2 2 6 2" xfId="5337" xr:uid="{58E782F9-9BDC-453A-A936-5885588E0E45}"/>
    <cellStyle name="Title 2 2 7" xfId="3969" xr:uid="{D3AA55F7-A6B2-4D41-905B-AEB7CFB2864D}"/>
    <cellStyle name="Title 2 2 8" xfId="5332" xr:uid="{3DF8DADB-1AC0-42F5-96E5-024BDAD20501}"/>
    <cellStyle name="Title 2 3" xfId="1557" xr:uid="{D6435232-E26D-42A1-8E42-56C0F7048B43}"/>
    <cellStyle name="Title 2 3 2" xfId="3975" xr:uid="{E48E862E-BF6F-4FE8-BCFC-C22048392915}"/>
    <cellStyle name="Title 2 3 3" xfId="5338" xr:uid="{A8649FEE-1E33-44EB-B124-16EB813AB577}"/>
    <cellStyle name="Title 2 4" xfId="1558" xr:uid="{652ED135-287A-4AE3-804C-A4062CC9E848}"/>
    <cellStyle name="Title 2 4 2" xfId="3977" xr:uid="{6494DA6F-3629-4CD8-A3B2-CFC2B92DB339}"/>
    <cellStyle name="Title 2 4 3" xfId="3976" xr:uid="{55A29085-23DE-40A2-B557-86E1050D9124}"/>
    <cellStyle name="Title 2 4 4" xfId="5339" xr:uid="{C922E2EF-7F88-4046-B3DA-1704291E7023}"/>
    <cellStyle name="Title 2 5" xfId="1559" xr:uid="{C485EA95-2047-4AC6-9534-829F2C7C323A}"/>
    <cellStyle name="Title 2 5 2" xfId="3978" xr:uid="{53754071-E4AA-45E4-836F-EB3590FACA24}"/>
    <cellStyle name="Title 2 5 3" xfId="5340" xr:uid="{2B8F4235-E7A0-463E-8C59-795C9D8D89FF}"/>
    <cellStyle name="Title 2 6" xfId="1560" xr:uid="{C3FAD646-75F4-4284-9A42-38DD72CC163F}"/>
    <cellStyle name="Title 2 6 2" xfId="3979" xr:uid="{A1B49DEE-F342-4DDC-B20C-E8F40EF60E78}"/>
    <cellStyle name="Title 2 6 3" xfId="5341" xr:uid="{29CBB6D5-F1C2-428B-ABAA-A39C39F63C27}"/>
    <cellStyle name="Title 2 7" xfId="1561" xr:uid="{6C5E4AAD-ED3E-4FFE-9035-D380C7CF1A29}"/>
    <cellStyle name="Title 2 7 2" xfId="3980" xr:uid="{55A1B894-F0FC-4958-B6B3-C39CA4C5DA4B}"/>
    <cellStyle name="Title 2 7 3" xfId="5342" xr:uid="{61678366-4291-46C5-9D05-DF8119E1F0DB}"/>
    <cellStyle name="Title 2 8" xfId="1562" xr:uid="{8F6EA857-E200-469D-AA80-E0A46DFD6AE8}"/>
    <cellStyle name="Title 2 8 2" xfId="3981" xr:uid="{96EB5FE5-EB31-4C4C-BA75-2DEEDCC037A6}"/>
    <cellStyle name="Title 2 8 3" xfId="5343" xr:uid="{DA992558-1CF5-46FD-B915-102BB8B37D27}"/>
    <cellStyle name="Title 2 9" xfId="1563" xr:uid="{4B9A0D9B-198A-4D59-8CF7-4B74019A7F9F}"/>
    <cellStyle name="Title 2 9 2" xfId="3982" xr:uid="{E6167FCF-83A0-4076-AF94-0E2FB70E2C7B}"/>
    <cellStyle name="Title 2 9 3" xfId="5344" xr:uid="{7412F37B-F05C-447E-8DAA-8470E75FAAAB}"/>
    <cellStyle name="Title 20" xfId="3983" xr:uid="{19C15DF1-A4A2-4854-9FCD-26248B5D82E0}"/>
    <cellStyle name="Title 21" xfId="3984" xr:uid="{A5DE33A2-EA56-4AEE-ADC0-B641A4D2105A}"/>
    <cellStyle name="Title 22" xfId="3985" xr:uid="{B53DE470-294D-4938-AD6A-0A67476AC402}"/>
    <cellStyle name="Title 23" xfId="3986" xr:uid="{17BAC042-95DC-427F-A3E8-DF9EEE36D062}"/>
    <cellStyle name="Title 24" xfId="3987" xr:uid="{B4F4F528-EB15-4F0A-9003-C68F6736916B}"/>
    <cellStyle name="Title 25" xfId="3988" xr:uid="{7847A8D7-E9B9-4A41-8932-027DB13263A9}"/>
    <cellStyle name="Title 26" xfId="3989" xr:uid="{DA5EF039-459F-436D-8C22-E7606430ECCE}"/>
    <cellStyle name="Title 27" xfId="3957" xr:uid="{D04C391A-92AE-412B-AAB4-B5BFEDEB196F}"/>
    <cellStyle name="Title 28" xfId="5330" xr:uid="{D96CEB2B-000B-4A98-B9E7-251D6788CAD4}"/>
    <cellStyle name="Title 29" xfId="5383" xr:uid="{D5EE348D-908A-420D-8A2F-E7387FFB1A05}"/>
    <cellStyle name="Title 3" xfId="1564" xr:uid="{F7597D57-39F4-4394-8D43-4917B159503F}"/>
    <cellStyle name="Title 3 10" xfId="1565" xr:uid="{C58CC415-509C-44CA-A10A-AC8B758A1146}"/>
    <cellStyle name="Title 3 11" xfId="1566" xr:uid="{E77BA691-AC7A-45E9-A315-B0EF9EB79F03}"/>
    <cellStyle name="Title 3 12" xfId="3990" xr:uid="{468D0F60-D9F8-4C8B-BAD9-C96FA320903B}"/>
    <cellStyle name="Title 3 2" xfId="1567" xr:uid="{1ECDDAD7-59F3-47C0-B599-F69AB31F10E2}"/>
    <cellStyle name="Title 3 2 2" xfId="3991" xr:uid="{4A2BEFFA-FE43-4C0C-91DD-95C61F872088}"/>
    <cellStyle name="Title 3 2 3" xfId="5345" xr:uid="{A868A411-CBE4-47F8-9E15-ADE631E322CC}"/>
    <cellStyle name="Title 3 3" xfId="1568" xr:uid="{0E07B12A-C978-45FE-B47A-9C86BA6C8CAE}"/>
    <cellStyle name="Title 3 3 2" xfId="3992" xr:uid="{CBADF2AD-E4E8-483A-9B91-2BAC05080CDB}"/>
    <cellStyle name="Title 3 3 3" xfId="5346" xr:uid="{D95F01BE-2F9D-40B2-81B6-EEAD530AFDDB}"/>
    <cellStyle name="Title 3 4" xfId="1569" xr:uid="{1CCC5B91-937C-4B9A-BB36-B813F6F55316}"/>
    <cellStyle name="Title 3 4 2" xfId="3993" xr:uid="{B92E0458-32E6-44F8-B224-E859AFF3C863}"/>
    <cellStyle name="Title 3 4 3" xfId="5347" xr:uid="{B45A165E-7B45-4D9A-BA1D-A6E45769BC63}"/>
    <cellStyle name="Title 3 5" xfId="1570" xr:uid="{4CA79ECE-BDA5-44C0-B644-690F30236B3E}"/>
    <cellStyle name="Title 3 5 2" xfId="3994" xr:uid="{BF850286-7F2C-4F8B-8406-289B1A9E3F19}"/>
    <cellStyle name="Title 3 5 3" xfId="5348" xr:uid="{3FB1A8AF-BDA0-405B-9FA1-A7600F13EB65}"/>
    <cellStyle name="Title 3 6" xfId="1571" xr:uid="{2C06E845-4BBF-4933-8890-D6D2883763B3}"/>
    <cellStyle name="Title 3 6 2" xfId="3995" xr:uid="{8B4A863F-0170-416D-BB8D-F3345E5288EA}"/>
    <cellStyle name="Title 3 6 3" xfId="5349" xr:uid="{86AB439C-B9F4-4473-ABF7-0D050819ACF5}"/>
    <cellStyle name="Title 3 7" xfId="1572" xr:uid="{5601B64F-F7F3-461E-8128-32D1C40CDEE1}"/>
    <cellStyle name="Title 3 8" xfId="1573" xr:uid="{2C35F213-2C18-4879-B6E7-F8B243C222BF}"/>
    <cellStyle name="Title 3 9" xfId="1574" xr:uid="{7779B4FF-A416-45AA-B1F6-DBFB5AB677B9}"/>
    <cellStyle name="Title 30" xfId="5426" xr:uid="{9F3C7FEC-1A7C-4FBF-B12E-58DAEA835725}"/>
    <cellStyle name="Title 31" xfId="1543" xr:uid="{6619D9A4-CCD3-4548-9B63-75B389B46532}"/>
    <cellStyle name="Title 4" xfId="1575" xr:uid="{AFD41F38-588D-4705-9035-84785F3A55E1}"/>
    <cellStyle name="Title 4 2" xfId="3997" xr:uid="{8F922508-269F-4E2B-94A5-87B5CEABC718}"/>
    <cellStyle name="Title 4 2 2" xfId="5350" xr:uid="{40672F22-1410-4997-B9A6-9EAD21083C89}"/>
    <cellStyle name="Title 4 3" xfId="3998" xr:uid="{6FE622DA-43D4-4A90-8D0E-2B940EC8A874}"/>
    <cellStyle name="Title 4 3 2" xfId="5351" xr:uid="{963BCFF7-F080-43DA-A560-3F400340FC3F}"/>
    <cellStyle name="Title 4 4" xfId="3999" xr:uid="{C4E251C8-C786-4E19-9E81-43D99CC92010}"/>
    <cellStyle name="Title 4 4 2" xfId="5352" xr:uid="{2154C9CB-BAD4-4931-AB80-E8C1FC0067D5}"/>
    <cellStyle name="Title 4 5" xfId="4000" xr:uid="{CF292883-83AE-4F3A-B52C-6EA91539FF4A}"/>
    <cellStyle name="Title 4 5 2" xfId="5353" xr:uid="{DE692473-6499-4965-86CC-AF4335B7DAC4}"/>
    <cellStyle name="Title 4 6" xfId="4001" xr:uid="{C0B10A93-39FD-47A1-A2BC-3AB3FF9B67FC}"/>
    <cellStyle name="Title 4 6 2" xfId="5354" xr:uid="{92921285-D7CC-46AE-AAC4-74F7DB95CA3E}"/>
    <cellStyle name="Title 4 7" xfId="3996" xr:uid="{0BB31347-4F22-4AA7-A83D-536BF5DEAB53}"/>
    <cellStyle name="Title 5" xfId="1576" xr:uid="{7D1DEB92-24C6-4807-8AC3-0158E35FDE30}"/>
    <cellStyle name="Title 5 2" xfId="4003" xr:uid="{94A98FF7-22B4-432A-BE71-E22CD6B620E8}"/>
    <cellStyle name="Title 5 3" xfId="4002" xr:uid="{3F74AC11-1C2B-4A76-9DD1-B2BBC4D1665A}"/>
    <cellStyle name="Title 6" xfId="1577" xr:uid="{A2DF49CB-A6BA-4A47-B5BD-7D0CB4091613}"/>
    <cellStyle name="Title 6 2" xfId="4005" xr:uid="{65E4B9FB-CBEF-452F-8E85-C380912CC1D1}"/>
    <cellStyle name="Title 6 3" xfId="4006" xr:uid="{60415548-33B0-4896-8F30-58554B35CD59}"/>
    <cellStyle name="Title 6 4" xfId="4004" xr:uid="{57B1E9CE-2792-4030-810C-D92FF951C619}"/>
    <cellStyle name="Title 7" xfId="1578" xr:uid="{0D841513-BD51-4558-8E04-26EE1EBCD589}"/>
    <cellStyle name="Title 7 2" xfId="4008" xr:uid="{26BCC6CC-8355-49A6-AADC-D20A65DCA1E9}"/>
    <cellStyle name="Title 7 3" xfId="4007" xr:uid="{2EAF4C84-6C6E-4824-9F2F-B850BE2F1C40}"/>
    <cellStyle name="Title 8" xfId="1579" xr:uid="{7464C228-C386-4DF2-B027-EF7FD63E038B}"/>
    <cellStyle name="Title 8 2" xfId="4009" xr:uid="{D3EC99B5-1AFE-4EB5-BD1F-3431746AEE08}"/>
    <cellStyle name="Title 9" xfId="1580" xr:uid="{DF3571E1-F029-4F81-A2E4-35F2496A6EF7}"/>
    <cellStyle name="Title 9 2" xfId="4010" xr:uid="{4A57EDCD-5052-40D2-BAD4-58CCBBF7D44A}"/>
    <cellStyle name="Total 10" xfId="1582" xr:uid="{4FDACFEF-FDA5-4746-A661-270DA7B34834}"/>
    <cellStyle name="Total 10 10" xfId="26880" xr:uid="{C79B76DD-F2CB-4F23-A5A9-010693191A7A}"/>
    <cellStyle name="Total 10 11" xfId="27197" xr:uid="{A3A6467D-8EED-40B6-9B58-BC81FB4F36FD}"/>
    <cellStyle name="Total 10 2" xfId="4012" xr:uid="{471AE1F2-6BA0-4F89-8CC1-C18255C6A1B8}"/>
    <cellStyle name="Total 10 3" xfId="5697" xr:uid="{5B9F9423-4E87-419B-B2AE-613273778B65}"/>
    <cellStyle name="Total 10 3 2" xfId="6367" xr:uid="{1AF62F80-AB57-461B-B5F4-2C53792D3C2B}"/>
    <cellStyle name="Total 10 3 2 2" xfId="10099" xr:uid="{A35E19F8-FDF6-4B4B-917D-921286931FE3}"/>
    <cellStyle name="Total 10 3 2 2 2" xfId="19547" xr:uid="{37A678D7-AF78-45DE-9A00-721A14746F51}"/>
    <cellStyle name="Total 10 3 2 3" xfId="15818" xr:uid="{83739183-1DDA-40F2-9E29-A500270C88A4}"/>
    <cellStyle name="Total 10 3 3" xfId="9429" xr:uid="{9497AFBE-517D-4C39-80FA-A1886C558ABB}"/>
    <cellStyle name="Total 10 3 3 2" xfId="18877" xr:uid="{E97C012E-C02D-4FCC-8FB8-662453EB7649}"/>
    <cellStyle name="Total 10 3 4" xfId="15148" xr:uid="{719C086B-7C0A-4254-98F2-563954C580DF}"/>
    <cellStyle name="Total 10 3 5" xfId="27878" xr:uid="{22903126-5210-4137-B0C0-1FBE70ED9B64}"/>
    <cellStyle name="Total 10 3 6" xfId="26548" xr:uid="{6FBD71F6-94DB-430D-BCC9-6C320986DC78}"/>
    <cellStyle name="Total 10 3 7" xfId="26679" xr:uid="{4C53AAFB-CE8C-428A-B32A-C99C3EE8D8A2}"/>
    <cellStyle name="Total 10 3 8" xfId="28412" xr:uid="{B3A7318B-64A0-40F8-948D-B35FC9B4F989}"/>
    <cellStyle name="Total 10 4" xfId="6931" xr:uid="{737C0D78-C1A1-4D71-A9FA-D771A1016F5B}"/>
    <cellStyle name="Total 10 4 2" xfId="10662" xr:uid="{9F37CAB6-201D-47FB-8F30-DA9AA59A1F3A}"/>
    <cellStyle name="Total 10 4 2 2" xfId="20110" xr:uid="{61FA5DE8-B993-4CA0-9B29-A3DE7042D2B5}"/>
    <cellStyle name="Total 10 4 2 3" xfId="24534" xr:uid="{72B60C36-A714-4A0D-805E-9BE9B1717F52}"/>
    <cellStyle name="Total 10 4 3" xfId="12668" xr:uid="{977410E7-949F-401B-9F1C-C40E84B52746}"/>
    <cellStyle name="Total 10 4 3 2" xfId="22116" xr:uid="{4BBDDEB8-7A6C-4DBA-AA70-805FFDF1FD4A}"/>
    <cellStyle name="Total 10 4 4" xfId="16381" xr:uid="{619B0F6C-5538-4DA3-ACFB-88DA7E20127C}"/>
    <cellStyle name="Total 10 5" xfId="7654" xr:uid="{1E6FD1E5-34F1-481D-87A9-80F633237191}"/>
    <cellStyle name="Total 10 5 2" xfId="11308" xr:uid="{E445C308-2B6B-4D46-81C2-7FC20A94E03E}"/>
    <cellStyle name="Total 10 5 2 2" xfId="20756" xr:uid="{70A156A0-08CB-445A-8CD8-7CE345F4541B}"/>
    <cellStyle name="Total 10 5 2 3" xfId="25174" xr:uid="{6F909F01-37F5-4520-A609-7197C61C372A}"/>
    <cellStyle name="Total 10 5 3" xfId="13383" xr:uid="{217EE013-1ADF-4607-98F5-95E602D79289}"/>
    <cellStyle name="Total 10 5 3 2" xfId="22831" xr:uid="{64E5ADBE-A35F-4056-BEE7-0D10CBCFF130}"/>
    <cellStyle name="Total 10 5 4" xfId="17102" xr:uid="{50DA5997-FDE4-45C9-9BBE-97B9501094F3}"/>
    <cellStyle name="Total 10 6" xfId="8461" xr:uid="{84A853A9-D9F0-492B-A8F7-8139BCD198BB}"/>
    <cellStyle name="Total 10 6 2" xfId="11981" xr:uid="{EC139B56-D53F-4A91-B312-68F485C5E99F}"/>
    <cellStyle name="Total 10 6 2 2" xfId="21429" xr:uid="{E31D924A-FDBA-41B9-B449-67DA9FFB2FAE}"/>
    <cellStyle name="Total 10 6 2 3" xfId="25823" xr:uid="{EBB4F213-39AE-4B0E-BBBA-A19877DE728C}"/>
    <cellStyle name="Total 10 6 3" xfId="14166" xr:uid="{D6CA06E5-BDD6-465D-97EA-7ED22CEB6F73}"/>
    <cellStyle name="Total 10 6 3 2" xfId="23614" xr:uid="{342DB64A-A172-451F-8611-9E6B1D546DE2}"/>
    <cellStyle name="Total 10 6 4" xfId="17909" xr:uid="{85B1FCDC-FA1B-4311-8818-FC9B93C484B1}"/>
    <cellStyle name="Total 10 7" xfId="8650" xr:uid="{135C3A43-FB59-4EE5-88BD-51655D4461E6}"/>
    <cellStyle name="Total 10 7 2" xfId="12139" xr:uid="{F58A729C-B953-4356-8CD5-5CF6E75DF719}"/>
    <cellStyle name="Total 10 7 2 2" xfId="21587" xr:uid="{C3C80E46-9071-4209-A1A0-507E06329EA9}"/>
    <cellStyle name="Total 10 7 2 3" xfId="25979" xr:uid="{0F2533C1-F6FE-43BC-A705-0F89B547F830}"/>
    <cellStyle name="Total 10 7 3" xfId="14353" xr:uid="{DB41E0B4-24B0-4B84-8F39-C6ABA9F93484}"/>
    <cellStyle name="Total 10 7 3 2" xfId="23801" xr:uid="{DC30C832-F24E-40BD-91A8-D52121B78E94}"/>
    <cellStyle name="Total 10 7 4" xfId="18098" xr:uid="{397C8611-91BA-4946-A6D3-5413BD7513B0}"/>
    <cellStyle name="Total 10 8" xfId="8119" xr:uid="{122CC8E9-8147-41FB-9E4F-D1292D373522}"/>
    <cellStyle name="Total 10 8 2" xfId="11696" xr:uid="{0E830A9D-43E8-4D4C-B7B3-25AEAC7A8D89}"/>
    <cellStyle name="Total 10 8 2 2" xfId="21144" xr:uid="{982E144A-E0A0-4AEE-AA11-154E1F9B23AA}"/>
    <cellStyle name="Total 10 8 2 3" xfId="25549" xr:uid="{9542E64D-BF3F-4BEE-A0FF-3EF831809E27}"/>
    <cellStyle name="Total 10 8 3" xfId="13835" xr:uid="{8B3505C4-427D-408E-968B-FC5807B9DC70}"/>
    <cellStyle name="Total 10 8 3 2" xfId="23283" xr:uid="{0CCFCC0E-4181-458B-8482-0564AD18F9BA}"/>
    <cellStyle name="Total 10 8 4" xfId="17567" xr:uid="{56B38124-5DD8-4C0F-84BE-D0366D28AD6A}"/>
    <cellStyle name="Total 10 9" xfId="8575" xr:uid="{38C08DC5-3519-44B7-9BAA-EC1EE580DE74}"/>
    <cellStyle name="Total 10 9 2" xfId="14278" xr:uid="{B6893AC0-5DFA-4057-9FDD-6DBB357BC0D9}"/>
    <cellStyle name="Total 10 9 2 2" xfId="23726" xr:uid="{05456408-8CAB-466D-B798-4306AE92F1C1}"/>
    <cellStyle name="Total 10 9 3" xfId="18023" xr:uid="{CA9A2556-086B-4C80-B31A-C93C02C70B71}"/>
    <cellStyle name="Total 11" xfId="1583" xr:uid="{F84D479A-D09A-42D1-AD53-9EDE88FC9915}"/>
    <cellStyle name="Total 11 10" xfId="26881" xr:uid="{5CDD2A2C-A814-4612-BCAF-A6A8ED631190}"/>
    <cellStyle name="Total 11 11" xfId="26712" xr:uid="{8112346A-AA26-4DA4-998B-91B160ECFD23}"/>
    <cellStyle name="Total 11 2" xfId="4013" xr:uid="{FEF6A5F8-D39C-4519-BC0A-6E309C79318E}"/>
    <cellStyle name="Total 11 3" xfId="5698" xr:uid="{3FF269B9-F784-4F6A-BB81-910C119146E7}"/>
    <cellStyle name="Total 11 3 2" xfId="6368" xr:uid="{1956634D-1FFF-41B3-BC14-AEEF5B10357A}"/>
    <cellStyle name="Total 11 3 2 2" xfId="10100" xr:uid="{6A7C0308-FEFF-4448-8219-4228E61C2752}"/>
    <cellStyle name="Total 11 3 2 2 2" xfId="19548" xr:uid="{E8BFFE1A-0049-4559-AEDC-C3317222D3E9}"/>
    <cellStyle name="Total 11 3 2 3" xfId="15819" xr:uid="{1DD5A46E-AE7A-4FAB-AB6C-5E2482CB0FCA}"/>
    <cellStyle name="Total 11 3 3" xfId="9430" xr:uid="{918BDFC1-7561-4A85-8759-6E794E624658}"/>
    <cellStyle name="Total 11 3 3 2" xfId="18878" xr:uid="{BF24DAB2-3C21-461A-8AAF-4EF1B182D427}"/>
    <cellStyle name="Total 11 3 4" xfId="15149" xr:uid="{89C9F387-4A6D-4FED-8375-0E8200AAC62B}"/>
    <cellStyle name="Total 11 3 5" xfId="27879" xr:uid="{224CEF6B-C2CE-4F32-8E7B-E6049DB0B6CF}"/>
    <cellStyle name="Total 11 3 6" xfId="27174" xr:uid="{5754E359-2527-4231-BA0B-6D67836E7E69}"/>
    <cellStyle name="Total 11 3 7" xfId="27245" xr:uid="{A425D6DE-7163-4F13-B751-AD480D3F3C6E}"/>
    <cellStyle name="Total 11 3 8" xfId="28413" xr:uid="{DCB0BA54-02E8-4627-9E79-07F7200D7E8C}"/>
    <cellStyle name="Total 11 4" xfId="6930" xr:uid="{A9FA3F78-3A1D-4579-8BEE-1EDB51DD5BF5}"/>
    <cellStyle name="Total 11 4 2" xfId="10661" xr:uid="{E1298740-8428-4A58-BFEB-9303C6E4F35E}"/>
    <cellStyle name="Total 11 4 2 2" xfId="20109" xr:uid="{705B3C4C-BECB-4510-B41F-2B25B2A9922C}"/>
    <cellStyle name="Total 11 4 2 3" xfId="24533" xr:uid="{6F702734-A4FE-4B26-AE4F-918CD2D073D4}"/>
    <cellStyle name="Total 11 4 3" xfId="12667" xr:uid="{2357DED3-EB23-48E9-B4F3-51596AC969E7}"/>
    <cellStyle name="Total 11 4 3 2" xfId="22115" xr:uid="{791E0387-3BC3-41CC-B89F-073C24F02453}"/>
    <cellStyle name="Total 11 4 4" xfId="16380" xr:uid="{0B17119B-A7A8-4464-8085-CD3E51908C24}"/>
    <cellStyle name="Total 11 5" xfId="7653" xr:uid="{2C06D2E9-634A-4DDE-9F02-D586E7B7E262}"/>
    <cellStyle name="Total 11 5 2" xfId="11307" xr:uid="{ED38D3EC-79C1-4F8E-B5B7-70AEB2E56BD0}"/>
    <cellStyle name="Total 11 5 2 2" xfId="20755" xr:uid="{5B38D4FC-E29F-45BE-A8C0-55B5B39E1D3D}"/>
    <cellStyle name="Total 11 5 2 3" xfId="25173" xr:uid="{7473C212-5941-4DB0-9F61-BBA46BC8BEBE}"/>
    <cellStyle name="Total 11 5 3" xfId="13382" xr:uid="{448594F2-6FE2-412D-B346-1CF505229C6A}"/>
    <cellStyle name="Total 11 5 3 2" xfId="22830" xr:uid="{4AEE481B-617A-4977-875B-1254D0FA10B5}"/>
    <cellStyle name="Total 11 5 4" xfId="17101" xr:uid="{6A9EC8C2-FDF0-4C21-B1E9-03F28548D49C}"/>
    <cellStyle name="Total 11 6" xfId="8776" xr:uid="{EB4CE3FB-2286-4031-B4D7-976E50476318}"/>
    <cellStyle name="Total 11 6 2" xfId="12260" xr:uid="{1FA8C850-A33A-472D-9A29-190929AF9C66}"/>
    <cellStyle name="Total 11 6 2 2" xfId="21708" xr:uid="{6481841D-C5D9-4404-938A-2179F05EEF44}"/>
    <cellStyle name="Total 11 6 2 3" xfId="26100" xr:uid="{4E69EC5E-69E6-4D83-8E8E-B1078F6FFB20}"/>
    <cellStyle name="Total 11 6 3" xfId="14479" xr:uid="{DB989813-6216-4F33-9757-960982CD01D2}"/>
    <cellStyle name="Total 11 6 3 2" xfId="23927" xr:uid="{C9BCF4A1-579D-425B-9C02-4813DBCE96C9}"/>
    <cellStyle name="Total 11 6 4" xfId="18224" xr:uid="{8EBE567B-BDB1-4760-B88C-C44C0AFF1395}"/>
    <cellStyle name="Total 11 7" xfId="8544" xr:uid="{903BC9E8-829D-44E0-A94E-CB9B7612E3CF}"/>
    <cellStyle name="Total 11 7 2" xfId="12052" xr:uid="{1D2F907C-9CF6-477B-AA45-E0BC8C3B23CC}"/>
    <cellStyle name="Total 11 7 2 2" xfId="21500" xr:uid="{F37B2967-026B-455F-99DA-BD9703B5509C}"/>
    <cellStyle name="Total 11 7 2 3" xfId="25892" xr:uid="{1DB39F5C-F8AF-47C3-93E4-252AAE578C70}"/>
    <cellStyle name="Total 11 7 3" xfId="14247" xr:uid="{D044FA74-A045-4B16-B3A2-86DF03E971A6}"/>
    <cellStyle name="Total 11 7 3 2" xfId="23695" xr:uid="{F44DD4EF-52CA-4FCA-8291-77C4D247EBCB}"/>
    <cellStyle name="Total 11 7 4" xfId="17992" xr:uid="{DDE7B53A-C300-49BF-81A6-860B59AB1DC6}"/>
    <cellStyle name="Total 11 8" xfId="8824" xr:uid="{4C70E571-ADA6-4130-857C-E5458FCBC2D6}"/>
    <cellStyle name="Total 11 8 2" xfId="12298" xr:uid="{554718D7-FA87-44AF-90B0-D0444FC0925A}"/>
    <cellStyle name="Total 11 8 2 2" xfId="21746" xr:uid="{451FFF2E-C376-40B7-9B09-F03EDADB8D99}"/>
    <cellStyle name="Total 11 8 2 3" xfId="26138" xr:uid="{78BA98A8-6F7A-40FB-9523-66D6745EF1CB}"/>
    <cellStyle name="Total 11 8 3" xfId="14527" xr:uid="{81F89C49-903D-43BD-8101-D85839449F19}"/>
    <cellStyle name="Total 11 8 3 2" xfId="23975" xr:uid="{8A1218AE-3CD3-4F64-926D-05CE8D2AD28E}"/>
    <cellStyle name="Total 11 8 4" xfId="18272" xr:uid="{1AD60E35-D95C-4626-9A6B-87EF4772B832}"/>
    <cellStyle name="Total 11 9" xfId="7516" xr:uid="{A76B5D56-3796-468D-8200-2E048D13421C}"/>
    <cellStyle name="Total 11 9 2" xfId="13246" xr:uid="{1570CEC1-7E84-4374-ACB0-4FABB8A10E6A}"/>
    <cellStyle name="Total 11 9 2 2" xfId="22694" xr:uid="{12EC4DDE-8422-42BC-92B8-88DA0B2F6608}"/>
    <cellStyle name="Total 11 9 3" xfId="16964" xr:uid="{895F8BAE-B44A-4D1B-B5BF-3DCB11837215}"/>
    <cellStyle name="Total 12" xfId="1584" xr:uid="{2FA4819F-9628-4FE9-9770-7F7196EFCD39}"/>
    <cellStyle name="Total 12 10" xfId="26882" xr:uid="{347F0C44-52DC-44B0-A43C-B96B39C52AF2}"/>
    <cellStyle name="Total 12 11" xfId="27195" xr:uid="{8A4C3610-671D-44C2-801F-971616CBC5E5}"/>
    <cellStyle name="Total 12 2" xfId="4014" xr:uid="{21350C54-9097-451B-A0BB-0CF7A3D80D8C}"/>
    <cellStyle name="Total 12 3" xfId="5699" xr:uid="{5C25B37E-E1ED-4631-8EB7-A8944BF5FD4A}"/>
    <cellStyle name="Total 12 3 2" xfId="6369" xr:uid="{35F0376B-1FA5-47E0-ADD1-B38DBF1086D0}"/>
    <cellStyle name="Total 12 3 2 2" xfId="10101" xr:uid="{1A9ADE36-17EF-4F66-A956-C99ECC870BCC}"/>
    <cellStyle name="Total 12 3 2 2 2" xfId="19549" xr:uid="{A025E03C-CE88-4337-AC77-4CF8E03F6E8B}"/>
    <cellStyle name="Total 12 3 2 3" xfId="15820" xr:uid="{1157AED6-D4E9-4D0D-972B-3B0BAAE2145F}"/>
    <cellStyle name="Total 12 3 3" xfId="9431" xr:uid="{E9028222-DE22-4E19-A2C9-459BCC4A2FC1}"/>
    <cellStyle name="Total 12 3 3 2" xfId="18879" xr:uid="{F9BEA815-4BAA-498F-AECD-064FA83CAFFC}"/>
    <cellStyle name="Total 12 3 4" xfId="15150" xr:uid="{98B162B6-79DD-4F56-95AB-2CC0A8539DAE}"/>
    <cellStyle name="Total 12 3 5" xfId="27880" xr:uid="{0D32E582-5D47-4F40-89F6-7796D9AFC9F2}"/>
    <cellStyle name="Total 12 3 6" xfId="26694" xr:uid="{C9BE5653-899F-4EF1-8B8A-4108E8D56E3D}"/>
    <cellStyle name="Total 12 3 7" xfId="27263" xr:uid="{8A494C23-DF2A-4997-877C-D027202BC12F}"/>
    <cellStyle name="Total 12 3 8" xfId="28414" xr:uid="{1C9E9FC9-C7A0-4C8A-92CD-43CA6768E971}"/>
    <cellStyle name="Total 12 4" xfId="6929" xr:uid="{F7716556-4613-4002-949F-6434A7B264BB}"/>
    <cellStyle name="Total 12 4 2" xfId="10660" xr:uid="{42BD3F17-4D52-49F3-9F56-EB1892F92478}"/>
    <cellStyle name="Total 12 4 2 2" xfId="20108" xr:uid="{D4168C27-F256-4ADF-83CD-08F5E62DD371}"/>
    <cellStyle name="Total 12 4 2 3" xfId="24532" xr:uid="{361591BC-AC02-46D8-B195-295B49E7714C}"/>
    <cellStyle name="Total 12 4 3" xfId="12666" xr:uid="{2087A61A-0973-44CA-9235-5149AC8C9681}"/>
    <cellStyle name="Total 12 4 3 2" xfId="22114" xr:uid="{953A5004-0201-4321-8306-E922E5617C18}"/>
    <cellStyle name="Total 12 4 4" xfId="16379" xr:uid="{D19F1E0B-E1E8-4080-8BD4-A4BE99976E3A}"/>
    <cellStyle name="Total 12 5" xfId="7652" xr:uid="{60A0021D-99D1-482E-8F6F-63DA8908675E}"/>
    <cellStyle name="Total 12 5 2" xfId="11306" xr:uid="{08F26C98-F1CF-4234-B4B5-D6181607CCAA}"/>
    <cellStyle name="Total 12 5 2 2" xfId="20754" xr:uid="{F6A546C2-298F-4566-8BD6-2999B1CF92AA}"/>
    <cellStyle name="Total 12 5 2 3" xfId="25172" xr:uid="{16C5280F-49A4-44AC-9D9E-04FEAE3AB65A}"/>
    <cellStyle name="Total 12 5 3" xfId="13381" xr:uid="{2CCFECA9-241B-470A-9F3E-AC2134E0CAAD}"/>
    <cellStyle name="Total 12 5 3 2" xfId="22829" xr:uid="{099A6DA3-4D52-433C-B42A-178A57ED62DE}"/>
    <cellStyle name="Total 12 5 4" xfId="17100" xr:uid="{E4614F3A-7DBF-4DA3-80FB-AC1F28079690}"/>
    <cellStyle name="Total 12 6" xfId="8038" xr:uid="{6DD2ECD2-895D-49D5-97E0-5C9BEAC499D0}"/>
    <cellStyle name="Total 12 6 2" xfId="11637" xr:uid="{72887030-1D8B-4344-A164-43A5405EA043}"/>
    <cellStyle name="Total 12 6 2 2" xfId="21085" xr:uid="{DC018C56-D532-4C86-88EC-D624B7CC2D46}"/>
    <cellStyle name="Total 12 6 2 3" xfId="25499" xr:uid="{EE149DA7-CB71-4CA8-BC83-E8B555FDAD82}"/>
    <cellStyle name="Total 12 6 3" xfId="13763" xr:uid="{E57AC7FF-BC91-476E-B67F-5D7C66F45DB6}"/>
    <cellStyle name="Total 12 6 3 2" xfId="23211" xr:uid="{8721E70D-7004-49C3-9C01-13ED9634112D}"/>
    <cellStyle name="Total 12 6 4" xfId="17486" xr:uid="{63D008DC-7A6D-450F-880A-F8762108D5A7}"/>
    <cellStyle name="Total 12 7" xfId="8375" xr:uid="{3C9BD92A-4374-42FD-A7A3-539F91C01DF2}"/>
    <cellStyle name="Total 12 7 2" xfId="11911" xr:uid="{3BEF4B39-CB65-425A-81D6-E847C604AB26}"/>
    <cellStyle name="Total 12 7 2 2" xfId="21359" xr:uid="{FF330989-2347-4606-9A1F-77AA4E18B823}"/>
    <cellStyle name="Total 12 7 2 3" xfId="25753" xr:uid="{8AEAB00F-99CB-4315-9AD8-7621F176E147}"/>
    <cellStyle name="Total 12 7 3" xfId="14080" xr:uid="{7872373D-063E-4E1D-BFC6-97BFB2AE84E4}"/>
    <cellStyle name="Total 12 7 3 2" xfId="23528" xr:uid="{7CF12AC9-865B-4A5F-A44F-3861A99E39DF}"/>
    <cellStyle name="Total 12 7 4" xfId="17823" xr:uid="{96C56B53-5D59-4FAC-92A1-519DC363CF6F}"/>
    <cellStyle name="Total 12 8" xfId="8372" xr:uid="{141D63B4-0656-4058-B3C7-70F6E0626DD1}"/>
    <cellStyle name="Total 12 8 2" xfId="11908" xr:uid="{E6A546D2-BD9A-4CD8-AAB9-BD796F58368B}"/>
    <cellStyle name="Total 12 8 2 2" xfId="21356" xr:uid="{500E6450-049E-427C-9CE9-0172F40225D0}"/>
    <cellStyle name="Total 12 8 2 3" xfId="25750" xr:uid="{B7E01980-384C-44E4-B53F-F6DCC10CF0D9}"/>
    <cellStyle name="Total 12 8 3" xfId="14077" xr:uid="{C54A58D0-C489-405C-AACF-50AD02C27F72}"/>
    <cellStyle name="Total 12 8 3 2" xfId="23525" xr:uid="{164D132D-4496-49F2-936E-B6168D411E10}"/>
    <cellStyle name="Total 12 8 4" xfId="17820" xr:uid="{01272AB4-4C0E-4B76-884A-584C40F7B889}"/>
    <cellStyle name="Total 12 9" xfId="8061" xr:uid="{FF70DACC-99A0-4F03-9167-442790D22206}"/>
    <cellStyle name="Total 12 9 2" xfId="13785" xr:uid="{CF15480C-CCD4-4C65-A596-5393EF66C5E6}"/>
    <cellStyle name="Total 12 9 2 2" xfId="23233" xr:uid="{4F5E7A95-294F-4816-BBCB-7DA2C6D976CD}"/>
    <cellStyle name="Total 12 9 3" xfId="17509" xr:uid="{349148AD-5710-47E9-A6DB-40F50A2B78F5}"/>
    <cellStyle name="Total 13" xfId="1585" xr:uid="{249F3FB8-6155-42F3-9A49-DBF13D0F68B1}"/>
    <cellStyle name="Total 13 10" xfId="26883" xr:uid="{86864673-C681-4C13-99CA-D9996A24BA17}"/>
    <cellStyle name="Total 13 11" xfId="27196" xr:uid="{92ED501E-92B8-4DFE-895A-CA1B4AA4DC23}"/>
    <cellStyle name="Total 13 2" xfId="4015" xr:uid="{0FFF7626-49D7-4F75-A64F-935F79D6BD70}"/>
    <cellStyle name="Total 13 3" xfId="5700" xr:uid="{894CE61D-122E-4305-89AC-787289408AF0}"/>
    <cellStyle name="Total 13 3 2" xfId="6370" xr:uid="{80BECD2C-D3D8-474E-8056-56309B6BCC2E}"/>
    <cellStyle name="Total 13 3 2 2" xfId="10102" xr:uid="{D9A1B4F6-5559-43BC-AA94-7124471C6600}"/>
    <cellStyle name="Total 13 3 2 2 2" xfId="19550" xr:uid="{7846D6E0-B281-4744-8C70-6D5CD61DCC06}"/>
    <cellStyle name="Total 13 3 2 3" xfId="15821" xr:uid="{58C7E04B-442F-4323-93D5-F81BA226565A}"/>
    <cellStyle name="Total 13 3 3" xfId="9432" xr:uid="{EA0C5C41-1FE8-4D2D-A1B4-1359380FC67C}"/>
    <cellStyle name="Total 13 3 3 2" xfId="18880" xr:uid="{C4F2AA73-2ADD-491B-8173-43AD5215490A}"/>
    <cellStyle name="Total 13 3 4" xfId="15151" xr:uid="{C2BEE70B-3D04-4817-A051-EC8E414C8EDF}"/>
    <cellStyle name="Total 13 3 5" xfId="27881" xr:uid="{8BB8AA98-D1AB-4644-A475-272BE8B7277A}"/>
    <cellStyle name="Total 13 3 6" xfId="27175" xr:uid="{19324FD1-E7DF-4FBB-A25A-6395BA2F349C}"/>
    <cellStyle name="Total 13 3 7" xfId="27131" xr:uid="{C1951EF5-DE9A-4647-A365-9703ADD5E65C}"/>
    <cellStyle name="Total 13 3 8" xfId="28415" xr:uid="{1CF52AC8-2230-4A8B-A109-E78CAF225279}"/>
    <cellStyle name="Total 13 4" xfId="7214" xr:uid="{98994858-1767-4590-B9EF-F642A67D93D5}"/>
    <cellStyle name="Total 13 4 2" xfId="10945" xr:uid="{E03E90C0-B5D5-4B0B-8FA9-0642ADF1CF81}"/>
    <cellStyle name="Total 13 4 2 2" xfId="20393" xr:uid="{40E7F65A-E130-4D40-9297-7A93D88AD409}"/>
    <cellStyle name="Total 13 4 2 3" xfId="24817" xr:uid="{0D33E2EF-F58D-4593-B527-37D3A9B984EE}"/>
    <cellStyle name="Total 13 4 3" xfId="12951" xr:uid="{7EEAB52F-57E4-483D-B69D-61712AAB70FB}"/>
    <cellStyle name="Total 13 4 3 2" xfId="22399" xr:uid="{4AE28E2D-FD89-448F-A4C8-EAC9300B7250}"/>
    <cellStyle name="Total 13 4 4" xfId="16664" xr:uid="{BE72CBF5-8CFF-4DB1-B99A-FF478C3930FB}"/>
    <cellStyle name="Total 13 5" xfId="8256" xr:uid="{91F62375-DEB8-44AC-856D-EA3B116D3C5A}"/>
    <cellStyle name="Total 13 5 2" xfId="11809" xr:uid="{65A4B56B-24E2-44A0-92B4-90420A78FE4B}"/>
    <cellStyle name="Total 13 5 2 2" xfId="21257" xr:uid="{B50C23C1-4D09-40AD-878C-92D0494FE587}"/>
    <cellStyle name="Total 13 5 2 3" xfId="25651" xr:uid="{5736C43A-5C26-4C16-BCE6-D3B78D7D2F0F}"/>
    <cellStyle name="Total 13 5 3" xfId="13961" xr:uid="{80AA5486-61D9-4263-88E4-2F2A7767C443}"/>
    <cellStyle name="Total 13 5 3 2" xfId="23409" xr:uid="{DE36E7D9-FF07-4E5C-A3F0-F6B750B66900}"/>
    <cellStyle name="Total 13 5 4" xfId="17704" xr:uid="{6ACFE311-5828-40EB-8AEB-976332371C65}"/>
    <cellStyle name="Total 13 6" xfId="7490" xr:uid="{F514C6D9-F67E-41CD-AB1A-C3752B3ADF02}"/>
    <cellStyle name="Total 13 6 2" xfId="11166" xr:uid="{CFE68EA9-8F40-432D-98B2-DBB86C918D7C}"/>
    <cellStyle name="Total 13 6 2 2" xfId="20614" xr:uid="{0C64F2EA-0164-4B37-B1DF-C7D32B889FB5}"/>
    <cellStyle name="Total 13 6 2 3" xfId="25033" xr:uid="{27D0AD6E-18F0-414A-9644-9556E2C760BD}"/>
    <cellStyle name="Total 13 6 3" xfId="13220" xr:uid="{E6D47167-BB0E-4B26-8CF1-148A52530660}"/>
    <cellStyle name="Total 13 6 3 2" xfId="22668" xr:uid="{70A773B2-6BE4-4D11-BA93-E3C62463B45F}"/>
    <cellStyle name="Total 13 6 4" xfId="16938" xr:uid="{DAA0D63E-14C8-4998-947D-BDCA8F623053}"/>
    <cellStyle name="Total 13 7" xfId="8157" xr:uid="{63296CD7-8472-4A08-8921-92838B6407F3}"/>
    <cellStyle name="Total 13 7 2" xfId="11726" xr:uid="{00C3CE98-771C-4F76-8264-2A614AB45873}"/>
    <cellStyle name="Total 13 7 2 2" xfId="21174" xr:uid="{46A85396-E143-4819-B051-DA9633426CB4}"/>
    <cellStyle name="Total 13 7 2 3" xfId="25569" xr:uid="{137D573B-987C-4266-A37B-9758C9264DE8}"/>
    <cellStyle name="Total 13 7 3" xfId="13863" xr:uid="{AF22A295-D6F2-482A-A726-F2AD871E9FF7}"/>
    <cellStyle name="Total 13 7 3 2" xfId="23311" xr:uid="{D2F5D133-8759-4651-94BA-1A9E86B07655}"/>
    <cellStyle name="Total 13 7 4" xfId="17605" xr:uid="{036EFFB0-26F0-43BD-865E-24ED55A7DD9C}"/>
    <cellStyle name="Total 13 8" xfId="7910" xr:uid="{93A5D542-4C8B-41A2-89B1-B42563EE8786}"/>
    <cellStyle name="Total 13 8 2" xfId="11522" xr:uid="{C200A998-EDDD-4BB9-8434-3335981B2C9D}"/>
    <cellStyle name="Total 13 8 2 2" xfId="20970" xr:uid="{24ED6D09-949D-4C30-900C-3C011F6C57CC}"/>
    <cellStyle name="Total 13 8 2 3" xfId="25384" xr:uid="{ABFE3B2A-A509-4592-8F82-632D4072E8F6}"/>
    <cellStyle name="Total 13 8 3" xfId="13635" xr:uid="{892C4215-A0C7-43FE-92F5-B354A2D1CC9F}"/>
    <cellStyle name="Total 13 8 3 2" xfId="23083" xr:uid="{BE87F59F-B854-4183-ABB7-3A57904C048B}"/>
    <cellStyle name="Total 13 8 4" xfId="17358" xr:uid="{903B8600-C478-497D-8E7C-703FC6EB7FC0}"/>
    <cellStyle name="Total 13 9" xfId="7378" xr:uid="{7330C5FC-5F6C-416B-BFB0-CCC3B877CCE9}"/>
    <cellStyle name="Total 13 9 2" xfId="13108" xr:uid="{11F1CDB1-01AA-4DF0-9118-E3E980ECFB2B}"/>
    <cellStyle name="Total 13 9 2 2" xfId="22556" xr:uid="{6A86F3D7-DC3C-4D79-85FD-EB1676ACC424}"/>
    <cellStyle name="Total 13 9 3" xfId="16826" xr:uid="{9F86EE97-9DD1-4598-906E-22A51BA65A94}"/>
    <cellStyle name="Total 14" xfId="1586" xr:uid="{252A6FBB-978E-4DF7-B84B-B82FF75E10F7}"/>
    <cellStyle name="Total 14 10" xfId="26884" xr:uid="{6039CAFA-2BF7-4315-B15B-DD63675810E8}"/>
    <cellStyle name="Total 14 11" xfId="26711" xr:uid="{A1D894D8-9A88-4898-85D5-E4BED5FE0E67}"/>
    <cellStyle name="Total 14 2" xfId="4016" xr:uid="{2DA4DD9E-33FC-4EA5-A4AA-EEEEEAAB4F0A}"/>
    <cellStyle name="Total 14 3" xfId="5701" xr:uid="{DE6C7AC2-E8F0-4E3D-A582-7D88703DD2CC}"/>
    <cellStyle name="Total 14 3 2" xfId="6371" xr:uid="{2AC25267-1F6D-4EA7-BA35-F6377C0AC1E2}"/>
    <cellStyle name="Total 14 3 2 2" xfId="10103" xr:uid="{34A1D20E-30BA-48D1-AF62-08616A95A4F9}"/>
    <cellStyle name="Total 14 3 2 2 2" xfId="19551" xr:uid="{5E46CC09-327F-497B-97BE-704CD7A7DEF2}"/>
    <cellStyle name="Total 14 3 2 3" xfId="15822" xr:uid="{E80030BF-F4A8-44D6-9229-2FD7FD4CE45F}"/>
    <cellStyle name="Total 14 3 3" xfId="9433" xr:uid="{823CD1FA-C957-490E-87A7-1BDCB460BCDA}"/>
    <cellStyle name="Total 14 3 3 2" xfId="18881" xr:uid="{6359CFC9-53CD-4BD4-880B-9471E0CB1769}"/>
    <cellStyle name="Total 14 3 4" xfId="15152" xr:uid="{BDA3EB09-40E1-4FB9-B632-C44BF1C6AAB4}"/>
    <cellStyle name="Total 14 3 5" xfId="27882" xr:uid="{D9B2EC97-7A1F-4DC8-90CE-19DBA777B2CF}"/>
    <cellStyle name="Total 14 3 6" xfId="27692" xr:uid="{EF25C962-0094-4506-965B-7555CCA9A324}"/>
    <cellStyle name="Total 14 3 7" xfId="26538" xr:uid="{0A4C346B-B8DE-45EB-A371-60CD1D5348D6}"/>
    <cellStyle name="Total 14 3 8" xfId="28416" xr:uid="{50F0D423-658D-434C-BD5D-D59B776B5F9C}"/>
    <cellStyle name="Total 14 4" xfId="7153" xr:uid="{7003003C-4B46-4106-915F-7DE439AF8408}"/>
    <cellStyle name="Total 14 4 2" xfId="10884" xr:uid="{D49C98D8-11A4-4C72-81B9-1731E13C3FBC}"/>
    <cellStyle name="Total 14 4 2 2" xfId="20332" xr:uid="{FEB0C94E-6320-4360-AEC8-AC94944BDA26}"/>
    <cellStyle name="Total 14 4 2 3" xfId="24756" xr:uid="{467E0AF1-B324-41CD-A585-4E5346233B24}"/>
    <cellStyle name="Total 14 4 3" xfId="12890" xr:uid="{BA179928-B664-4924-B9F2-9728A8FC9BD7}"/>
    <cellStyle name="Total 14 4 3 2" xfId="22338" xr:uid="{B7CFFBD5-471E-46D1-A8FC-0A14CB3CAE17}"/>
    <cellStyle name="Total 14 4 4" xfId="16603" xr:uid="{27AA89D9-5691-479B-9028-ECE2053A6516}"/>
    <cellStyle name="Total 14 5" xfId="7651" xr:uid="{00DD48A1-60DF-49AB-B817-2AFE1CB71091}"/>
    <cellStyle name="Total 14 5 2" xfId="11305" xr:uid="{B6A1DF7A-8633-4459-8D7B-741EA6D67062}"/>
    <cellStyle name="Total 14 5 2 2" xfId="20753" xr:uid="{1A33D3CC-34BA-4A84-934F-0FD489C2A9D4}"/>
    <cellStyle name="Total 14 5 2 3" xfId="25171" xr:uid="{EAD933CA-E603-402D-B1E5-C55A61E4A16A}"/>
    <cellStyle name="Total 14 5 3" xfId="13380" xr:uid="{453A5BAF-6C9F-4BDF-A021-5960EBCCDA10}"/>
    <cellStyle name="Total 14 5 3 2" xfId="22828" xr:uid="{76B20CAC-9D8F-4630-B00E-E6C0D48764CA}"/>
    <cellStyle name="Total 14 5 4" xfId="17099" xr:uid="{6C10C1CE-5497-4CED-BC0B-E2CC69877A45}"/>
    <cellStyle name="Total 14 6" xfId="8326" xr:uid="{DD267FE0-7FB5-4F93-ADD8-FE0201DCAE70}"/>
    <cellStyle name="Total 14 6 2" xfId="11876" xr:uid="{6E64095E-5217-4AFD-9148-8D89ECF5C053}"/>
    <cellStyle name="Total 14 6 2 2" xfId="21324" xr:uid="{63360B87-0B40-43CA-B14D-EAF21F73AD89}"/>
    <cellStyle name="Total 14 6 2 3" xfId="25718" xr:uid="{00993884-E581-498B-AEF0-82339070088C}"/>
    <cellStyle name="Total 14 6 3" xfId="14031" xr:uid="{ED0A9322-2C64-4AB7-85BC-7993B74D3033}"/>
    <cellStyle name="Total 14 6 3 2" xfId="23479" xr:uid="{983295EB-5A01-472F-81F7-C08BF21544D0}"/>
    <cellStyle name="Total 14 6 4" xfId="17774" xr:uid="{CC59DE14-AB03-4B4D-8FFA-CAA822675417}"/>
    <cellStyle name="Total 14 7" xfId="8296" xr:uid="{3DD0D4F3-542E-41AE-9B35-0C9274AEF2A8}"/>
    <cellStyle name="Total 14 7 2" xfId="11847" xr:uid="{78670A74-DB5D-4CD9-B067-A2CB57C74A62}"/>
    <cellStyle name="Total 14 7 2 2" xfId="21295" xr:uid="{1FBDF266-9604-4D43-878C-737B95A4F565}"/>
    <cellStyle name="Total 14 7 2 3" xfId="25689" xr:uid="{69D7B55F-3CDD-48B1-B837-74B092A09026}"/>
    <cellStyle name="Total 14 7 3" xfId="14001" xr:uid="{55115F22-6ED5-4465-B778-B2C1B8EC0D52}"/>
    <cellStyle name="Total 14 7 3 2" xfId="23449" xr:uid="{73D24345-B6AD-4476-8429-660A9BFEADFD}"/>
    <cellStyle name="Total 14 7 4" xfId="17744" xr:uid="{4768B569-DDCA-442A-94AF-D2740B6C15FE}"/>
    <cellStyle name="Total 14 8" xfId="7489" xr:uid="{0A02818C-E058-449F-8752-0C3202D64A48}"/>
    <cellStyle name="Total 14 8 2" xfId="11165" xr:uid="{8B02051D-9A3C-418F-B4B6-DD8AD5913FF1}"/>
    <cellStyle name="Total 14 8 2 2" xfId="20613" xr:uid="{D10EA42B-07B1-43B6-8A59-80270570FE90}"/>
    <cellStyle name="Total 14 8 2 3" xfId="25032" xr:uid="{7B818B70-2F7C-478D-B7E8-84570D890A19}"/>
    <cellStyle name="Total 14 8 3" xfId="13219" xr:uid="{F633EB32-698D-43EC-839A-6DFC6291EE90}"/>
    <cellStyle name="Total 14 8 3 2" xfId="22667" xr:uid="{E48E44C7-3E12-41E7-A38A-38D70E77E450}"/>
    <cellStyle name="Total 14 8 4" xfId="16937" xr:uid="{B0B3D879-49A5-454B-8E22-AAC41B704957}"/>
    <cellStyle name="Total 14 9" xfId="8335" xr:uid="{E4EABF86-F746-4807-AF62-D436C3B2D689}"/>
    <cellStyle name="Total 14 9 2" xfId="14040" xr:uid="{60A6B56A-252C-4E62-A82B-88CF947DF4B1}"/>
    <cellStyle name="Total 14 9 2 2" xfId="23488" xr:uid="{492B859F-C236-4599-96C7-297EA6B6D4B6}"/>
    <cellStyle name="Total 14 9 3" xfId="17783" xr:uid="{5169D0B2-394D-4CEB-97CC-1DFCB4B5836C}"/>
    <cellStyle name="Total 15" xfId="1587" xr:uid="{9137B803-7BA8-4D5B-9B55-56BF131F7564}"/>
    <cellStyle name="Total 15 10" xfId="26885" xr:uid="{C9A6D03D-A90B-4E37-8125-3A5B3B5C5031}"/>
    <cellStyle name="Total 15 11" xfId="27189" xr:uid="{B9FDC8FB-45AA-4549-AE4A-7581F43270EF}"/>
    <cellStyle name="Total 15 2" xfId="4017" xr:uid="{B998DB6F-DD5B-4057-B0A6-C089EE12CFC2}"/>
    <cellStyle name="Total 15 3" xfId="5702" xr:uid="{7F0D5ABD-D6FD-4E0E-840A-FE86FC2AC329}"/>
    <cellStyle name="Total 15 3 2" xfId="6372" xr:uid="{1852AA06-FC21-4A3D-8443-E3FA3D88EAB9}"/>
    <cellStyle name="Total 15 3 2 2" xfId="10104" xr:uid="{6B20175C-F47E-4E30-A599-5445C74FBFA3}"/>
    <cellStyle name="Total 15 3 2 2 2" xfId="19552" xr:uid="{258E6446-A53E-41D5-BCDE-AF949F556B08}"/>
    <cellStyle name="Total 15 3 2 3" xfId="15823" xr:uid="{BC561C6C-88D3-4641-A28F-7F18037E4AAE}"/>
    <cellStyle name="Total 15 3 3" xfId="9434" xr:uid="{E56B1220-FCF8-4E80-BCED-5B471F4DED05}"/>
    <cellStyle name="Total 15 3 3 2" xfId="18882" xr:uid="{61AF7AF3-28DD-45EC-B7EA-B9095DBA7B61}"/>
    <cellStyle name="Total 15 3 4" xfId="15153" xr:uid="{87F634B6-3F56-4A0F-8D8B-A2C2501D00C8}"/>
    <cellStyle name="Total 15 3 5" xfId="27883" xr:uid="{D827350B-95DF-499E-851C-E686D5923A2F}"/>
    <cellStyle name="Total 15 3 6" xfId="27711" xr:uid="{1493CFAA-17D6-4451-B6F7-1410B6CEB95F}"/>
    <cellStyle name="Total 15 3 7" xfId="27480" xr:uid="{70534C6F-F9C0-4381-8B2A-BF220DA3029E}"/>
    <cellStyle name="Total 15 3 8" xfId="28417" xr:uid="{B20D9EFF-4316-4E30-A334-A8932C5A829C}"/>
    <cellStyle name="Total 15 4" xfId="7048" xr:uid="{D4180898-6675-41DC-BA8D-8006305C1D10}"/>
    <cellStyle name="Total 15 4 2" xfId="10779" xr:uid="{5E48CAED-7A19-46E9-84F0-E54ADEED96F2}"/>
    <cellStyle name="Total 15 4 2 2" xfId="20227" xr:uid="{83451D08-2A50-4921-9618-F7034322394F}"/>
    <cellStyle name="Total 15 4 2 3" xfId="24651" xr:uid="{D06E89C3-41D5-4F66-A6DA-0757F626F97E}"/>
    <cellStyle name="Total 15 4 3" xfId="12785" xr:uid="{69208E6C-6B98-4CA3-9C30-BCC608F9D4E9}"/>
    <cellStyle name="Total 15 4 3 2" xfId="22233" xr:uid="{CC7BBE73-6A57-4605-9AE9-8E87B63947E6}"/>
    <cellStyle name="Total 15 4 4" xfId="16498" xr:uid="{B6FD0A5A-891E-4E62-96C4-496323BD9794}"/>
    <cellStyle name="Total 15 5" xfId="8696" xr:uid="{21C4E6F6-03F5-4A7F-B5B0-5BA5D3C4E47F}"/>
    <cellStyle name="Total 15 5 2" xfId="12180" xr:uid="{30484D5B-E722-47AA-AE0F-5F65C0F8D800}"/>
    <cellStyle name="Total 15 5 2 2" xfId="21628" xr:uid="{C018B852-60F3-41E0-8FA0-628FD1890E8E}"/>
    <cellStyle name="Total 15 5 2 3" xfId="26020" xr:uid="{7301D8D7-74F1-436C-A176-24DC68B8B654}"/>
    <cellStyle name="Total 15 5 3" xfId="14399" xr:uid="{13867A56-BD47-49A6-BD14-39316C3199D9}"/>
    <cellStyle name="Total 15 5 3 2" xfId="23847" xr:uid="{8B1CB339-3978-470A-90E7-AD367B3AE677}"/>
    <cellStyle name="Total 15 5 4" xfId="18144" xr:uid="{3CC7384F-EC21-4CE6-B063-F87D41834848}"/>
    <cellStyle name="Total 15 6" xfId="8041" xr:uid="{6F5D74BF-61AC-454F-AD8D-F738D29400B0}"/>
    <cellStyle name="Total 15 6 2" xfId="11640" xr:uid="{C7195035-7F4E-4280-AA89-EAAFEF46F23A}"/>
    <cellStyle name="Total 15 6 2 2" xfId="21088" xr:uid="{425EEC8B-9CDB-419D-A5A1-A61CF7D6591B}"/>
    <cellStyle name="Total 15 6 2 3" xfId="25502" xr:uid="{104D5657-BB69-4FDD-9660-F7623CD9F435}"/>
    <cellStyle name="Total 15 6 3" xfId="13766" xr:uid="{C5878F48-DB0C-4DD7-BC70-390ED9A68533}"/>
    <cellStyle name="Total 15 6 3 2" xfId="23214" xr:uid="{0BAD3242-7037-47E3-AE92-391D29F7211E}"/>
    <cellStyle name="Total 15 6 4" xfId="17489" xr:uid="{1469435A-ED89-4702-AC56-11238C70A043}"/>
    <cellStyle name="Total 15 7" xfId="8485" xr:uid="{89CFA030-641E-4C87-A173-7EB003B73BA8}"/>
    <cellStyle name="Total 15 7 2" xfId="12000" xr:uid="{F56AD333-05B9-44DF-B3A5-F83600E011B3}"/>
    <cellStyle name="Total 15 7 2 2" xfId="21448" xr:uid="{63A46D7F-05A6-429C-A20A-FF25AA20F857}"/>
    <cellStyle name="Total 15 7 2 3" xfId="25840" xr:uid="{B4579C1B-2E8F-4C76-A1F8-5A7C97876EA3}"/>
    <cellStyle name="Total 15 7 3" xfId="14188" xr:uid="{93122F33-49BD-47F7-A08D-E133A07E84F7}"/>
    <cellStyle name="Total 15 7 3 2" xfId="23636" xr:uid="{ABA17193-BC9C-49B4-BDCB-A18C66EC13A3}"/>
    <cellStyle name="Total 15 7 4" xfId="17933" xr:uid="{FD1BFD56-1190-4771-8588-D651A435535B}"/>
    <cellStyle name="Total 15 8" xfId="7600" xr:uid="{4E00F3BB-6053-4E0E-806C-B6165A904B4C}"/>
    <cellStyle name="Total 15 8 2" xfId="11262" xr:uid="{5527DE33-2153-4AA0-97D9-E66E703385B1}"/>
    <cellStyle name="Total 15 8 2 2" xfId="20710" xr:uid="{F9498124-E8C4-4E4C-BDF7-6410606765ED}"/>
    <cellStyle name="Total 15 8 2 3" xfId="25128" xr:uid="{A2F719CF-4941-4E72-84B0-BE128F2BD32E}"/>
    <cellStyle name="Total 15 8 3" xfId="13329" xr:uid="{8695770B-91FD-4523-8F50-1825C8FDA1B9}"/>
    <cellStyle name="Total 15 8 3 2" xfId="22777" xr:uid="{459CCCEC-2930-4F50-BEFB-D7675DDA153C}"/>
    <cellStyle name="Total 15 8 4" xfId="17048" xr:uid="{A90E3B55-F54B-4283-A39A-B4A983A41AF9}"/>
    <cellStyle name="Total 15 9" xfId="7622" xr:uid="{CE17E730-12C1-4309-9BED-8980383A4705}"/>
    <cellStyle name="Total 15 9 2" xfId="13351" xr:uid="{5B691AF0-77B5-4F8B-AC2B-83B482988230}"/>
    <cellStyle name="Total 15 9 2 2" xfId="22799" xr:uid="{B3C9AA25-B3CC-42CC-A5B4-E7B299947492}"/>
    <cellStyle name="Total 15 9 3" xfId="17070" xr:uid="{CCAFCC65-7DB5-4C30-A26D-2719A276BF9D}"/>
    <cellStyle name="Total 16" xfId="1588" xr:uid="{522FED03-0D62-42DE-B251-CE3D287CC6C8}"/>
    <cellStyle name="Total 16 10" xfId="26886" xr:uid="{221F1880-B44F-4481-84CB-0C90CDB81C7D}"/>
    <cellStyle name="Total 16 11" xfId="27543" xr:uid="{B4798AAB-934B-481D-A244-47EE912B5ADC}"/>
    <cellStyle name="Total 16 2" xfId="4018" xr:uid="{E6D87732-613B-4A1D-BA0F-CD5FBD111D9D}"/>
    <cellStyle name="Total 16 3" xfId="5703" xr:uid="{2ED08FC3-0E12-4075-8743-F2298D2AAEA8}"/>
    <cellStyle name="Total 16 3 2" xfId="6373" xr:uid="{2E95E0CA-CF77-42DF-8044-FBF09F9447E3}"/>
    <cellStyle name="Total 16 3 2 2" xfId="10105" xr:uid="{74F7B3D3-0E03-4D8A-B4E9-058DD74A6E3A}"/>
    <cellStyle name="Total 16 3 2 2 2" xfId="19553" xr:uid="{79A32536-28E6-46E2-B318-1E65053E4A10}"/>
    <cellStyle name="Total 16 3 2 3" xfId="15824" xr:uid="{B69F6827-D97B-411C-A92F-4E2B6D04A9C0}"/>
    <cellStyle name="Total 16 3 3" xfId="9435" xr:uid="{115BC78D-CA5C-4FD2-B66C-952246959600}"/>
    <cellStyle name="Total 16 3 3 2" xfId="18883" xr:uid="{E18C7D56-8BAF-4A54-B410-BFCA62B41504}"/>
    <cellStyle name="Total 16 3 4" xfId="15154" xr:uid="{58E7D8B7-377E-48D2-8E24-57E9D8E773E9}"/>
    <cellStyle name="Total 16 3 5" xfId="27884" xr:uid="{4BBB52C4-E2F2-462F-99BD-8407CC9CC107}"/>
    <cellStyle name="Total 16 3 6" xfId="27176" xr:uid="{A64F7CD3-D9D3-4F2A-BF4B-99BA5080B63E}"/>
    <cellStyle name="Total 16 3 7" xfId="26509" xr:uid="{B2B24E95-2422-49B6-B8CC-6770471A423B}"/>
    <cellStyle name="Total 16 3 8" xfId="28418" xr:uid="{43FCF660-F8DE-4A96-AF92-8310A118CC58}"/>
    <cellStyle name="Total 16 4" xfId="7063" xr:uid="{B5501CCF-C888-4CC7-899D-62CA81B2E28F}"/>
    <cellStyle name="Total 16 4 2" xfId="10794" xr:uid="{D12F6B93-B751-49FF-ACB4-47FFB2992747}"/>
    <cellStyle name="Total 16 4 2 2" xfId="20242" xr:uid="{328C97F0-9ED9-49C5-B72A-9B82F666C8EA}"/>
    <cellStyle name="Total 16 4 2 3" xfId="24666" xr:uid="{AE751627-A6B6-41FD-A4A3-7EF4A12FD0D6}"/>
    <cellStyle name="Total 16 4 3" xfId="12800" xr:uid="{D29A95F9-C7F0-4D27-B951-5C636052F733}"/>
    <cellStyle name="Total 16 4 3 2" xfId="22248" xr:uid="{C4185306-9B24-48B5-9C9A-A337F0E21B02}"/>
    <cellStyle name="Total 16 4 4" xfId="16513" xr:uid="{BB18B650-19CE-4412-9973-203D6BB65908}"/>
    <cellStyle name="Total 16 5" xfId="8255" xr:uid="{A9D73491-2DB7-414D-B6CB-2C26B15100C5}"/>
    <cellStyle name="Total 16 5 2" xfId="11808" xr:uid="{CED344FA-B671-43E1-8167-7C5D265231A9}"/>
    <cellStyle name="Total 16 5 2 2" xfId="21256" xr:uid="{A91F6A3E-31A6-48CA-9271-F864CFACB3F6}"/>
    <cellStyle name="Total 16 5 2 3" xfId="25650" xr:uid="{B07DA9D3-77CB-4BC3-9297-2757EFE90881}"/>
    <cellStyle name="Total 16 5 3" xfId="13960" xr:uid="{39AE56E1-D796-4229-BC9E-3C88063533B7}"/>
    <cellStyle name="Total 16 5 3 2" xfId="23408" xr:uid="{265C82DF-A7AF-4CB1-8E56-3B8E82CF6CDF}"/>
    <cellStyle name="Total 16 5 4" xfId="17703" xr:uid="{222A3FDE-7FC2-475B-BCBC-1844FB205481}"/>
    <cellStyle name="Total 16 6" xfId="8553" xr:uid="{713D6156-F945-41E4-93C5-ECD6079234DD}"/>
    <cellStyle name="Total 16 6 2" xfId="12061" xr:uid="{5CF11AFD-237F-41EE-BD97-28E123FB6368}"/>
    <cellStyle name="Total 16 6 2 2" xfId="21509" xr:uid="{993F850A-CEF8-4D86-BD4C-D0A101BEA6A0}"/>
    <cellStyle name="Total 16 6 2 3" xfId="25901" xr:uid="{8D61D2E2-882E-423A-9823-F6C2DCDF0E23}"/>
    <cellStyle name="Total 16 6 3" xfId="14256" xr:uid="{60D2A671-FF96-4AF2-9821-AEE86EB7F940}"/>
    <cellStyle name="Total 16 6 3 2" xfId="23704" xr:uid="{512A48BD-F3B5-48AE-8800-EF65A54DA355}"/>
    <cellStyle name="Total 16 6 4" xfId="18001" xr:uid="{CBF7BFA8-1FC2-4919-A688-E0CF88A9A50D}"/>
    <cellStyle name="Total 16 7" xfId="7629" xr:uid="{459FCB39-C6C1-421D-A94D-6D209CC189AE}"/>
    <cellStyle name="Total 16 7 2" xfId="11285" xr:uid="{B26547C9-AFFE-4DB3-A5DE-D2B6C23471DC}"/>
    <cellStyle name="Total 16 7 2 2" xfId="20733" xr:uid="{14AB3F4B-6411-4820-B671-546C542E0855}"/>
    <cellStyle name="Total 16 7 2 3" xfId="25151" xr:uid="{E288C37E-3B14-48ED-A6F6-D236379B4A5C}"/>
    <cellStyle name="Total 16 7 3" xfId="13358" xr:uid="{6A497B3B-98D5-454D-8B46-3B669653D345}"/>
    <cellStyle name="Total 16 7 3 2" xfId="22806" xr:uid="{B607075D-03CC-419D-B4E9-6E30F7F6BCD9}"/>
    <cellStyle name="Total 16 7 4" xfId="17077" xr:uid="{9ABF346C-CCD8-479C-8197-7C1FE013B235}"/>
    <cellStyle name="Total 16 8" xfId="7590" xr:uid="{0620ECE9-C06D-4088-BC16-14C3BB0D1EB4}"/>
    <cellStyle name="Total 16 8 2" xfId="11253" xr:uid="{8E4D2364-453E-423A-B58B-7ADD6A1B16C8}"/>
    <cellStyle name="Total 16 8 2 2" xfId="20701" xr:uid="{F00F1CB9-7ED1-4E8B-931D-C5EA60E79FC3}"/>
    <cellStyle name="Total 16 8 2 3" xfId="25119" xr:uid="{600365F5-4153-4F1A-9B52-A771739F8641}"/>
    <cellStyle name="Total 16 8 3" xfId="13319" xr:uid="{538E622B-9299-4A17-8379-C47B476201F6}"/>
    <cellStyle name="Total 16 8 3 2" xfId="22767" xr:uid="{6C298811-8811-437B-A6A9-88A8D6EDD0EF}"/>
    <cellStyle name="Total 16 8 4" xfId="17038" xr:uid="{18B8975C-CD47-46E7-90DF-30441A77FB2E}"/>
    <cellStyle name="Total 16 9" xfId="7229" xr:uid="{87992EB8-6AFE-4D29-9178-BDAB675C22AF}"/>
    <cellStyle name="Total 16 9 2" xfId="12960" xr:uid="{B4B08920-23C6-488C-AE2C-8DC7D763E76E}"/>
    <cellStyle name="Total 16 9 2 2" xfId="22408" xr:uid="{88D3AB21-45C7-4AEE-89ED-90FFABFFCB60}"/>
    <cellStyle name="Total 16 9 3" xfId="16677" xr:uid="{C6D65C34-C6F0-454A-961F-DE424B736BD2}"/>
    <cellStyle name="Total 17" xfId="1589" xr:uid="{8151A087-9919-45CC-A1D4-383E87003FA7}"/>
    <cellStyle name="Total 17 10" xfId="26887" xr:uid="{38FF8480-077F-4FD0-8D21-953831765D64}"/>
    <cellStyle name="Total 17 11" xfId="27194" xr:uid="{6884C62D-43DA-4F60-8A89-CD201AD23497}"/>
    <cellStyle name="Total 17 2" xfId="4019" xr:uid="{34E69821-D81B-4C4A-B46C-86444DCCF2B5}"/>
    <cellStyle name="Total 17 3" xfId="5704" xr:uid="{B8082E4A-7228-4326-BEC7-A9CFD5277EE9}"/>
    <cellStyle name="Total 17 3 2" xfId="6374" xr:uid="{D5198F42-57C3-4BD7-87BC-6FA9EB027B7D}"/>
    <cellStyle name="Total 17 3 2 2" xfId="10106" xr:uid="{698BD4D4-4165-4F66-964E-564C04C7C6D9}"/>
    <cellStyle name="Total 17 3 2 2 2" xfId="19554" xr:uid="{E9AD214F-4673-4323-8833-57AD2E64F4A3}"/>
    <cellStyle name="Total 17 3 2 3" xfId="15825" xr:uid="{19082968-3AFB-45C4-8FB5-6F525693C749}"/>
    <cellStyle name="Total 17 3 3" xfId="9436" xr:uid="{E275F326-13E7-4BCB-BC9F-606D9B8D6E84}"/>
    <cellStyle name="Total 17 3 3 2" xfId="18884" xr:uid="{710CDE54-EBE7-42F6-9BB2-A08F1C12E5C9}"/>
    <cellStyle name="Total 17 3 4" xfId="15155" xr:uid="{67488369-849C-41F8-98DD-7191CDB179A9}"/>
    <cellStyle name="Total 17 3 5" xfId="27885" xr:uid="{6FE1A6E5-6D2D-4057-8D31-BE1DD13460EA}"/>
    <cellStyle name="Total 17 3 6" xfId="26695" xr:uid="{7A8EC194-8E34-4105-B095-AAE0C5D50375}"/>
    <cellStyle name="Total 17 3 7" xfId="27317" xr:uid="{3E7171BD-0E95-4DD0-8A6D-23B104992E5C}"/>
    <cellStyle name="Total 17 3 8" xfId="28419" xr:uid="{C871281B-1EC9-43EF-98B0-48B26273E7C8}"/>
    <cellStyle name="Total 17 4" xfId="7062" xr:uid="{EB5F67E1-AEC8-458A-AEDD-6753DE9102C7}"/>
    <cellStyle name="Total 17 4 2" xfId="10793" xr:uid="{D46BCBB8-E39F-4341-82F6-7FBBD88134F6}"/>
    <cellStyle name="Total 17 4 2 2" xfId="20241" xr:uid="{2468FEB8-2CE0-4BA4-BAAF-6449D7FB3B4D}"/>
    <cellStyle name="Total 17 4 2 3" xfId="24665" xr:uid="{8313D4C2-D142-4B40-AE0D-7E5AF69264F4}"/>
    <cellStyle name="Total 17 4 3" xfId="12799" xr:uid="{7FA3AF98-B5A5-482E-A94F-124B48DF2FC2}"/>
    <cellStyle name="Total 17 4 3 2" xfId="22247" xr:uid="{94F07770-6C6F-4A33-9400-5EDFA0EFF36B}"/>
    <cellStyle name="Total 17 4 4" xfId="16512" xr:uid="{63365999-7CFA-4564-A909-5E7870DA6983}"/>
    <cellStyle name="Total 17 5" xfId="7650" xr:uid="{8078AA01-434A-4CBA-954A-D46A1E221B4A}"/>
    <cellStyle name="Total 17 5 2" xfId="11304" xr:uid="{36DC7CB1-6C9A-42AF-A9B9-4211EBD28AD4}"/>
    <cellStyle name="Total 17 5 2 2" xfId="20752" xr:uid="{36B8A137-8349-44AB-8E80-EA859DEAD5AF}"/>
    <cellStyle name="Total 17 5 2 3" xfId="25170" xr:uid="{0C5DE73C-2AF7-42A9-8D2B-D5740F168A81}"/>
    <cellStyle name="Total 17 5 3" xfId="13379" xr:uid="{200397D4-E905-400A-B2DC-EBA3D67CAF66}"/>
    <cellStyle name="Total 17 5 3 2" xfId="22827" xr:uid="{B2F5BE2B-B7AE-40E5-8FBE-878AECF3F65E}"/>
    <cellStyle name="Total 17 5 4" xfId="17098" xr:uid="{746F878E-02AC-48FA-8912-7E3E2EB5949D}"/>
    <cellStyle name="Total 17 6" xfId="8613" xr:uid="{2624C1C0-975A-4375-B3AA-EBFEBCACFF05}"/>
    <cellStyle name="Total 17 6 2" xfId="12108" xr:uid="{98BF1A47-5303-408C-B3BF-5722B1420D02}"/>
    <cellStyle name="Total 17 6 2 2" xfId="21556" xr:uid="{EB2F6F62-334B-4F8B-B1C4-39599602452F}"/>
    <cellStyle name="Total 17 6 2 3" xfId="25948" xr:uid="{9E55B104-620F-48CB-95F2-90CF18D671D3}"/>
    <cellStyle name="Total 17 6 3" xfId="14316" xr:uid="{7A381A95-7527-413B-BA8E-5D087DAF04E7}"/>
    <cellStyle name="Total 17 6 3 2" xfId="23764" xr:uid="{898DF868-AA1D-4776-A6BC-FBF84BD92C39}"/>
    <cellStyle name="Total 17 6 4" xfId="18061" xr:uid="{6F98981B-0D15-4B54-BD2E-5BD06B4BE117}"/>
    <cellStyle name="Total 17 7" xfId="8156" xr:uid="{9BA1932B-09D7-445A-9A5F-8D9C99853568}"/>
    <cellStyle name="Total 17 7 2" xfId="11725" xr:uid="{ECABDA7E-45D1-4F66-824D-FBF98602C902}"/>
    <cellStyle name="Total 17 7 2 2" xfId="21173" xr:uid="{7EDFC9E2-A248-4EC4-A859-A765824F405C}"/>
    <cellStyle name="Total 17 7 2 3" xfId="25568" xr:uid="{ED90C0C6-1587-4EE0-B215-4662467C17C4}"/>
    <cellStyle name="Total 17 7 3" xfId="13862" xr:uid="{9BC3A82F-0FEA-4158-B77B-1FBA489B4D77}"/>
    <cellStyle name="Total 17 7 3 2" xfId="23310" xr:uid="{F6201040-AB74-4966-8D46-C0192B48FF13}"/>
    <cellStyle name="Total 17 7 4" xfId="17604" xr:uid="{405C6C6A-70C0-468D-B132-D9A73ABEE2BD}"/>
    <cellStyle name="Total 17 8" xfId="9143" xr:uid="{D40270AD-262E-4069-A6DF-E8759CA6C5E3}"/>
    <cellStyle name="Total 17 8 2" xfId="12544" xr:uid="{9A09D4C1-0B24-475B-A8E8-E3D22155A31B}"/>
    <cellStyle name="Total 17 8 2 2" xfId="21992" xr:uid="{688A90D2-EDCA-44EB-86FE-1E71DFC99F92}"/>
    <cellStyle name="Total 17 8 2 3" xfId="26382" xr:uid="{9CFD7A56-45EE-4060-9087-699833C14469}"/>
    <cellStyle name="Total 17 8 3" xfId="14844" xr:uid="{5C8EAD86-FD2B-4909-B338-0E0942CADD2A}"/>
    <cellStyle name="Total 17 8 3 2" xfId="24292" xr:uid="{82B8FD2A-0EC7-41DE-9874-4FF50017BBEA}"/>
    <cellStyle name="Total 17 8 4" xfId="18591" xr:uid="{284C5824-C933-475A-BBE6-ED16BD0362B2}"/>
    <cellStyle name="Total 17 9" xfId="8978" xr:uid="{6866BC1D-087B-4D1A-8F6C-E6139DD1DFFE}"/>
    <cellStyle name="Total 17 9 2" xfId="14679" xr:uid="{DC398C14-86F5-417D-B9EB-DD6F0A655FE0}"/>
    <cellStyle name="Total 17 9 2 2" xfId="24127" xr:uid="{D2FCED48-F3EA-426E-BBE8-3EA8216AE660}"/>
    <cellStyle name="Total 17 9 3" xfId="18426" xr:uid="{94D98401-931C-4D6C-A6A0-239F1784C4D3}"/>
    <cellStyle name="Total 18" xfId="1590" xr:uid="{26C2657A-A419-409D-8EB0-C316A6B8A460}"/>
    <cellStyle name="Total 18 10" xfId="26888" xr:uid="{C206D8AF-1C74-47DE-A8C0-7EA551D00578}"/>
    <cellStyle name="Total 18 11" xfId="27542" xr:uid="{720650F3-2695-4862-A910-0B1687843ADA}"/>
    <cellStyle name="Total 18 2" xfId="4020" xr:uid="{BC663F70-D2D6-4997-A5BD-86A014887E99}"/>
    <cellStyle name="Total 18 3" xfId="5705" xr:uid="{B2C36EF2-35DC-449F-9876-1190B77DBCA9}"/>
    <cellStyle name="Total 18 3 2" xfId="6375" xr:uid="{26C0AA76-F5E5-40A6-A6B8-15F3BC671C5F}"/>
    <cellStyle name="Total 18 3 2 2" xfId="10107" xr:uid="{8EEE64FB-0911-4C6B-AA4B-C42F742A18A4}"/>
    <cellStyle name="Total 18 3 2 2 2" xfId="19555" xr:uid="{489980C5-688E-488E-BC45-8BD5F1BD468C}"/>
    <cellStyle name="Total 18 3 2 3" xfId="15826" xr:uid="{011A8E3B-2C9D-45DF-9520-A250A4FA7FFF}"/>
    <cellStyle name="Total 18 3 3" xfId="9437" xr:uid="{8A7754EB-5956-4FCC-AEE9-6A63996E242F}"/>
    <cellStyle name="Total 18 3 3 2" xfId="18885" xr:uid="{486832A7-0D6A-4EB9-8195-B22957829DF7}"/>
    <cellStyle name="Total 18 3 4" xfId="15156" xr:uid="{C2B32BD9-13AD-46D3-8A48-E9F2FC5EA813}"/>
    <cellStyle name="Total 18 3 5" xfId="27886" xr:uid="{A5AE02FC-DE08-4873-8B59-CE6534F04EDE}"/>
    <cellStyle name="Total 18 3 6" xfId="26926" xr:uid="{144AEBF9-EDDB-4281-9D2A-CB731CDC8DED}"/>
    <cellStyle name="Total 18 3 7" xfId="26876" xr:uid="{FA3917CF-30FA-49A8-AFCE-6F50E21ACA77}"/>
    <cellStyle name="Total 18 3 8" xfId="28420" xr:uid="{137ED57B-FA50-4DC4-A1A1-2CA2AD9BE020}"/>
    <cellStyle name="Total 18 4" xfId="7061" xr:uid="{02FBC1D9-35B1-4359-980D-0E4B8C996E52}"/>
    <cellStyle name="Total 18 4 2" xfId="10792" xr:uid="{19765732-E937-4070-83D7-2F5390222888}"/>
    <cellStyle name="Total 18 4 2 2" xfId="20240" xr:uid="{DBC8C62A-241A-4D7D-B514-D2F76D82F9A2}"/>
    <cellStyle name="Total 18 4 2 3" xfId="24664" xr:uid="{C14EF594-743F-4443-B939-631888CDD282}"/>
    <cellStyle name="Total 18 4 3" xfId="12798" xr:uid="{87356738-25D1-421B-ABE6-77809D480DDC}"/>
    <cellStyle name="Total 18 4 3 2" xfId="22246" xr:uid="{E506961A-A243-405F-BDCD-12905C2027BF}"/>
    <cellStyle name="Total 18 4 4" xfId="16511" xr:uid="{142A3640-2F8C-4BA9-A189-5D8B0AF18AA5}"/>
    <cellStyle name="Total 18 5" xfId="7649" xr:uid="{E8C6D9B5-432F-40D7-9950-ED1C6A07A67D}"/>
    <cellStyle name="Total 18 5 2" xfId="11303" xr:uid="{11B8CAE0-AB51-4637-972E-2E70D4B594C5}"/>
    <cellStyle name="Total 18 5 2 2" xfId="20751" xr:uid="{510AB02D-1713-436C-9D15-825906508F0A}"/>
    <cellStyle name="Total 18 5 2 3" xfId="25169" xr:uid="{DDAF4FD2-B0E7-427D-9D3C-85F41C9C9E9A}"/>
    <cellStyle name="Total 18 5 3" xfId="13378" xr:uid="{284C3E36-B3FE-4E70-910A-884D8CB264CD}"/>
    <cellStyle name="Total 18 5 3 2" xfId="22826" xr:uid="{4A8A86D0-A150-4FEE-8956-217EF49F8A3C}"/>
    <cellStyle name="Total 18 5 4" xfId="17097" xr:uid="{F7D40F47-74A8-43CE-A5BA-5F838BD0B438}"/>
    <cellStyle name="Total 18 6" xfId="7829" xr:uid="{3C4A05D8-4A29-4724-8437-9B5DD3AD4C5F}"/>
    <cellStyle name="Total 18 6 2" xfId="11461" xr:uid="{0A112121-8722-40B8-98D8-F829D4AB482E}"/>
    <cellStyle name="Total 18 6 2 2" xfId="20909" xr:uid="{4725FB5C-97D1-4A36-8427-0563341923CF}"/>
    <cellStyle name="Total 18 6 2 3" xfId="25325" xr:uid="{556F8F59-4E37-4921-8128-5B971821467D}"/>
    <cellStyle name="Total 18 6 3" xfId="13556" xr:uid="{A9B4FF31-7232-4E5C-B07C-27C1E22C5D5E}"/>
    <cellStyle name="Total 18 6 3 2" xfId="23004" xr:uid="{D00EBAF7-70E5-4029-A2A0-FA16A60E4F6F}"/>
    <cellStyle name="Total 18 6 4" xfId="17277" xr:uid="{5D56930E-2F0F-4D06-B948-6F2E486FBF30}"/>
    <cellStyle name="Total 18 7" xfId="8219" xr:uid="{290486E2-4739-466D-917D-84A9EE791733}"/>
    <cellStyle name="Total 18 7 2" xfId="11777" xr:uid="{21D740E2-1577-432A-A240-9026300549AD}"/>
    <cellStyle name="Total 18 7 2 2" xfId="21225" xr:uid="{4B06F3F7-C4A5-493C-9971-987AD9E45FB1}"/>
    <cellStyle name="Total 18 7 2 3" xfId="25620" xr:uid="{44E9D858-C728-41EC-8BB9-00376635DA02}"/>
    <cellStyle name="Total 18 7 3" xfId="13925" xr:uid="{4050EDD2-5AA3-4968-9679-D1E70A7A81B8}"/>
    <cellStyle name="Total 18 7 3 2" xfId="23373" xr:uid="{67AFC796-070F-4B2E-AA0F-603C31DA7AA2}"/>
    <cellStyle name="Total 18 7 4" xfId="17667" xr:uid="{D8138A05-6284-4A6F-BB1D-77FCE8BD1A27}"/>
    <cellStyle name="Total 18 8" xfId="8707" xr:uid="{A165EF9F-5698-460A-9058-244EDBAB14CE}"/>
    <cellStyle name="Total 18 8 2" xfId="12191" xr:uid="{E8ACA27B-940E-419D-BA6E-DE051725AB88}"/>
    <cellStyle name="Total 18 8 2 2" xfId="21639" xr:uid="{B5E3EB8B-9944-4C27-9ED0-CFE3EC809912}"/>
    <cellStyle name="Total 18 8 2 3" xfId="26031" xr:uid="{13AA5622-F263-4031-8B0A-645C7346033B}"/>
    <cellStyle name="Total 18 8 3" xfId="14410" xr:uid="{088D63FF-7E6F-42FF-89F6-B3EFD34EA498}"/>
    <cellStyle name="Total 18 8 3 2" xfId="23858" xr:uid="{DE880E6F-67E7-43A4-AEF5-60ECF0765980}"/>
    <cellStyle name="Total 18 8 4" xfId="18155" xr:uid="{BF030E81-3AA5-4046-94CB-2F950ACF324B}"/>
    <cellStyle name="Total 18 9" xfId="8067" xr:uid="{0022F5A4-DD5E-4886-9757-15C2D8A22B71}"/>
    <cellStyle name="Total 18 9 2" xfId="13791" xr:uid="{5D85271F-8096-4DBF-ADDA-476D148F498B}"/>
    <cellStyle name="Total 18 9 2 2" xfId="23239" xr:uid="{D36335D1-28FF-4B87-B5FC-91B987CEF6B8}"/>
    <cellStyle name="Total 18 9 3" xfId="17515" xr:uid="{3C77BAC9-090A-40FE-AD3A-4B5B0F73BEE0}"/>
    <cellStyle name="Total 19" xfId="4021" xr:uid="{B3E4A58F-F51C-4E89-9F67-9D8FD811EC88}"/>
    <cellStyle name="Total 2" xfId="1591" xr:uid="{86ACCF2E-5115-4D5D-A362-595336E2FD37}"/>
    <cellStyle name="Total 2 10" xfId="1592" xr:uid="{DE7BAD34-4A2D-4CA1-A067-1FFD22FD77CF}"/>
    <cellStyle name="Total 2 10 10" xfId="27541" xr:uid="{83587DA2-9662-49EF-9F6E-3920D94BA7FE}"/>
    <cellStyle name="Total 2 10 2" xfId="5707" xr:uid="{2AE0F37A-23A3-4114-8572-751B13354180}"/>
    <cellStyle name="Total 2 10 2 2" xfId="6377" xr:uid="{A3695722-FEC4-45C3-85E7-4E07E9127410}"/>
    <cellStyle name="Total 2 10 2 2 2" xfId="10109" xr:uid="{F9FF1B6A-BD00-434F-A08D-02A8C805E96B}"/>
    <cellStyle name="Total 2 10 2 2 2 2" xfId="19557" xr:uid="{E3B8225D-E418-43C8-B171-94CBE0DF7413}"/>
    <cellStyle name="Total 2 10 2 2 3" xfId="15828" xr:uid="{2EF46B75-6164-4C41-B704-B74EEA81EED6}"/>
    <cellStyle name="Total 2 10 2 3" xfId="9439" xr:uid="{DE2B5DA7-2BFD-4E32-B634-C85DC70C0EFF}"/>
    <cellStyle name="Total 2 10 2 3 2" xfId="18887" xr:uid="{EA4C9BD6-A2F7-4F4E-8C57-6EA19B7740DA}"/>
    <cellStyle name="Total 2 10 2 4" xfId="15158" xr:uid="{8ECD87EC-E908-4C20-AE02-33FC96571BAF}"/>
    <cellStyle name="Total 2 10 2 5" xfId="27888" xr:uid="{D93BBC04-5559-40D5-920D-B1BDFBD9D425}"/>
    <cellStyle name="Total 2 10 2 6" xfId="27177" xr:uid="{79105E2A-E14F-4CA1-9A6F-DE8D956429B5}"/>
    <cellStyle name="Total 2 10 2 7" xfId="27479" xr:uid="{B91DF05D-F251-4E6F-A462-AB766EA9BF82}"/>
    <cellStyle name="Total 2 10 2 8" xfId="28422" xr:uid="{1ECA6984-6B6E-4D04-9F5C-EF42D345FAA1}"/>
    <cellStyle name="Total 2 10 3" xfId="7059" xr:uid="{CC5CF924-685F-41A8-9D1A-39F9B8BB0F73}"/>
    <cellStyle name="Total 2 10 3 2" xfId="10790" xr:uid="{69D85E4B-0179-42CD-9132-E78BCFA95C00}"/>
    <cellStyle name="Total 2 10 3 2 2" xfId="20238" xr:uid="{D087B6FF-55ED-48CA-BECB-349EDBA11A01}"/>
    <cellStyle name="Total 2 10 3 2 3" xfId="24662" xr:uid="{2A551864-685F-4590-88A2-0AD6A22BFF12}"/>
    <cellStyle name="Total 2 10 3 3" xfId="12796" xr:uid="{70FCD582-6570-4EB3-85C7-CFB01EE6354A}"/>
    <cellStyle name="Total 2 10 3 3 2" xfId="22244" xr:uid="{EDC38FDC-49BF-4574-9628-A7B00925AE7C}"/>
    <cellStyle name="Total 2 10 3 4" xfId="16509" xr:uid="{5C40D0A9-AC63-4558-BBAB-7150880C72CF}"/>
    <cellStyle name="Total 2 10 4" xfId="8869" xr:uid="{02B8261E-89D6-40E3-83EB-E6CB65DB3F8E}"/>
    <cellStyle name="Total 2 10 4 2" xfId="12332" xr:uid="{04B88A6E-BEA6-46AC-B3C0-14DBE34A6731}"/>
    <cellStyle name="Total 2 10 4 2 2" xfId="21780" xr:uid="{425D1FC4-4D06-4BFC-899B-95F9134620CF}"/>
    <cellStyle name="Total 2 10 4 2 3" xfId="26171" xr:uid="{0378DB84-AF9C-419B-BD64-CE12E06D69FD}"/>
    <cellStyle name="Total 2 10 4 3" xfId="14571" xr:uid="{E50CD7F9-82AE-4379-A8C1-821086982187}"/>
    <cellStyle name="Total 2 10 4 3 2" xfId="24019" xr:uid="{A9B35FBF-CA00-4FC6-A374-8710BFC4BD08}"/>
    <cellStyle name="Total 2 10 4 4" xfId="18317" xr:uid="{685B460C-D7FE-4427-AB72-19DE0677175E}"/>
    <cellStyle name="Total 2 10 5" xfId="8554" xr:uid="{8D3AA8E6-C002-49EC-8266-9DFF949E0C67}"/>
    <cellStyle name="Total 2 10 5 2" xfId="12062" xr:uid="{BE45B56E-2B98-483C-BB37-32EE4BDCFF01}"/>
    <cellStyle name="Total 2 10 5 2 2" xfId="21510" xr:uid="{ADB4BFFD-1A48-4B78-96AB-AB8E059CCF40}"/>
    <cellStyle name="Total 2 10 5 2 3" xfId="25902" xr:uid="{E816D9F0-FFDE-4391-8E7F-FFCD115FAFE6}"/>
    <cellStyle name="Total 2 10 5 3" xfId="14257" xr:uid="{81DD2B50-4DF0-477D-8D9D-4FD098A27D88}"/>
    <cellStyle name="Total 2 10 5 3 2" xfId="23705" xr:uid="{30A5DC30-BDA7-45B7-95F0-AC88016FE590}"/>
    <cellStyle name="Total 2 10 5 4" xfId="18002" xr:uid="{875FA0C9-9109-411B-82BF-7F9DFB619FC2}"/>
    <cellStyle name="Total 2 10 6" xfId="7348" xr:uid="{D1E5ECC5-FB7A-4955-8FA0-B31DBE3A2CBB}"/>
    <cellStyle name="Total 2 10 6 2" xfId="11054" xr:uid="{2C34007B-9F1C-484C-A1D5-F84496BE7365}"/>
    <cellStyle name="Total 2 10 6 2 2" xfId="20502" xr:uid="{08E34803-7345-41A2-AFD4-B3FDB4A3E78C}"/>
    <cellStyle name="Total 2 10 6 2 3" xfId="24921" xr:uid="{E1B7D6E2-6E4D-4987-931E-70049D098C46}"/>
    <cellStyle name="Total 2 10 6 3" xfId="13078" xr:uid="{C50E07C3-4EB6-4339-9E2E-8D4DA09F3523}"/>
    <cellStyle name="Total 2 10 6 3 2" xfId="22526" xr:uid="{F7F4F974-6DEA-42AB-80BC-ECC6A4FC18D8}"/>
    <cellStyle name="Total 2 10 6 4" xfId="16796" xr:uid="{9BACCDE2-EF80-4B41-B666-D2340F91F68D}"/>
    <cellStyle name="Total 2 10 7" xfId="8598" xr:uid="{7649A2FC-158F-4AF1-8DB1-0379662D2C8F}"/>
    <cellStyle name="Total 2 10 7 2" xfId="12093" xr:uid="{D670758C-6A7A-4153-85C8-25518B6A41CB}"/>
    <cellStyle name="Total 2 10 7 2 2" xfId="21541" xr:uid="{6D5E0709-7E90-4F91-92E7-DA9AC24BD282}"/>
    <cellStyle name="Total 2 10 7 2 3" xfId="25933" xr:uid="{F8A3EEC4-FFCE-4F64-B36C-EAA37A50FAEC}"/>
    <cellStyle name="Total 2 10 7 3" xfId="14301" xr:uid="{A730D047-BB9A-4226-8DCF-2F8582C39102}"/>
    <cellStyle name="Total 2 10 7 3 2" xfId="23749" xr:uid="{940576BB-3BDD-4ADF-A51C-9F4671807BB4}"/>
    <cellStyle name="Total 2 10 7 4" xfId="18046" xr:uid="{58BCE5AA-D657-48E1-A043-ACECB2B87FF4}"/>
    <cellStyle name="Total 2 10 8" xfId="8238" xr:uid="{78B60F02-F4B8-410F-812C-356C37D45DD9}"/>
    <cellStyle name="Total 2 10 8 2" xfId="13944" xr:uid="{E496A469-58F7-4E73-9E12-5FD240F54680}"/>
    <cellStyle name="Total 2 10 8 2 2" xfId="23392" xr:uid="{42754846-B848-4832-8FE3-19631C4B4AAA}"/>
    <cellStyle name="Total 2 10 8 3" xfId="17686" xr:uid="{644617D3-129A-4BA5-BE58-B2E09B962E85}"/>
    <cellStyle name="Total 2 10 9" xfId="26890" xr:uid="{411F96C8-A465-413D-8FC8-22F30DC6DFF0}"/>
    <cellStyle name="Total 2 11" xfId="1593" xr:uid="{DFF5DF5D-67D4-436F-9C9E-555E5919C7C4}"/>
    <cellStyle name="Total 2 11 10" xfId="27192" xr:uid="{F41FA0D6-E504-444E-88F8-D502A1A096B2}"/>
    <cellStyle name="Total 2 11 2" xfId="5708" xr:uid="{BFB88828-1320-4EC0-A63B-95F5925C05C4}"/>
    <cellStyle name="Total 2 11 2 2" xfId="6378" xr:uid="{03DE5EDE-4246-4C95-AF95-5A6F0C9AACC7}"/>
    <cellStyle name="Total 2 11 2 2 2" xfId="10110" xr:uid="{7C531841-2AB1-4C72-909D-D57E2DEC8D8E}"/>
    <cellStyle name="Total 2 11 2 2 2 2" xfId="19558" xr:uid="{F5EA022B-7C5A-465A-8685-D82734B4A075}"/>
    <cellStyle name="Total 2 11 2 2 3" xfId="15829" xr:uid="{23D922F2-C695-49A2-871B-7D1D80CD8F3C}"/>
    <cellStyle name="Total 2 11 2 3" xfId="9440" xr:uid="{3BF8C9B6-3124-4849-846B-34C17F653A4B}"/>
    <cellStyle name="Total 2 11 2 3 2" xfId="18888" xr:uid="{B1CAD6DD-DFE7-47A4-9046-E33E54DB07F3}"/>
    <cellStyle name="Total 2 11 2 4" xfId="15159" xr:uid="{5582224E-3C12-480D-8C4A-EE7B7B898F5C}"/>
    <cellStyle name="Total 2 11 2 5" xfId="27889" xr:uid="{14916B8F-7862-48E2-A60C-BC02BB011A27}"/>
    <cellStyle name="Total 2 11 2 6" xfId="26696" xr:uid="{4A5429F0-DD99-4A52-AA77-CCA364DA2F64}"/>
    <cellStyle name="Total 2 11 2 7" xfId="27154" xr:uid="{2D513B11-CED6-4A28-B29D-4AD04A2EDC7E}"/>
    <cellStyle name="Total 2 11 2 8" xfId="28423" xr:uid="{FD958B10-9B4D-4939-B0A8-9570D5BB967B}"/>
    <cellStyle name="Total 2 11 3" xfId="7058" xr:uid="{24F057CD-0DE3-4630-82D5-0F879354216B}"/>
    <cellStyle name="Total 2 11 3 2" xfId="10789" xr:uid="{E7047995-0F77-43A5-8815-D8C13D1AF78B}"/>
    <cellStyle name="Total 2 11 3 2 2" xfId="20237" xr:uid="{1DD4C455-14AA-43E4-80DE-7E8E350F51EA}"/>
    <cellStyle name="Total 2 11 3 2 3" xfId="24661" xr:uid="{24CA4C2B-B0AA-409D-A983-F91066B5A71E}"/>
    <cellStyle name="Total 2 11 3 3" xfId="12795" xr:uid="{C3DB9BFA-6366-4225-80AE-59B5C8BC02A7}"/>
    <cellStyle name="Total 2 11 3 3 2" xfId="22243" xr:uid="{728258C9-D90E-42FD-877D-FCAC13DD69C7}"/>
    <cellStyle name="Total 2 11 3 4" xfId="16508" xr:uid="{004C13E9-7B2E-4813-82A9-1A36AE0EAFA5}"/>
    <cellStyle name="Total 2 11 4" xfId="8690" xr:uid="{C916A1ED-D393-48BD-A408-7D304D4C0872}"/>
    <cellStyle name="Total 2 11 4 2" xfId="12174" xr:uid="{3BE185EF-B62B-4154-84BA-4C017F0381AB}"/>
    <cellStyle name="Total 2 11 4 2 2" xfId="21622" xr:uid="{3305C485-99BB-422D-8411-3B330E74BB59}"/>
    <cellStyle name="Total 2 11 4 2 3" xfId="26014" xr:uid="{BE8ED202-66C4-4B8D-994E-223FBA1D50F1}"/>
    <cellStyle name="Total 2 11 4 3" xfId="14393" xr:uid="{C3521B64-507E-4346-AD0E-D2D21F2A52C4}"/>
    <cellStyle name="Total 2 11 4 3 2" xfId="23841" xr:uid="{1E85176D-5232-4EE5-A9DB-9D5A20D240B4}"/>
    <cellStyle name="Total 2 11 4 4" xfId="18138" xr:uid="{3BC43546-E293-4567-AF5A-4F3C79700702}"/>
    <cellStyle name="Total 2 11 5" xfId="8039" xr:uid="{2129BEC8-E152-434C-AF87-AA5F1C6D177A}"/>
    <cellStyle name="Total 2 11 5 2" xfId="11638" xr:uid="{697BC5F9-C64D-4A59-9EEF-D70688EA9D94}"/>
    <cellStyle name="Total 2 11 5 2 2" xfId="21086" xr:uid="{AC07C5C8-F351-4C06-B2FC-E8FB8C7455D8}"/>
    <cellStyle name="Total 2 11 5 2 3" xfId="25500" xr:uid="{6EBAA278-E250-4499-A8EB-49420106B794}"/>
    <cellStyle name="Total 2 11 5 3" xfId="13764" xr:uid="{26768EFB-2A43-4B53-951B-F8B4DAE6D854}"/>
    <cellStyle name="Total 2 11 5 3 2" xfId="23212" xr:uid="{BA4E1D90-08CA-4062-BCEB-3C5610E9B2B4}"/>
    <cellStyle name="Total 2 11 5 4" xfId="17487" xr:uid="{5DD61C27-8B25-43B9-9C8A-00DD4FD138FC}"/>
    <cellStyle name="Total 2 11 6" xfId="8827" xr:uid="{CCDDC0E9-40E9-4515-BE69-C867D62C0A67}"/>
    <cellStyle name="Total 2 11 6 2" xfId="12300" xr:uid="{257B9BF0-30C7-4A96-907E-389DFD971D1D}"/>
    <cellStyle name="Total 2 11 6 2 2" xfId="21748" xr:uid="{D52BCF42-8B3A-4BBC-843C-20DDB7CBF80C}"/>
    <cellStyle name="Total 2 11 6 2 3" xfId="26139" xr:uid="{655C56F0-E1E7-4931-8578-F37B3B1DA7E7}"/>
    <cellStyle name="Total 2 11 6 3" xfId="14529" xr:uid="{F77ADEED-F2C7-402D-8B7E-597DE2294FA6}"/>
    <cellStyle name="Total 2 11 6 3 2" xfId="23977" xr:uid="{A8EA3207-9E39-452F-9259-A6B9004F41EF}"/>
    <cellStyle name="Total 2 11 6 4" xfId="18275" xr:uid="{08B7B1D2-ED70-4BB7-96E7-5F7307974A7F}"/>
    <cellStyle name="Total 2 11 7" xfId="8997" xr:uid="{FBF76634-8330-4E58-B6E0-D11C9334E23E}"/>
    <cellStyle name="Total 2 11 7 2" xfId="12443" xr:uid="{726BCCD3-5927-4BE8-8D62-A23C2EABAAA5}"/>
    <cellStyle name="Total 2 11 7 2 2" xfId="21891" xr:uid="{906A16FF-70B7-40F6-BEB8-729346B1C153}"/>
    <cellStyle name="Total 2 11 7 2 3" xfId="26281" xr:uid="{0A5392AF-379E-4BF3-8F01-1E553F3811B9}"/>
    <cellStyle name="Total 2 11 7 3" xfId="14698" xr:uid="{3B0B104B-92E2-4858-BC8C-5A1951D26D9D}"/>
    <cellStyle name="Total 2 11 7 3 2" xfId="24146" xr:uid="{65258A77-9F0F-493E-B5D7-C9FE9CFF7B8E}"/>
    <cellStyle name="Total 2 11 7 4" xfId="18445" xr:uid="{3F260B76-C489-43AE-9EBA-615BA99494DB}"/>
    <cellStyle name="Total 2 11 8" xfId="9108" xr:uid="{ADBA9552-E5A6-4F3E-A04F-72B382058C7E}"/>
    <cellStyle name="Total 2 11 8 2" xfId="14809" xr:uid="{45BB3854-7389-4D1C-9EE8-75D07C594D2E}"/>
    <cellStyle name="Total 2 11 8 2 2" xfId="24257" xr:uid="{046C209B-D1E1-4052-A145-24370E0A0BEC}"/>
    <cellStyle name="Total 2 11 8 3" xfId="18556" xr:uid="{7CC15007-72B1-4F03-A5E9-02D6CE4B4177}"/>
    <cellStyle name="Total 2 11 9" xfId="26891" xr:uid="{FD1D8AF4-14DA-4A76-B66D-653C168A56BD}"/>
    <cellStyle name="Total 2 12" xfId="4022" xr:uid="{F82F77CB-C2CB-44C5-A1EE-1F7272F4937D}"/>
    <cellStyle name="Total 2 12 10" xfId="26561" xr:uid="{DAD7D464-2073-415C-A85C-F5028F7AD4BB}"/>
    <cellStyle name="Total 2 12 2" xfId="6031" xr:uid="{604FD6BD-90CF-4F3D-9DF1-894C01A47D5B}"/>
    <cellStyle name="Total 2 12 2 2" xfId="6701" xr:uid="{218EEF3C-7DC5-43F6-A406-94AA6D806C69}"/>
    <cellStyle name="Total 2 12 2 2 2" xfId="10433" xr:uid="{BF984C92-5F72-4F44-8648-20CEC53DE6A1}"/>
    <cellStyle name="Total 2 12 2 2 2 2" xfId="19881" xr:uid="{A8F86CA1-E64F-4A76-A40E-AC21FE878FE2}"/>
    <cellStyle name="Total 2 12 2 2 3" xfId="16152" xr:uid="{65724F50-76DD-4012-86EB-67592C3F281A}"/>
    <cellStyle name="Total 2 12 2 3" xfId="9763" xr:uid="{65D8A771-9759-4C41-AC95-03CD078BA2C4}"/>
    <cellStyle name="Total 2 12 2 3 2" xfId="19211" xr:uid="{666F4E40-3422-4D37-AE11-F00A244E6909}"/>
    <cellStyle name="Total 2 12 2 4" xfId="15482" xr:uid="{3BCB5161-7618-4DE0-B204-A21EA369186C}"/>
    <cellStyle name="Total 2 12 2 5" xfId="28041" xr:uid="{133BAF3A-490D-4817-898E-F0B3A6418E38}"/>
    <cellStyle name="Total 2 12 2 6" xfId="28205" xr:uid="{8943E27B-D8F2-4E7A-8938-C477039FE495}"/>
    <cellStyle name="Total 2 12 2 7" xfId="27722" xr:uid="{1C558C4E-90E0-4811-9D73-C7758046E30E}"/>
    <cellStyle name="Total 2 12 2 8" xfId="28549" xr:uid="{0BE3C3EC-791A-474B-80CF-30E02A3AAF6B}"/>
    <cellStyle name="Total 2 12 3" xfId="7002" xr:uid="{D7491FF6-C236-4910-B7A5-95EBD9DD7FBE}"/>
    <cellStyle name="Total 2 12 3 2" xfId="10733" xr:uid="{9EAC393C-3A0A-4ECE-B500-869947F3A395}"/>
    <cellStyle name="Total 2 12 3 2 2" xfId="20181" xr:uid="{422E8056-6517-42B8-865C-589034A57805}"/>
    <cellStyle name="Total 2 12 3 2 3" xfId="24605" xr:uid="{9AA035B2-F9E3-497C-8E85-C30D26FEEA18}"/>
    <cellStyle name="Total 2 12 3 3" xfId="12739" xr:uid="{9C2A0DFA-339E-477E-A9A3-44AF37100087}"/>
    <cellStyle name="Total 2 12 3 3 2" xfId="22187" xr:uid="{7FC49252-7085-49F6-AAAF-9F8C91555DD4}"/>
    <cellStyle name="Total 2 12 3 4" xfId="16452" xr:uid="{1952BE70-678B-4503-A0DA-32947427B2D6}"/>
    <cellStyle name="Total 2 12 4" xfId="7928" xr:uid="{51637D1D-C8CA-4236-BEAD-CAE3A3E50D62}"/>
    <cellStyle name="Total 2 12 4 2" xfId="11538" xr:uid="{DE6CDF92-CCF0-49E8-9EE9-FD93796C70A4}"/>
    <cellStyle name="Total 2 12 4 2 2" xfId="20986" xr:uid="{721C883A-3CA8-4796-9388-66297DB575FC}"/>
    <cellStyle name="Total 2 12 4 2 3" xfId="25400" xr:uid="{0D7D57CE-CEA1-49BD-954B-FD8BF8EDEF12}"/>
    <cellStyle name="Total 2 12 4 3" xfId="13653" xr:uid="{E403ED9B-E266-4A26-9958-FDB3E68014DE}"/>
    <cellStyle name="Total 2 12 4 3 2" xfId="23101" xr:uid="{14400DE1-5A8D-4BDA-AAA4-0D0460A58D91}"/>
    <cellStyle name="Total 2 12 4 4" xfId="17376" xr:uid="{1D0B0072-8A60-434F-998E-E89680003C07}"/>
    <cellStyle name="Total 2 12 5" xfId="8917" xr:uid="{C11DED78-31D4-44A8-A1B9-C85F131FD16F}"/>
    <cellStyle name="Total 2 12 5 2" xfId="12376" xr:uid="{B4E0E517-101B-4C7E-8E48-B91636AC1E7B}"/>
    <cellStyle name="Total 2 12 5 2 2" xfId="21824" xr:uid="{5FF676B9-8244-4983-9231-AB18AD920D32}"/>
    <cellStyle name="Total 2 12 5 2 3" xfId="26214" xr:uid="{49F1E248-7681-4BAD-985D-16D837C08680}"/>
    <cellStyle name="Total 2 12 5 3" xfId="14618" xr:uid="{2A436BCB-2C2B-45BF-AC7B-D164AF02AAE4}"/>
    <cellStyle name="Total 2 12 5 3 2" xfId="24066" xr:uid="{72D028E4-B782-4EA5-B515-C422F61392DD}"/>
    <cellStyle name="Total 2 12 5 4" xfId="18365" xr:uid="{E90F024C-AE07-49BD-B020-091D8B6579A4}"/>
    <cellStyle name="Total 2 12 6" xfId="9015" xr:uid="{B1FD8373-E8EE-4A2E-AA6F-3501FC77562F}"/>
    <cellStyle name="Total 2 12 6 2" xfId="12458" xr:uid="{D5C86A3D-9262-45DC-8240-51E5CFEFEA92}"/>
    <cellStyle name="Total 2 12 6 2 2" xfId="21906" xr:uid="{6624F8E6-2509-4A96-89B5-02B97466B05E}"/>
    <cellStyle name="Total 2 12 6 2 3" xfId="26296" xr:uid="{8207BC84-2ECE-4812-A11A-9B03AC25E927}"/>
    <cellStyle name="Total 2 12 6 3" xfId="14716" xr:uid="{901D4911-355B-4C7C-9A48-0D2956AB597C}"/>
    <cellStyle name="Total 2 12 6 3 2" xfId="24164" xr:uid="{6A35214F-2851-407F-ADA3-768D44CF2459}"/>
    <cellStyle name="Total 2 12 6 4" xfId="18463" xr:uid="{188942EF-77F5-427D-AE11-713FE129ED6E}"/>
    <cellStyle name="Total 2 12 7" xfId="8671" xr:uid="{4C252E5C-9809-429F-8AC6-08088D8653FB}"/>
    <cellStyle name="Total 2 12 7 2" xfId="12158" xr:uid="{43C1C7AC-5B02-4317-B183-F483F483C30B}"/>
    <cellStyle name="Total 2 12 7 2 2" xfId="21606" xr:uid="{3F74DA2D-019F-4AFE-97E4-0D0F0CDA061C}"/>
    <cellStyle name="Total 2 12 7 2 3" xfId="25998" xr:uid="{4C3E8949-61A1-4F56-9CD4-1855B99778EE}"/>
    <cellStyle name="Total 2 12 7 3" xfId="14374" xr:uid="{0DE178DD-FAFF-4352-9F0D-2A480AAF3185}"/>
    <cellStyle name="Total 2 12 7 3 2" xfId="23822" xr:uid="{99D57577-AA07-45D8-82E5-66FEDB83F04F}"/>
    <cellStyle name="Total 2 12 7 4" xfId="18119" xr:uid="{CDAD4AF3-7975-4932-9F3E-D1C7FA78A6FB}"/>
    <cellStyle name="Total 2 12 8" xfId="7373" xr:uid="{BA9C09A4-96C8-4C72-92BA-95F20661DF6E}"/>
    <cellStyle name="Total 2 12 8 2" xfId="13103" xr:uid="{27B89DF4-090E-488F-BF19-97B739C5EFD8}"/>
    <cellStyle name="Total 2 12 8 2 2" xfId="22551" xr:uid="{77E9441A-B294-4722-9494-DCEE3FF1F1C2}"/>
    <cellStyle name="Total 2 12 8 3" xfId="16821" xr:uid="{F0A46F6B-53B1-4769-BB14-74DBF30C1DEE}"/>
    <cellStyle name="Total 2 12 9" xfId="27406" xr:uid="{D5625E45-2334-4102-808E-CC262686D8E9}"/>
    <cellStyle name="Total 2 13" xfId="4143" xr:uid="{0A3560B8-FB23-453B-A6B8-50AAAF3D8195}"/>
    <cellStyle name="Total 2 14" xfId="5356" xr:uid="{DB6B32E9-5E99-42CD-A0BE-56A99283FF95}"/>
    <cellStyle name="Total 2 14 10" xfId="26935" xr:uid="{40A8856B-D6C8-4BB4-B85B-B562438C8BDB}"/>
    <cellStyle name="Total 2 14 2" xfId="6155" xr:uid="{D66F1536-F338-4811-A80B-301DFF4D8BD5}"/>
    <cellStyle name="Total 2 14 2 2" xfId="6825" xr:uid="{44242E29-91B9-45AA-A712-F32EC6022FE5}"/>
    <cellStyle name="Total 2 14 2 2 2" xfId="10557" xr:uid="{F0CE06F1-19C2-439A-807C-059934F7E020}"/>
    <cellStyle name="Total 2 14 2 2 2 2" xfId="20005" xr:uid="{1C2E3F11-D042-466F-944A-9A217B62B4C4}"/>
    <cellStyle name="Total 2 14 2 2 3" xfId="16276" xr:uid="{E9D3532B-EF34-408D-A9C1-1C6629047CC8}"/>
    <cellStyle name="Total 2 14 2 3" xfId="9887" xr:uid="{17E5305F-36DB-4193-8EE2-BDD36487CDA3}"/>
    <cellStyle name="Total 2 14 2 3 2" xfId="19335" xr:uid="{BF37B29B-6218-4157-8FB7-24E6F3F8B888}"/>
    <cellStyle name="Total 2 14 2 4" xfId="15606" xr:uid="{AF34FE0B-5D2A-45BE-A1DE-B9641C667F2A}"/>
    <cellStyle name="Total 2 14 2 5" xfId="28126" xr:uid="{2CC0A7FF-2F0E-454A-8193-73C05257D4E5}"/>
    <cellStyle name="Total 2 14 2 6" xfId="28253" xr:uid="{B13199A5-B18D-4FEC-A6B1-0B8D42EF489B}"/>
    <cellStyle name="Total 2 14 2 7" xfId="26596" xr:uid="{80FC20E8-A9D5-4063-A11C-CB5447B1C27B}"/>
    <cellStyle name="Total 2 14 2 8" xfId="28632" xr:uid="{80A70042-C09F-4280-A171-023CBE6C564D}"/>
    <cellStyle name="Total 2 14 3" xfId="6845" xr:uid="{D54C44C3-0831-4BE2-B423-2BDF545B24EE}"/>
    <cellStyle name="Total 2 14 3 2" xfId="10576" xr:uid="{5DC329B9-E101-4AAC-AC6D-83B96AE0E9BF}"/>
    <cellStyle name="Total 2 14 3 2 2" xfId="20024" xr:uid="{BE2A2544-3D6F-4797-959E-CAEBDC742A7B}"/>
    <cellStyle name="Total 2 14 3 2 3" xfId="24448" xr:uid="{DC8FD3D3-D4C4-44D2-ADA7-735D3AECE153}"/>
    <cellStyle name="Total 2 14 3 3" xfId="12582" xr:uid="{4C481294-601A-4895-ADBD-74DE514C88A2}"/>
    <cellStyle name="Total 2 14 3 3 2" xfId="22030" xr:uid="{200A15AD-1503-4EAC-9392-DEBB43E0015E}"/>
    <cellStyle name="Total 2 14 3 4" xfId="16295" xr:uid="{F778EB8A-A373-4078-AF6B-7EF49A7634AC}"/>
    <cellStyle name="Total 2 14 4" xfId="7756" xr:uid="{FB438CB3-A874-4F26-ADF2-3BFAFD7DB2D2}"/>
    <cellStyle name="Total 2 14 4 2" xfId="11399" xr:uid="{D7FDCAD9-6971-4A9A-8FBB-1380C5B20924}"/>
    <cellStyle name="Total 2 14 4 2 2" xfId="20847" xr:uid="{6F63BC36-B348-4831-990E-046E406EAC12}"/>
    <cellStyle name="Total 2 14 4 2 3" xfId="25263" xr:uid="{42A3E2C6-A3C1-49A9-9CCE-3F46BF712E3A}"/>
    <cellStyle name="Total 2 14 4 3" xfId="13483" xr:uid="{4021AD74-8D0B-4C6D-8246-6DCE204D262C}"/>
    <cellStyle name="Total 2 14 4 3 2" xfId="22931" xr:uid="{2CE610AB-D1C6-44D4-80FC-663ADC334BEA}"/>
    <cellStyle name="Total 2 14 4 4" xfId="17204" xr:uid="{30E15133-B24E-4B85-A2B4-EC3868691A7F}"/>
    <cellStyle name="Total 2 14 5" xfId="8982" xr:uid="{9E3190D3-4D00-47FD-A7A4-82EC1D1CCC9E}"/>
    <cellStyle name="Total 2 14 5 2" xfId="12431" xr:uid="{B50C5CC6-C438-4C21-8B5E-5D6B84F0C381}"/>
    <cellStyle name="Total 2 14 5 2 2" xfId="21879" xr:uid="{43247842-BE3D-453C-929D-27902DC146F4}"/>
    <cellStyle name="Total 2 14 5 2 3" xfId="26269" xr:uid="{4855CA2F-5C6A-489B-8A3F-09B2F678C7DC}"/>
    <cellStyle name="Total 2 14 5 3" xfId="14683" xr:uid="{BD314A17-3A64-4A8C-8ED7-EE5DE896D389}"/>
    <cellStyle name="Total 2 14 5 3 2" xfId="24131" xr:uid="{C96A601F-0D93-4361-BAE1-FAC7ECFC6C68}"/>
    <cellStyle name="Total 2 14 5 4" xfId="18430" xr:uid="{AE0AC894-DAA0-470B-B6C8-16F5C529808D}"/>
    <cellStyle name="Total 2 14 6" xfId="9080" xr:uid="{AF4867F7-A12B-425B-B389-5E0DF524E6AA}"/>
    <cellStyle name="Total 2 14 6 2" xfId="12510" xr:uid="{D915A0F2-06B2-46C2-8506-E5E37441AC0B}"/>
    <cellStyle name="Total 2 14 6 2 2" xfId="21958" xr:uid="{3EB43233-2C56-44ED-B526-CB478B774559}"/>
    <cellStyle name="Total 2 14 6 2 3" xfId="26348" xr:uid="{0685BCF0-8751-4EAB-A1C5-4B5A740029A2}"/>
    <cellStyle name="Total 2 14 6 3" xfId="14781" xr:uid="{D8D5C140-0642-4F20-8EFB-4BEB6345A584}"/>
    <cellStyle name="Total 2 14 6 3 2" xfId="24229" xr:uid="{81A3C6E0-0733-463B-9B9D-0AA8E814ED9D}"/>
    <cellStyle name="Total 2 14 6 4" xfId="18528" xr:uid="{DEFBFDDF-B175-40D5-A84A-7315BA5AE57A}"/>
    <cellStyle name="Total 2 14 7" xfId="9104" xr:uid="{01D6D54E-DE58-427C-BB7B-C7DE5A68E019}"/>
    <cellStyle name="Total 2 14 7 2" xfId="12525" xr:uid="{BCEEEAFE-41EB-4A30-B7F5-E1242AD0027F}"/>
    <cellStyle name="Total 2 14 7 2 2" xfId="21973" xr:uid="{4962B61F-2D9F-4ECC-BB23-40156508436A}"/>
    <cellStyle name="Total 2 14 7 2 3" xfId="26363" xr:uid="{89CE7F5E-532A-4C34-8671-580A967C173B}"/>
    <cellStyle name="Total 2 14 7 3" xfId="14805" xr:uid="{FE542608-506C-4180-92E7-301B1F323EEF}"/>
    <cellStyle name="Total 2 14 7 3 2" xfId="24253" xr:uid="{08AC8521-D508-4FD4-8CFC-F47BDC1873B2}"/>
    <cellStyle name="Total 2 14 7 4" xfId="18552" xr:uid="{66489D94-1932-4BD0-BBD7-31EB5BABA11B}"/>
    <cellStyle name="Total 2 14 8" xfId="9195" xr:uid="{3E82F0E4-0315-4EA9-BE88-1CBAF69D37EA}"/>
    <cellStyle name="Total 2 14 8 2" xfId="14895" xr:uid="{80E91013-D75D-4674-BB8F-6BEF9CCEB98E}"/>
    <cellStyle name="Total 2 14 8 2 2" xfId="24343" xr:uid="{D66B8C17-5EF0-4302-AA7A-18DD2E5D3B01}"/>
    <cellStyle name="Total 2 14 8 3" xfId="18643" xr:uid="{AC2A6904-326A-47B6-97FE-D5BE5E9BCBF3}"/>
    <cellStyle name="Total 2 14 9" xfId="27683" xr:uid="{70E1E7D1-E488-4349-9DD9-4E2734750A62}"/>
    <cellStyle name="Total 2 15" xfId="5706" xr:uid="{687841ED-0D19-4104-A578-29AB65C97AF6}"/>
    <cellStyle name="Total 2 15 2" xfId="6376" xr:uid="{52003C18-9275-4C96-94D7-6F8E269661C5}"/>
    <cellStyle name="Total 2 15 2 2" xfId="10108" xr:uid="{B9518A5C-DB91-4AFA-903B-A42A81849C05}"/>
    <cellStyle name="Total 2 15 2 2 2" xfId="19556" xr:uid="{EEEBCE5C-CA9A-4A0F-83A2-76264D610AD5}"/>
    <cellStyle name="Total 2 15 2 3" xfId="15827" xr:uid="{1ED6F894-884B-47BA-BFBC-359F13DD9CBD}"/>
    <cellStyle name="Total 2 15 3" xfId="9438" xr:uid="{D69DC33B-DA7D-4EC6-A102-D202D4179CDE}"/>
    <cellStyle name="Total 2 15 3 2" xfId="18886" xr:uid="{3A3D8F96-2E83-4E8D-A133-1287230A7143}"/>
    <cellStyle name="Total 2 15 4" xfId="15157" xr:uid="{AE6547AB-E1D7-49D5-922E-85746279DA07}"/>
    <cellStyle name="Total 2 15 5" xfId="27887" xr:uid="{AF78AFB6-FF32-4EDA-B029-116FBA5F5970}"/>
    <cellStyle name="Total 2 15 6" xfId="26536" xr:uid="{84800F3C-2B1D-4834-83D1-16DADEBEFBB4}"/>
    <cellStyle name="Total 2 15 7" xfId="27132" xr:uid="{CCD8ADE0-1EC7-49E2-9E38-BDE97DCCBDCA}"/>
    <cellStyle name="Total 2 15 8" xfId="28421" xr:uid="{59F31732-E0B9-4252-A8B8-97A2E9190AEF}"/>
    <cellStyle name="Total 2 16" xfId="7060" xr:uid="{646F5996-7E62-448E-AA71-24CCE45D07AD}"/>
    <cellStyle name="Total 2 16 2" xfId="10791" xr:uid="{7E1C5544-8307-4CFB-8BCD-C2E1D078BA4E}"/>
    <cellStyle name="Total 2 16 2 2" xfId="20239" xr:uid="{2FB2A0D1-96EB-42D5-B768-CFF58248D9F2}"/>
    <cellStyle name="Total 2 16 2 3" xfId="24663" xr:uid="{CBDF27F6-563E-4877-B3E2-65F7872166F9}"/>
    <cellStyle name="Total 2 16 3" xfId="12797" xr:uid="{D5BB706B-A1C3-49D0-855F-032B3B80AB2A}"/>
    <cellStyle name="Total 2 16 3 2" xfId="22245" xr:uid="{68ED1DC0-F2E3-4C6A-8B6C-521312D0CA16}"/>
    <cellStyle name="Total 2 16 4" xfId="16510" xr:uid="{8272FBF7-7F68-4894-A8F4-F3CB6DB3770A}"/>
    <cellStyle name="Total 2 17" xfId="7648" xr:uid="{CA78D4DA-DFF8-4CBE-8EAE-4CB007C1A04F}"/>
    <cellStyle name="Total 2 17 2" xfId="11302" xr:uid="{B8B1B414-AA26-468B-BCAC-CBDEAF021085}"/>
    <cellStyle name="Total 2 17 2 2" xfId="20750" xr:uid="{841EA6B6-5A47-48BA-A721-1DB55ED810E4}"/>
    <cellStyle name="Total 2 17 2 3" xfId="25168" xr:uid="{CF7E66EF-BA46-4EEB-BFD5-BC62CA1312BC}"/>
    <cellStyle name="Total 2 17 3" xfId="13377" xr:uid="{7152526F-11D1-4D2C-8EC9-A4E60DAB838D}"/>
    <cellStyle name="Total 2 17 3 2" xfId="22825" xr:uid="{16A694F5-9BA6-440A-ACBD-B4611AC4824C}"/>
    <cellStyle name="Total 2 17 4" xfId="17096" xr:uid="{28F6ACC3-046F-4506-A982-4185086949AF}"/>
    <cellStyle name="Total 2 18" xfId="7491" xr:uid="{311669E3-B9AB-4449-B883-E915533DD680}"/>
    <cellStyle name="Total 2 18 2" xfId="11167" xr:uid="{F24B26B0-DBDB-4173-B2FF-7BA68FB92DBE}"/>
    <cellStyle name="Total 2 18 2 2" xfId="20615" xr:uid="{5FD6FF3E-34CF-422A-A09B-C9B6651AFE44}"/>
    <cellStyle name="Total 2 18 2 3" xfId="25034" xr:uid="{479B6E81-A610-44BE-8249-923223BD0DA6}"/>
    <cellStyle name="Total 2 18 3" xfId="13221" xr:uid="{25E6B9E0-060E-4A26-9A2D-65933FCA1FE6}"/>
    <cellStyle name="Total 2 18 3 2" xfId="22669" xr:uid="{9581A3ED-A1DF-488D-B7CD-F1D81F59A794}"/>
    <cellStyle name="Total 2 18 4" xfId="16939" xr:uid="{F7B9A124-D55D-4D71-BB6B-4941317B1098}"/>
    <cellStyle name="Total 2 19" xfId="8649" xr:uid="{AB2D3235-CD21-416E-8CE5-ADDFF966E154}"/>
    <cellStyle name="Total 2 19 2" xfId="12138" xr:uid="{34135913-31D7-45D6-B74F-C8974008DB3D}"/>
    <cellStyle name="Total 2 19 2 2" xfId="21586" xr:uid="{51FA7076-C016-4BE5-BA3A-9FE1055B57BD}"/>
    <cellStyle name="Total 2 19 2 3" xfId="25978" xr:uid="{BACB9DF6-6DEB-4319-A3A3-97E534EA1ECB}"/>
    <cellStyle name="Total 2 19 3" xfId="14352" xr:uid="{0D49ADF9-B00E-4BC6-837B-8C4D380EC8D0}"/>
    <cellStyle name="Total 2 19 3 2" xfId="23800" xr:uid="{76E5108E-86E4-4704-9FA1-C18AB54103A1}"/>
    <cellStyle name="Total 2 19 4" xfId="18097" xr:uid="{4CCAC5C3-E839-4C91-A0DB-8E9FB86AD283}"/>
    <cellStyle name="Total 2 2" xfId="1594" xr:uid="{4530E420-3D8F-4659-AFD7-E9A9B974379C}"/>
    <cellStyle name="Total 2 2 10" xfId="8147" xr:uid="{B7A7B069-0DDA-425C-BF17-0C6D42687E71}"/>
    <cellStyle name="Total 2 2 10 2" xfId="13853" xr:uid="{47AEF0E9-68F5-4506-B7E8-4A050EBD865B}"/>
    <cellStyle name="Total 2 2 10 2 2" xfId="23301" xr:uid="{02AF8611-F232-4B9E-953C-9EE928C3E1D7}"/>
    <cellStyle name="Total 2 2 10 3" xfId="17595" xr:uid="{CE59A742-F4CE-4452-BC9D-293326337615}"/>
    <cellStyle name="Total 2 2 11" xfId="26892" xr:uid="{0A7FD76D-9274-4C09-9A65-CA2976137562}"/>
    <cellStyle name="Total 2 2 12" xfId="27540" xr:uid="{C5DC87D8-954A-4979-80E5-CBA0BF528960}"/>
    <cellStyle name="Total 2 2 2" xfId="4023" xr:uid="{6C83AF7E-5A24-4F48-9794-89B9E68B72E9}"/>
    <cellStyle name="Total 2 2 2 10" xfId="27496" xr:uid="{471051A4-AB5E-4318-99D9-EE4FE5E294A9}"/>
    <cellStyle name="Total 2 2 2 2" xfId="6032" xr:uid="{4BEA380B-133B-4407-AB80-062BF453135F}"/>
    <cellStyle name="Total 2 2 2 2 2" xfId="6702" xr:uid="{55D20198-703A-43BB-93BB-EAD65E1F1918}"/>
    <cellStyle name="Total 2 2 2 2 2 2" xfId="10434" xr:uid="{1E9081CE-1FE2-4EA6-A698-0B5E83AEB48E}"/>
    <cellStyle name="Total 2 2 2 2 2 2 2" xfId="19882" xr:uid="{6994BD8F-042D-4877-9AFD-E46E67A06B71}"/>
    <cellStyle name="Total 2 2 2 2 2 3" xfId="16153" xr:uid="{C255C32C-4A46-4417-9C0F-06E3D6D88BB7}"/>
    <cellStyle name="Total 2 2 2 2 3" xfId="9764" xr:uid="{433FFB30-434B-47C8-B0E5-6849F05BAAD1}"/>
    <cellStyle name="Total 2 2 2 2 3 2" xfId="19212" xr:uid="{021004B1-1C08-4BE1-9F64-C39457B27D40}"/>
    <cellStyle name="Total 2 2 2 2 4" xfId="15483" xr:uid="{F9EA7DAD-BC70-4D88-B46C-23CEA68380EE}"/>
    <cellStyle name="Total 2 2 2 2 5" xfId="28042" xr:uid="{1181FFD8-B18F-45AE-9BBA-411C2CD2DA73}"/>
    <cellStyle name="Total 2 2 2 2 6" xfId="28206" xr:uid="{0D338AEA-3E28-4153-B82D-A5BABA9005E6}"/>
    <cellStyle name="Total 2 2 2 2 7" xfId="27138" xr:uid="{40303B30-C6B7-4A0B-B31B-95B38D701FAA}"/>
    <cellStyle name="Total 2 2 2 2 8" xfId="28550" xr:uid="{6D6236DF-D224-4CB1-84A1-769FF75C0BBF}"/>
    <cellStyle name="Total 2 2 2 3" xfId="6876" xr:uid="{AB0CA1AF-F6CA-4B8D-8761-C9A71F8589E7}"/>
    <cellStyle name="Total 2 2 2 3 2" xfId="10607" xr:uid="{D1AB5073-1964-4D05-BF16-D184A0E35E6A}"/>
    <cellStyle name="Total 2 2 2 3 2 2" xfId="20055" xr:uid="{4F0F64AD-F728-4946-89AA-C511CD935ED4}"/>
    <cellStyle name="Total 2 2 2 3 2 3" xfId="24479" xr:uid="{339E6EA3-B05F-4B89-A222-DC8C6F4021F4}"/>
    <cellStyle name="Total 2 2 2 3 3" xfId="12613" xr:uid="{72500385-51DA-4514-BCE6-50E19457531B}"/>
    <cellStyle name="Total 2 2 2 3 3 2" xfId="22061" xr:uid="{222EBECA-6FF9-4241-B7CE-C9F53CF849B2}"/>
    <cellStyle name="Total 2 2 2 3 4" xfId="16326" xr:uid="{4BF84F73-228D-4B8A-BD45-B26EE831F99A}"/>
    <cellStyle name="Total 2 2 2 4" xfId="7372" xr:uid="{2E1613B7-53D1-4083-A14B-86C28CD22FAC}"/>
    <cellStyle name="Total 2 2 2 4 2" xfId="11071" xr:uid="{BE905688-0A71-45D3-B3EF-702595AEB1B6}"/>
    <cellStyle name="Total 2 2 2 4 2 2" xfId="20519" xr:uid="{9117BEBE-77F7-4B65-9074-20F1A06EB9ED}"/>
    <cellStyle name="Total 2 2 2 4 2 3" xfId="24938" xr:uid="{9ABF543D-9BA6-4320-9BA4-A78E3AB4B9BE}"/>
    <cellStyle name="Total 2 2 2 4 3" xfId="13102" xr:uid="{9CEBD4D1-C4FC-4EFF-9368-026A50E59B96}"/>
    <cellStyle name="Total 2 2 2 4 3 2" xfId="22550" xr:uid="{9CC862AE-89D9-4835-AEA5-D71BB7457782}"/>
    <cellStyle name="Total 2 2 2 4 4" xfId="16820" xr:uid="{C660DC6B-369E-43EF-BB23-34321BCEB5A2}"/>
    <cellStyle name="Total 2 2 2 5" xfId="7333" xr:uid="{C0E29CAD-E65E-40F4-BC2B-F031E7B06FCA}"/>
    <cellStyle name="Total 2 2 2 5 2" xfId="11044" xr:uid="{4326F128-D0B3-4DC0-9D69-703E6201142A}"/>
    <cellStyle name="Total 2 2 2 5 2 2" xfId="20492" xr:uid="{253F3690-7D2D-4310-B99C-82D1E36C7CB3}"/>
    <cellStyle name="Total 2 2 2 5 2 3" xfId="24911" xr:uid="{50BA98B5-35D9-4721-A704-C9EE53E73B50}"/>
    <cellStyle name="Total 2 2 2 5 3" xfId="13063" xr:uid="{E8A57004-C1AE-45DF-8EEE-68121234E770}"/>
    <cellStyle name="Total 2 2 2 5 3 2" xfId="22511" xr:uid="{893D45C8-F561-4179-82B1-500E99CF9A1E}"/>
    <cellStyle name="Total 2 2 2 5 4" xfId="16781" xr:uid="{0D52C4E3-E506-432F-9467-7D6BAAC6C834}"/>
    <cellStyle name="Total 2 2 2 6" xfId="8207" xr:uid="{8D3128CE-857C-4555-AFA0-10B5D306A4AB}"/>
    <cellStyle name="Total 2 2 2 6 2" xfId="11768" xr:uid="{DA0A41AF-DBCD-4461-BE54-17A313F0E8C6}"/>
    <cellStyle name="Total 2 2 2 6 2 2" xfId="21216" xr:uid="{A5FA98F3-8372-4F9A-9018-BC7D4C8C15CC}"/>
    <cellStyle name="Total 2 2 2 6 2 3" xfId="25611" xr:uid="{4A718961-A249-47C7-950A-A169F23D48E5}"/>
    <cellStyle name="Total 2 2 2 6 3" xfId="13913" xr:uid="{5FD6CBA5-3BCD-49F6-8D7D-654274A53844}"/>
    <cellStyle name="Total 2 2 2 6 3 2" xfId="23361" xr:uid="{B18031D2-9D44-4C63-8FD4-0ADCB6CD6AAA}"/>
    <cellStyle name="Total 2 2 2 6 4" xfId="17655" xr:uid="{8EB461B5-F56F-4A5C-B84F-FF2E3DB7D5CC}"/>
    <cellStyle name="Total 2 2 2 7" xfId="9091" xr:uid="{7921284A-B0AF-4CF8-BEA9-173DACB80D51}"/>
    <cellStyle name="Total 2 2 2 7 2" xfId="12516" xr:uid="{5F58AFB7-EDF7-4DA1-ADFF-22F57C5C7396}"/>
    <cellStyle name="Total 2 2 2 7 2 2" xfId="21964" xr:uid="{330C803F-634C-491B-B62E-7964A2CC7D6A}"/>
    <cellStyle name="Total 2 2 2 7 2 3" xfId="26354" xr:uid="{FDCB75A1-EE25-4D97-8A19-0F383BFE4A2E}"/>
    <cellStyle name="Total 2 2 2 7 3" xfId="14792" xr:uid="{8AE7AA3C-FC7F-44EF-8398-54CE8F9409F5}"/>
    <cellStyle name="Total 2 2 2 7 3 2" xfId="24240" xr:uid="{60C76957-4C08-4A79-B90C-51540DC7B980}"/>
    <cellStyle name="Total 2 2 2 7 4" xfId="18539" xr:uid="{2235000E-3103-4B16-9D53-3E6ED46BC4DE}"/>
    <cellStyle name="Total 2 2 2 8" xfId="8622" xr:uid="{079F7AC4-D4A5-48AA-91EC-07744A33CD18}"/>
    <cellStyle name="Total 2 2 2 8 2" xfId="14325" xr:uid="{25B23528-88FA-4089-B2AC-45E7B214FD08}"/>
    <cellStyle name="Total 2 2 2 8 2 2" xfId="23773" xr:uid="{D36A2925-8DC8-495C-AEC0-8FA03545740F}"/>
    <cellStyle name="Total 2 2 2 8 3" xfId="18070" xr:uid="{4DE0E32B-956F-48AF-BB42-685E700778E3}"/>
    <cellStyle name="Total 2 2 2 9" xfId="27407" xr:uid="{912D9ABA-FE49-4867-8556-4C3F0C81FD7D}"/>
    <cellStyle name="Total 2 2 3" xfId="5357" xr:uid="{FB5F7CA9-624E-4F9B-812F-34524CBBD0CA}"/>
    <cellStyle name="Total 2 2 3 10" xfId="26940" xr:uid="{9FAA3A10-8861-4881-89CA-A42455E56434}"/>
    <cellStyle name="Total 2 2 3 2" xfId="6156" xr:uid="{D17D7033-98D6-423D-BEE1-C21CD8988036}"/>
    <cellStyle name="Total 2 2 3 2 2" xfId="6826" xr:uid="{058E2094-0634-4756-AC68-369056575D89}"/>
    <cellStyle name="Total 2 2 3 2 2 2" xfId="10558" xr:uid="{FE5ACFC7-824B-46DC-9A25-AB50446ED226}"/>
    <cellStyle name="Total 2 2 3 2 2 2 2" xfId="20006" xr:uid="{91DDB882-E58B-4195-B1FB-5A28F1278955}"/>
    <cellStyle name="Total 2 2 3 2 2 3" xfId="16277" xr:uid="{70051D0E-A80C-4024-BA5E-2FF12D484B3A}"/>
    <cellStyle name="Total 2 2 3 2 3" xfId="9888" xr:uid="{533EEB9E-CA2C-4881-AFFA-A49C92130C2D}"/>
    <cellStyle name="Total 2 2 3 2 3 2" xfId="19336" xr:uid="{202A9FB7-F4AB-4C4A-A774-B69BCCBDDFBD}"/>
    <cellStyle name="Total 2 2 3 2 4" xfId="15607" xr:uid="{111C6A8E-E0BF-4122-B9C5-8CF5D1BE5BA6}"/>
    <cellStyle name="Total 2 2 3 2 5" xfId="28127" xr:uid="{325A0A38-3755-437F-A28F-57FAB02783E9}"/>
    <cellStyle name="Total 2 2 3 2 6" xfId="28254" xr:uid="{7D1ADB83-20A2-4587-A07C-5437A88069D5}"/>
    <cellStyle name="Total 2 2 3 2 7" xfId="26607" xr:uid="{85BF10F5-FB6B-44D6-84DF-F83005C02CAA}"/>
    <cellStyle name="Total 2 2 3 2 8" xfId="28633" xr:uid="{7560FC2F-8E42-458E-9621-AE1BDE802756}"/>
    <cellStyle name="Total 2 2 3 3" xfId="6844" xr:uid="{ED5F7479-4A41-4A92-A8B0-314DB87EDE10}"/>
    <cellStyle name="Total 2 2 3 3 2" xfId="10575" xr:uid="{404822F9-BE40-4C6B-9A2D-6DD05661D449}"/>
    <cellStyle name="Total 2 2 3 3 2 2" xfId="20023" xr:uid="{0A9D3A90-98DE-43DE-AC2B-5586D9CDBB77}"/>
    <cellStyle name="Total 2 2 3 3 2 3" xfId="24447" xr:uid="{996E1545-6EE6-4B39-A6DD-F7AC141FE7E6}"/>
    <cellStyle name="Total 2 2 3 3 3" xfId="12581" xr:uid="{E67BC88D-F40B-465B-8B35-14A6A4AB6D42}"/>
    <cellStyle name="Total 2 2 3 3 3 2" xfId="22029" xr:uid="{58D86406-63CD-4336-97B6-2E48F899998C}"/>
    <cellStyle name="Total 2 2 3 3 4" xfId="16294" xr:uid="{D1133E34-809E-4090-9084-37247A056F3A}"/>
    <cellStyle name="Total 2 2 3 4" xfId="7244" xr:uid="{DEB0F41A-F125-4CD2-A7B6-4D6F7331074B}"/>
    <cellStyle name="Total 2 2 3 4 2" xfId="10970" xr:uid="{1C02099A-2F57-44FB-BAC3-9DD2AC3F2392}"/>
    <cellStyle name="Total 2 2 3 4 2 2" xfId="20418" xr:uid="{901F4169-377D-4BEE-9FF9-5DAB4C577B53}"/>
    <cellStyle name="Total 2 2 3 4 2 3" xfId="24838" xr:uid="{28C9396F-01A2-486D-8D70-84162B6A6536}"/>
    <cellStyle name="Total 2 2 3 4 3" xfId="12975" xr:uid="{8723B865-1D16-443D-B648-FD17C9FC4F1A}"/>
    <cellStyle name="Total 2 2 3 4 3 2" xfId="22423" xr:uid="{B5B1B11F-ED7B-4CD6-881B-A8DD487A4FE1}"/>
    <cellStyle name="Total 2 2 3 4 4" xfId="16692" xr:uid="{C4AE6216-508E-4456-9DAF-973EC42CD79A}"/>
    <cellStyle name="Total 2 2 3 5" xfId="8983" xr:uid="{E5DCD11C-D2AA-4C25-8FF5-560BE9E458B1}"/>
    <cellStyle name="Total 2 2 3 5 2" xfId="12432" xr:uid="{CFF8D43D-4CB6-4373-9E7C-B9A48BDD46BE}"/>
    <cellStyle name="Total 2 2 3 5 2 2" xfId="21880" xr:uid="{5A975E49-F8D4-4EC4-B889-13964627CE30}"/>
    <cellStyle name="Total 2 2 3 5 2 3" xfId="26270" xr:uid="{0FA3229D-F40A-4444-9CBD-B6B80C0AFFF7}"/>
    <cellStyle name="Total 2 2 3 5 3" xfId="14684" xr:uid="{EAA4B78F-E7DC-4BBE-9A0D-691BD88EAD28}"/>
    <cellStyle name="Total 2 2 3 5 3 2" xfId="24132" xr:uid="{F97E7C00-F7BC-48BA-80A9-EFA614DE11BA}"/>
    <cellStyle name="Total 2 2 3 5 4" xfId="18431" xr:uid="{DDC393F2-6E87-4B96-9BA7-29CAA658339A}"/>
    <cellStyle name="Total 2 2 3 6" xfId="9081" xr:uid="{10CF64DC-4EC1-4777-9EBA-38D0F25FE2F1}"/>
    <cellStyle name="Total 2 2 3 6 2" xfId="12511" xr:uid="{31A8DB71-6C80-43D6-B3F2-6EF743FE9DA9}"/>
    <cellStyle name="Total 2 2 3 6 2 2" xfId="21959" xr:uid="{CF33457C-8DB3-4CFC-9D7F-C74F02E4E9C4}"/>
    <cellStyle name="Total 2 2 3 6 2 3" xfId="26349" xr:uid="{D033A2BE-B762-4845-A023-A723D15CC4BA}"/>
    <cellStyle name="Total 2 2 3 6 3" xfId="14782" xr:uid="{6785A26E-ADC9-4F37-93DF-F72285EB8249}"/>
    <cellStyle name="Total 2 2 3 6 3 2" xfId="24230" xr:uid="{45EACB21-6ED0-411D-B32C-159B25EEC74C}"/>
    <cellStyle name="Total 2 2 3 6 4" xfId="18529" xr:uid="{B605835C-D4D9-42E9-9600-60DEA2BEE20A}"/>
    <cellStyle name="Total 2 2 3 7" xfId="8821" xr:uid="{FD735092-5D58-437B-8283-C4E7E23124EA}"/>
    <cellStyle name="Total 2 2 3 7 2" xfId="12295" xr:uid="{DCC741EE-A3FB-4B6B-9E05-17E25AAC536D}"/>
    <cellStyle name="Total 2 2 3 7 2 2" xfId="21743" xr:uid="{4C0B0E6C-F19A-45CA-A642-DB9EC915BC8C}"/>
    <cellStyle name="Total 2 2 3 7 2 3" xfId="26135" xr:uid="{695C5CFA-8BFD-40DD-90BD-253318520AD6}"/>
    <cellStyle name="Total 2 2 3 7 3" xfId="14524" xr:uid="{FE0DD0B0-AEDE-4330-AB53-F7C557A9F26B}"/>
    <cellStyle name="Total 2 2 3 7 3 2" xfId="23972" xr:uid="{481CDC43-F076-433B-8E3E-D71E646157CD}"/>
    <cellStyle name="Total 2 2 3 7 4" xfId="18269" xr:uid="{F79EF8FB-9FDF-4EE3-8CCF-E98B4DDC34F9}"/>
    <cellStyle name="Total 2 2 3 8" xfId="9196" xr:uid="{99AA8875-D188-413F-AABD-5CA272E61A2C}"/>
    <cellStyle name="Total 2 2 3 8 2" xfId="14896" xr:uid="{78E1415C-4C91-4285-B910-B1C48A36FDDF}"/>
    <cellStyle name="Total 2 2 3 8 2 2" xfId="24344" xr:uid="{BCCDD1AE-C138-4811-8D27-9969C17FC301}"/>
    <cellStyle name="Total 2 2 3 8 3" xfId="18644" xr:uid="{CAA4C8A1-DFF4-49D8-BC2F-8EBE1FFBB209}"/>
    <cellStyle name="Total 2 2 3 9" xfId="27684" xr:uid="{557B229A-0FA2-4754-817D-3190A43E180C}"/>
    <cellStyle name="Total 2 2 4" xfId="5709" xr:uid="{1904198B-1D62-4785-9C7A-254D337FA7DD}"/>
    <cellStyle name="Total 2 2 4 2" xfId="6379" xr:uid="{F1DCBFFE-B7AF-4A6C-A3AF-6BC8844EE156}"/>
    <cellStyle name="Total 2 2 4 2 2" xfId="10111" xr:uid="{BA6E54A2-F787-436D-8512-0CC654604F8B}"/>
    <cellStyle name="Total 2 2 4 2 2 2" xfId="19559" xr:uid="{0219F206-E909-48A4-8D04-291139408E1C}"/>
    <cellStyle name="Total 2 2 4 2 3" xfId="15830" xr:uid="{9F1EB956-7AAA-41D0-8661-673280967591}"/>
    <cellStyle name="Total 2 2 4 3" xfId="9441" xr:uid="{4753A0D6-2361-436E-BB2F-720AC05BAF16}"/>
    <cellStyle name="Total 2 2 4 3 2" xfId="18889" xr:uid="{42311861-845D-4597-91EF-F7B2EFDF9EE0}"/>
    <cellStyle name="Total 2 2 4 4" xfId="15160" xr:uid="{13509787-9E93-4E7E-BB6D-21CE4163DC2A}"/>
    <cellStyle name="Total 2 2 4 5" xfId="27890" xr:uid="{985070B8-BA18-4742-8BC4-81826DECB56F}"/>
    <cellStyle name="Total 2 2 4 6" xfId="27435" xr:uid="{F1751D2B-3EC1-4479-B8E3-658BC41D295D}"/>
    <cellStyle name="Total 2 2 4 7" xfId="28162" xr:uid="{FEDA21EE-703F-4F34-8ED7-25F60EE38BF6}"/>
    <cellStyle name="Total 2 2 4 8" xfId="28424" xr:uid="{527308E4-DF3A-469E-97A0-73DFC61F93EC}"/>
    <cellStyle name="Total 2 2 5" xfId="7057" xr:uid="{E303BA16-F1AD-4821-9ECB-11EFE6D045BE}"/>
    <cellStyle name="Total 2 2 5 2" xfId="10788" xr:uid="{48C973F3-0A6C-430B-89DB-CEAB180E8445}"/>
    <cellStyle name="Total 2 2 5 2 2" xfId="20236" xr:uid="{D9804881-933E-4091-AC44-B0032E1BD03F}"/>
    <cellStyle name="Total 2 2 5 2 3" xfId="24660" xr:uid="{8906C2FB-A1E8-47FF-B52C-90CF0E4AC9FE}"/>
    <cellStyle name="Total 2 2 5 3" xfId="12794" xr:uid="{880D9602-FE8E-4CD6-94EA-BBE42B141D52}"/>
    <cellStyle name="Total 2 2 5 3 2" xfId="22242" xr:uid="{0B733322-4F47-4942-BF65-206579F62A23}"/>
    <cellStyle name="Total 2 2 5 4" xfId="16507" xr:uid="{9F263F95-0D3B-4F7E-9D68-5FBB42F87B08}"/>
    <cellStyle name="Total 2 2 6" xfId="8240" xr:uid="{FB5B7EB2-687B-4F71-8548-6BCC5046890E}"/>
    <cellStyle name="Total 2 2 6 2" xfId="11794" xr:uid="{96AA8D7E-B54C-4CD3-8830-FB312522478D}"/>
    <cellStyle name="Total 2 2 6 2 2" xfId="21242" xr:uid="{B97C9E6F-EF6E-4110-8A0B-8D9D2D14CE10}"/>
    <cellStyle name="Total 2 2 6 2 3" xfId="25636" xr:uid="{F84EE7F4-C549-4A23-B832-C4E08F3B7B9B}"/>
    <cellStyle name="Total 2 2 6 3" xfId="13945" xr:uid="{C149F333-5A66-4DA9-A7FA-630F4F2EA422}"/>
    <cellStyle name="Total 2 2 6 3 2" xfId="23393" xr:uid="{B0C9FBC3-ADD6-45AF-B936-EA78CFB58FDA}"/>
    <cellStyle name="Total 2 2 6 4" xfId="17688" xr:uid="{74803D23-F315-45FB-9091-4F99AD8D5626}"/>
    <cellStyle name="Total 2 2 7" xfId="7830" xr:uid="{AE11211E-F594-4710-B10C-94907F1D58ED}"/>
    <cellStyle name="Total 2 2 7 2" xfId="11462" xr:uid="{593D1DF1-C2EC-4A90-BAAA-B7DFAC1D24A5}"/>
    <cellStyle name="Total 2 2 7 2 2" xfId="20910" xr:uid="{F9F04E88-058C-4245-8616-5F8E334A4E22}"/>
    <cellStyle name="Total 2 2 7 2 3" xfId="25326" xr:uid="{E3480C6F-6255-475C-A3EE-7173B264304E}"/>
    <cellStyle name="Total 2 2 7 3" xfId="13557" xr:uid="{6E8F110F-3C84-43CC-9B01-3B1E7C8BB510}"/>
    <cellStyle name="Total 2 2 7 3 2" xfId="23005" xr:uid="{4C6F58E5-2565-4736-A4C5-91AD6F03D993}"/>
    <cellStyle name="Total 2 2 7 4" xfId="17278" xr:uid="{ED8BFA30-2C20-44F5-820B-8140AAD876C3}"/>
    <cellStyle name="Total 2 2 8" xfId="8434" xr:uid="{1ED86643-CE0A-449B-A4AC-16E399BBF65D}"/>
    <cellStyle name="Total 2 2 8 2" xfId="11956" xr:uid="{FA7A6710-C6CE-41CC-88A9-31179693DE3C}"/>
    <cellStyle name="Total 2 2 8 2 2" xfId="21404" xr:uid="{B0D71F0B-9944-4C61-ABCC-B383C9D50347}"/>
    <cellStyle name="Total 2 2 8 2 3" xfId="25798" xr:uid="{763A9AAA-D892-42FB-B43B-BB53608DC0BC}"/>
    <cellStyle name="Total 2 2 8 3" xfId="14139" xr:uid="{9884EF9D-289D-4D29-85AC-CA0702800CDF}"/>
    <cellStyle name="Total 2 2 8 3 2" xfId="23587" xr:uid="{1F7E7E82-B571-443C-8A1F-C6CE3F21F5BB}"/>
    <cellStyle name="Total 2 2 8 4" xfId="17882" xr:uid="{82A72115-7B46-40A9-80B3-E50B4D74094B}"/>
    <cellStyle name="Total 2 2 9" xfId="8259" xr:uid="{7585D19B-31A2-40A1-B7F1-A8C4C7225531}"/>
    <cellStyle name="Total 2 2 9 2" xfId="11811" xr:uid="{4E2FF209-3950-41DC-AC57-89DD56320E7C}"/>
    <cellStyle name="Total 2 2 9 2 2" xfId="21259" xr:uid="{DAEA0260-3759-45DD-8B31-59C0C2346F65}"/>
    <cellStyle name="Total 2 2 9 2 3" xfId="25653" xr:uid="{00FDDFB2-D8B6-44A6-BD32-F9794100826A}"/>
    <cellStyle name="Total 2 2 9 3" xfId="13964" xr:uid="{F10AA83B-6B23-455F-999D-50BEA98FDA0B}"/>
    <cellStyle name="Total 2 2 9 3 2" xfId="23412" xr:uid="{24301B12-D30D-4610-B8E1-6C76ED0D366F}"/>
    <cellStyle name="Total 2 2 9 4" xfId="17707" xr:uid="{13F31201-14BD-489E-A44C-8F2ED61B114D}"/>
    <cellStyle name="Total 2 20" xfId="8819" xr:uid="{0592D094-C1A7-46AF-A917-EC13ABA28FB4}"/>
    <cellStyle name="Total 2 20 2" xfId="12293" xr:uid="{2C28BF51-F4C8-4DB3-BFB3-74FFE41C55D3}"/>
    <cellStyle name="Total 2 20 2 2" xfId="21741" xr:uid="{701B35D6-8CEC-4609-853F-04D80E1D4943}"/>
    <cellStyle name="Total 2 20 2 3" xfId="26133" xr:uid="{C875FEDF-EA47-4DB7-89AD-42369EF4BFB4}"/>
    <cellStyle name="Total 2 20 3" xfId="14522" xr:uid="{DFBAF7D1-8C3F-4CE4-93BB-AC037C52C870}"/>
    <cellStyle name="Total 2 20 3 2" xfId="23970" xr:uid="{B10FDFF1-DBB6-4C8A-8B55-6D96B5340C37}"/>
    <cellStyle name="Total 2 20 4" xfId="18267" xr:uid="{97546D47-AE9A-4672-ADDB-8C62DEE6C997}"/>
    <cellStyle name="Total 2 21" xfId="7247" xr:uid="{0F6D8A1B-99B9-4A50-BD9B-642803EF4F13}"/>
    <cellStyle name="Total 2 21 2" xfId="12978" xr:uid="{11BE5E36-C2F5-4A80-ABD6-DA7669187B67}"/>
    <cellStyle name="Total 2 21 2 2" xfId="22426" xr:uid="{34946217-FCA1-4AF2-B2EB-39AD7C023763}"/>
    <cellStyle name="Total 2 21 3" xfId="16695" xr:uid="{FAFFA675-4900-4EA8-B442-DD093FD70BAE}"/>
    <cellStyle name="Total 2 22" xfId="26889" xr:uid="{F0456A2D-6818-4A49-BA14-A1976A2A6A1E}"/>
    <cellStyle name="Total 2 23" xfId="27193" xr:uid="{37D02A54-6F1D-40C4-9EC3-5ED87BE783F3}"/>
    <cellStyle name="Total 2 24" xfId="29367" xr:uid="{F611F4A8-D9C2-440E-AD2B-ED080F9BAE6D}"/>
    <cellStyle name="Total 2 3" xfId="1595" xr:uid="{2AF0C367-44F0-41E6-A66B-6C6A2CC02255}"/>
    <cellStyle name="Total 2 3 10" xfId="8370" xr:uid="{46B15264-1F41-4142-ABCC-DAEFECEC450B}"/>
    <cellStyle name="Total 2 3 10 2" xfId="14075" xr:uid="{DFCBA0AC-5C5A-4F3E-982F-32DCD8BC4CE1}"/>
    <cellStyle name="Total 2 3 10 2 2" xfId="23523" xr:uid="{68CBA2A7-88A7-43FD-A637-3E9A4A079EB3}"/>
    <cellStyle name="Total 2 3 10 3" xfId="17818" xr:uid="{10B51F2A-F7CC-439B-8D48-541B617AFE4F}"/>
    <cellStyle name="Total 2 3 11" xfId="26893" xr:uid="{5185B290-2A82-45C6-9F8A-EE737C2AC88A}"/>
    <cellStyle name="Total 2 3 12" xfId="27191" xr:uid="{2A715984-02B6-4DD3-9546-B729185E122A}"/>
    <cellStyle name="Total 2 3 2" xfId="4024" xr:uid="{BEB9D214-7384-4AFE-B316-DD1ED70C9F73}"/>
    <cellStyle name="Total 2 3 2 10" xfId="27027" xr:uid="{5E7AAD8E-76D4-4FDF-9CC2-FD974782F617}"/>
    <cellStyle name="Total 2 3 2 2" xfId="6033" xr:uid="{A23A4F46-9B8D-415D-867D-7DCCA3166F36}"/>
    <cellStyle name="Total 2 3 2 2 2" xfId="6703" xr:uid="{898A7571-17D6-4E3D-9027-29BF6433FBF5}"/>
    <cellStyle name="Total 2 3 2 2 2 2" xfId="10435" xr:uid="{DCDD509F-6B6C-4901-82C8-38D20E8115F4}"/>
    <cellStyle name="Total 2 3 2 2 2 2 2" xfId="19883" xr:uid="{9647986E-0B13-4A8E-97EC-6ADC4DF63FBC}"/>
    <cellStyle name="Total 2 3 2 2 2 3" xfId="16154" xr:uid="{6D5B0378-DC9C-4820-8D8F-16529339C8E7}"/>
    <cellStyle name="Total 2 3 2 2 3" xfId="9765" xr:uid="{E9C822F3-A3F0-4994-9A76-698E010A7D19}"/>
    <cellStyle name="Total 2 3 2 2 3 2" xfId="19213" xr:uid="{4F85293E-DF7B-405F-9FFE-41386E71FB7F}"/>
    <cellStyle name="Total 2 3 2 2 4" xfId="15484" xr:uid="{B5C039E7-77E8-49E7-994F-292B0078040C}"/>
    <cellStyle name="Total 2 3 2 2 5" xfId="28043" xr:uid="{5AD2A6BC-AFAC-40CD-8246-D6EC5184C1E3}"/>
    <cellStyle name="Total 2 3 2 2 6" xfId="28207" xr:uid="{76CB76BD-46BC-4672-9DE9-EC4F86EEE341}"/>
    <cellStyle name="Total 2 3 2 2 7" xfId="27284" xr:uid="{350287EC-26A2-4978-A0BB-B4806724036E}"/>
    <cellStyle name="Total 2 3 2 2 8" xfId="28551" xr:uid="{9896C6E0-659E-41C6-B625-DFAA068B82AA}"/>
    <cellStyle name="Total 2 3 2 3" xfId="7001" xr:uid="{170499E3-0289-477B-966B-4FE7DDC05DE0}"/>
    <cellStyle name="Total 2 3 2 3 2" xfId="10732" xr:uid="{2F948C13-0432-4422-B58D-84A700AD90F4}"/>
    <cellStyle name="Total 2 3 2 3 2 2" xfId="20180" xr:uid="{D8C8A32D-678A-40EF-834A-770C3D111D68}"/>
    <cellStyle name="Total 2 3 2 3 2 3" xfId="24604" xr:uid="{073F43CB-0C22-42EB-BA6A-83C34FAA648A}"/>
    <cellStyle name="Total 2 3 2 3 3" xfId="12738" xr:uid="{F9E3E356-072A-4357-AF55-0E2B2A938578}"/>
    <cellStyle name="Total 2 3 2 3 3 2" xfId="22186" xr:uid="{5955D7DA-DD7A-4D06-B178-59769E113990}"/>
    <cellStyle name="Total 2 3 2 3 4" xfId="16451" xr:uid="{FDDF5B7C-C765-4516-AF92-03E7102D34CE}"/>
    <cellStyle name="Total 2 3 2 4" xfId="7927" xr:uid="{FA38B797-D222-4117-AF51-2978C14DE9B6}"/>
    <cellStyle name="Total 2 3 2 4 2" xfId="11537" xr:uid="{744FCB7A-F70E-4214-B5F0-F325D666E149}"/>
    <cellStyle name="Total 2 3 2 4 2 2" xfId="20985" xr:uid="{CB11E052-15AE-49FD-B0AC-BB3B98B11C51}"/>
    <cellStyle name="Total 2 3 2 4 2 3" xfId="25399" xr:uid="{2FFEB93F-2262-409C-97AF-60D32C825D54}"/>
    <cellStyle name="Total 2 3 2 4 3" xfId="13652" xr:uid="{E2C72161-5795-4191-93A6-9CEE4176517F}"/>
    <cellStyle name="Total 2 3 2 4 3 2" xfId="23100" xr:uid="{440F7A3D-DEA1-4FFC-AE07-BA0619F77AFD}"/>
    <cellStyle name="Total 2 3 2 4 4" xfId="17375" xr:uid="{74E216E1-04A5-4F3E-9328-3024FAC4891E}"/>
    <cellStyle name="Total 2 3 2 5" xfId="8190" xr:uid="{96F6FE7E-F1FE-40CB-8A40-9DD14BF4BC36}"/>
    <cellStyle name="Total 2 3 2 5 2" xfId="11756" xr:uid="{4AED9368-771B-474B-A548-8F1FD60CBB93}"/>
    <cellStyle name="Total 2 3 2 5 2 2" xfId="21204" xr:uid="{0F5490F7-01BE-45FB-B333-D6B1AE5DD93F}"/>
    <cellStyle name="Total 2 3 2 5 2 3" xfId="25599" xr:uid="{27A5B6BB-1B9A-476E-B25E-76F5C38798A1}"/>
    <cellStyle name="Total 2 3 2 5 3" xfId="13896" xr:uid="{DFBDEAEA-F90D-448C-B98E-9AFAA39B54BB}"/>
    <cellStyle name="Total 2 3 2 5 3 2" xfId="23344" xr:uid="{FFDF5C9D-B057-4C2E-8A71-FFF2C6FD7238}"/>
    <cellStyle name="Total 2 3 2 5 4" xfId="17638" xr:uid="{CD8FD011-28F3-4D1D-ADAC-B143B61B92DE}"/>
    <cellStyle name="Total 2 3 2 6" xfId="8562" xr:uid="{AA5B85C2-6FD3-4271-BE2D-01AE833E0D77}"/>
    <cellStyle name="Total 2 3 2 6 2" xfId="12067" xr:uid="{52BF151C-589A-4C5C-80E1-ACB885DC5F18}"/>
    <cellStyle name="Total 2 3 2 6 2 2" xfId="21515" xr:uid="{E40A9343-2AA5-4E8F-87FC-44C5CE393EBC}"/>
    <cellStyle name="Total 2 3 2 6 2 3" xfId="25907" xr:uid="{19FC315D-9BC3-4ED3-BD8C-BD8942EBA807}"/>
    <cellStyle name="Total 2 3 2 6 3" xfId="14265" xr:uid="{0BC1BE2B-F598-4909-99E3-6F88D153AB08}"/>
    <cellStyle name="Total 2 3 2 6 3 2" xfId="23713" xr:uid="{8093C599-1CA5-4477-A267-7C9E2DF891B5}"/>
    <cellStyle name="Total 2 3 2 6 4" xfId="18010" xr:uid="{86F64598-F547-4486-B588-2074FD5B1FFA}"/>
    <cellStyle name="Total 2 3 2 7" xfId="7901" xr:uid="{6C9ED0B2-F78E-40B7-A81E-B22221E0371C}"/>
    <cellStyle name="Total 2 3 2 7 2" xfId="11516" xr:uid="{3432D39D-CECA-444C-AD77-45AE152CCB5A}"/>
    <cellStyle name="Total 2 3 2 7 2 2" xfId="20964" xr:uid="{185EDA01-6176-40CF-ACEF-972CAD71B275}"/>
    <cellStyle name="Total 2 3 2 7 2 3" xfId="25378" xr:uid="{6199C002-DB84-488A-8389-BEE8970E0B62}"/>
    <cellStyle name="Total 2 3 2 7 3" xfId="13626" xr:uid="{1566EE84-E458-4D23-AE6A-B0C77FE32231}"/>
    <cellStyle name="Total 2 3 2 7 3 2" xfId="23074" xr:uid="{5A089A38-85D6-495F-8941-067B1F6FAA23}"/>
    <cellStyle name="Total 2 3 2 7 4" xfId="17349" xr:uid="{B6E4B995-9052-4F2E-AEDF-97DE7B73CBEB}"/>
    <cellStyle name="Total 2 3 2 8" xfId="7344" xr:uid="{ACF7468C-6C8D-4AAA-B7F6-68ED71518B48}"/>
    <cellStyle name="Total 2 3 2 8 2" xfId="13074" xr:uid="{C7138ED6-F179-4955-A63E-50091A976916}"/>
    <cellStyle name="Total 2 3 2 8 2 2" xfId="22522" xr:uid="{2A7E5A5A-BA76-4322-962F-FF8FB3C0EA19}"/>
    <cellStyle name="Total 2 3 2 8 3" xfId="16792" xr:uid="{66DA937B-0EE6-4076-881C-512E03631179}"/>
    <cellStyle name="Total 2 3 2 9" xfId="27408" xr:uid="{EEED25A1-D21A-4503-B9DD-25E0232A97C5}"/>
    <cellStyle name="Total 2 3 3" xfId="5358" xr:uid="{391C4A5E-7CE8-4C01-824D-9E8127E05639}"/>
    <cellStyle name="Total 2 3 3 10" xfId="26939" xr:uid="{1E8F8453-EEAC-48C7-B68E-52E02EA1A256}"/>
    <cellStyle name="Total 2 3 3 2" xfId="6157" xr:uid="{721B2C31-0355-488E-8074-11105FFB5B38}"/>
    <cellStyle name="Total 2 3 3 2 2" xfId="6827" xr:uid="{357FF09E-73F3-42E3-B3AC-C85A77C3DF35}"/>
    <cellStyle name="Total 2 3 3 2 2 2" xfId="10559" xr:uid="{F6BE17A4-9ED3-4180-A077-451176FE9D49}"/>
    <cellStyle name="Total 2 3 3 2 2 2 2" xfId="20007" xr:uid="{D2BA83D5-D5EC-4B6A-8D06-26F11F1AE7F2}"/>
    <cellStyle name="Total 2 3 3 2 2 3" xfId="16278" xr:uid="{065B5C10-1F50-40A8-8F65-524A38766458}"/>
    <cellStyle name="Total 2 3 3 2 3" xfId="9889" xr:uid="{74D331E8-5F7C-46F5-8E98-651E6FBBC5B0}"/>
    <cellStyle name="Total 2 3 3 2 3 2" xfId="19337" xr:uid="{B701C2DF-09A7-47FF-9E23-3274A091FC9B}"/>
    <cellStyle name="Total 2 3 3 2 4" xfId="15608" xr:uid="{94C85FBF-4400-448E-BAE0-36AD41BDE61A}"/>
    <cellStyle name="Total 2 3 3 2 5" xfId="28128" xr:uid="{70C4C82D-DA6A-48E0-8EA5-CA45ABD994CE}"/>
    <cellStyle name="Total 2 3 3 2 6" xfId="28255" xr:uid="{AE7D3EC2-2918-43CD-94A5-324070AEC948}"/>
    <cellStyle name="Total 2 3 3 2 7" xfId="26992" xr:uid="{72E7EE5B-1FE6-44D3-885E-799D65E0ADC3}"/>
    <cellStyle name="Total 2 3 3 2 8" xfId="28634" xr:uid="{BE9E3411-E6B4-4C63-8B26-62376DAF7CA2}"/>
    <cellStyle name="Total 2 3 3 3" xfId="7215" xr:uid="{FA6951DC-20BB-454F-8BDF-52AD7C603C62}"/>
    <cellStyle name="Total 2 3 3 3 2" xfId="10946" xr:uid="{5396C6BD-FBCD-4432-8E74-595FDE7DDAA7}"/>
    <cellStyle name="Total 2 3 3 3 2 2" xfId="20394" xr:uid="{6482D387-2B76-43EE-BD85-B3823A9B2A27}"/>
    <cellStyle name="Total 2 3 3 3 2 3" xfId="24818" xr:uid="{119F9BDB-25A6-408D-85C5-A979A5645A59}"/>
    <cellStyle name="Total 2 3 3 3 3" xfId="12952" xr:uid="{B9B3C33E-1773-40F9-8022-03AFE805A712}"/>
    <cellStyle name="Total 2 3 3 3 3 2" xfId="22400" xr:uid="{75DEC864-B046-4BA1-978A-41BB0BAB46C7}"/>
    <cellStyle name="Total 2 3 3 3 4" xfId="16665" xr:uid="{7118E8A5-4317-4D1C-B627-4A5A5BC04962}"/>
    <cellStyle name="Total 2 3 3 4" xfId="8521" xr:uid="{1F14210A-6645-4031-8E25-AA628B3E172E}"/>
    <cellStyle name="Total 2 3 3 4 2" xfId="12033" xr:uid="{B7AA8797-CB90-4A73-B6B9-08F32318B0C8}"/>
    <cellStyle name="Total 2 3 3 4 2 2" xfId="21481" xr:uid="{F0A235F9-D345-43E3-A768-636E84BDC495}"/>
    <cellStyle name="Total 2 3 3 4 2 3" xfId="25873" xr:uid="{786A5F83-4F44-4732-925F-8E61F144E1A1}"/>
    <cellStyle name="Total 2 3 3 4 3" xfId="14224" xr:uid="{0C01AA37-1D0D-4C13-8F52-0E70C0EFD2BF}"/>
    <cellStyle name="Total 2 3 3 4 3 2" xfId="23672" xr:uid="{0B2EFA66-7C0B-4624-AAE7-BE4F9941E987}"/>
    <cellStyle name="Total 2 3 3 4 4" xfId="17969" xr:uid="{4DBBE537-1B7A-4D9A-B71B-CC1D4A66B621}"/>
    <cellStyle name="Total 2 3 3 5" xfId="8984" xr:uid="{1484E0FF-4940-4FF4-8FDC-793C1A174CEF}"/>
    <cellStyle name="Total 2 3 3 5 2" xfId="12433" xr:uid="{C7371EEF-4B0F-4A27-9798-ECB92F3F07E7}"/>
    <cellStyle name="Total 2 3 3 5 2 2" xfId="21881" xr:uid="{B3CF3C21-B482-45B5-A716-C888779BFCB1}"/>
    <cellStyle name="Total 2 3 3 5 2 3" xfId="26271" xr:uid="{AEFBECC2-BB9A-4E71-80A8-7381BB610744}"/>
    <cellStyle name="Total 2 3 3 5 3" xfId="14685" xr:uid="{C6CF28CB-AC78-4D92-B2C7-C767AEABC0F5}"/>
    <cellStyle name="Total 2 3 3 5 3 2" xfId="24133" xr:uid="{5838D764-6643-4AB0-B621-B0BF175DEA84}"/>
    <cellStyle name="Total 2 3 3 5 4" xfId="18432" xr:uid="{F0CC3AC8-6E8B-45EB-8F5E-55D7D8CFAC8F}"/>
    <cellStyle name="Total 2 3 3 6" xfId="9082" xr:uid="{64B55FEF-B781-45D5-8068-D2AE97062ECE}"/>
    <cellStyle name="Total 2 3 3 6 2" xfId="12512" xr:uid="{A7F43182-0D40-469B-8C3D-30FF525C4E62}"/>
    <cellStyle name="Total 2 3 3 6 2 2" xfId="21960" xr:uid="{BA6F918A-8764-4538-926B-D1002FC7735C}"/>
    <cellStyle name="Total 2 3 3 6 2 3" xfId="26350" xr:uid="{DBEF8216-DC6A-4C00-A71A-596901F05F2E}"/>
    <cellStyle name="Total 2 3 3 6 3" xfId="14783" xr:uid="{3BEA7106-46F6-4CF8-A06A-CC40790CBDED}"/>
    <cellStyle name="Total 2 3 3 6 3 2" xfId="24231" xr:uid="{FA4EFFC1-90CA-48E5-A255-38A1FC649391}"/>
    <cellStyle name="Total 2 3 3 6 4" xfId="18530" xr:uid="{122E82B8-0ACA-4D67-934F-F8E30E011CCC}"/>
    <cellStyle name="Total 2 3 3 7" xfId="8000" xr:uid="{43BBF942-4E98-4155-B440-3A5CE2BE5127}"/>
    <cellStyle name="Total 2 3 3 7 2" xfId="11599" xr:uid="{B3AEFDD1-9ABF-4237-9287-F3C66EA76305}"/>
    <cellStyle name="Total 2 3 3 7 2 2" xfId="21047" xr:uid="{9C4682C0-AFF0-4555-A614-13D03B9F9578}"/>
    <cellStyle name="Total 2 3 3 7 2 3" xfId="25461" xr:uid="{0C8DBB51-D1D0-4B9D-810B-94C8D24EF8E8}"/>
    <cellStyle name="Total 2 3 3 7 3" xfId="13725" xr:uid="{AA716D25-9BF7-4AA3-96A1-58079FCF54F1}"/>
    <cellStyle name="Total 2 3 3 7 3 2" xfId="23173" xr:uid="{A281AE8C-FEFB-411D-A522-F89B0EA2046D}"/>
    <cellStyle name="Total 2 3 3 7 4" xfId="17448" xr:uid="{50C5B646-94D9-4E71-B795-163D3AE2E0D5}"/>
    <cellStyle name="Total 2 3 3 8" xfId="9197" xr:uid="{3BE836E1-1CCC-4FD2-B0EA-92D56552BC62}"/>
    <cellStyle name="Total 2 3 3 8 2" xfId="14897" xr:uid="{9DD86117-060B-4B69-B1E1-0B3361E69E3F}"/>
    <cellStyle name="Total 2 3 3 8 2 2" xfId="24345" xr:uid="{86C298D3-69AE-49B5-AADA-9DA165BA7FBF}"/>
    <cellStyle name="Total 2 3 3 8 3" xfId="18645" xr:uid="{B3F6596D-F2D0-4A75-A746-431D0A79CDFE}"/>
    <cellStyle name="Total 2 3 3 9" xfId="27685" xr:uid="{24009C13-5A35-42DA-8E94-4557F2C320F1}"/>
    <cellStyle name="Total 2 3 4" xfId="5710" xr:uid="{4B0CE1B6-70D6-4D10-B8A7-F4D95814326F}"/>
    <cellStyle name="Total 2 3 4 2" xfId="6380" xr:uid="{8DDADC43-FEF7-4340-989D-365F5BC88FC4}"/>
    <cellStyle name="Total 2 3 4 2 2" xfId="10112" xr:uid="{B25DB97B-231D-476F-BDF6-E46420E2C6DF}"/>
    <cellStyle name="Total 2 3 4 2 2 2" xfId="19560" xr:uid="{8B832D25-2EC2-430C-8E8E-A09C4FCB027E}"/>
    <cellStyle name="Total 2 3 4 2 3" xfId="15831" xr:uid="{34104DD5-3DB4-44B9-AE59-0FF020B452D1}"/>
    <cellStyle name="Total 2 3 4 3" xfId="9442" xr:uid="{DAEC3673-AC5B-4323-8D51-6D5D25D3308B}"/>
    <cellStyle name="Total 2 3 4 3 2" xfId="18890" xr:uid="{6C1ABB7C-6984-48B2-902A-B9B753C17190}"/>
    <cellStyle name="Total 2 3 4 4" xfId="15161" xr:uid="{93C4E4BE-F5D8-44F4-A0AF-10F25685BB65}"/>
    <cellStyle name="Total 2 3 4 5" xfId="27891" xr:uid="{A8865A5B-9333-44FA-9240-BBE0B9B93099}"/>
    <cellStyle name="Total 2 3 4 6" xfId="26932" xr:uid="{24F4DF29-7D21-455D-80C3-7156BADEA5BE}"/>
    <cellStyle name="Total 2 3 4 7" xfId="27307" xr:uid="{93528E25-EA5E-4114-8473-D97EFAAE6510}"/>
    <cellStyle name="Total 2 3 4 8" xfId="28425" xr:uid="{F4DA5136-70E3-43B9-B25E-F23597B2D344}"/>
    <cellStyle name="Total 2 3 5" xfId="6928" xr:uid="{CCE5CFF7-5A09-428A-AE07-3DE864305673}"/>
    <cellStyle name="Total 2 3 5 2" xfId="10659" xr:uid="{A4C0F8C4-2D46-425B-98C5-75C157F3F380}"/>
    <cellStyle name="Total 2 3 5 2 2" xfId="20107" xr:uid="{EB594251-2B7F-4644-B70B-50984EC87A24}"/>
    <cellStyle name="Total 2 3 5 2 3" xfId="24531" xr:uid="{0847A621-7743-46A8-9BA2-F90E732BD19E}"/>
    <cellStyle name="Total 2 3 5 3" xfId="12665" xr:uid="{80E25C5A-AB94-41A8-A7AC-25EED965DAA4}"/>
    <cellStyle name="Total 2 3 5 3 2" xfId="22113" xr:uid="{24B4409F-F9F3-435E-90F3-72ACEB18FC5C}"/>
    <cellStyle name="Total 2 3 5 4" xfId="16378" xr:uid="{9A26F5E9-BD9B-4A97-A0B7-160288070ABB}"/>
    <cellStyle name="Total 2 3 6" xfId="8254" xr:uid="{37F6FEF7-E6DA-4A4F-B4E7-50CC4A63F3CC}"/>
    <cellStyle name="Total 2 3 6 2" xfId="11807" xr:uid="{B71D4BDA-7101-4D6D-B01B-8D06735F4F54}"/>
    <cellStyle name="Total 2 3 6 2 2" xfId="21255" xr:uid="{182DF35F-96FF-4241-9CD4-D548A3FF6938}"/>
    <cellStyle name="Total 2 3 6 2 3" xfId="25649" xr:uid="{19EAB3DF-F7DB-440C-B62A-077FC19135E7}"/>
    <cellStyle name="Total 2 3 6 3" xfId="13959" xr:uid="{C44858E3-965E-4F30-82F3-F7FC711D7745}"/>
    <cellStyle name="Total 2 3 6 3 2" xfId="23407" xr:uid="{EFE45D08-66E5-43CC-80FC-E4B5EDC943F8}"/>
    <cellStyle name="Total 2 3 6 4" xfId="17702" xr:uid="{545830B5-FDEE-4CF4-B8B8-C81FCADA11CF}"/>
    <cellStyle name="Total 2 3 7" xfId="8614" xr:uid="{0E266D00-2D54-44B0-B3B9-906A8A72D99B}"/>
    <cellStyle name="Total 2 3 7 2" xfId="12109" xr:uid="{2BE94351-6395-4C63-BDED-72418B9CB249}"/>
    <cellStyle name="Total 2 3 7 2 2" xfId="21557" xr:uid="{BADF718A-AC4B-483C-B385-13A6BAA879DB}"/>
    <cellStyle name="Total 2 3 7 2 3" xfId="25949" xr:uid="{167F7983-D44D-4A6B-BC14-153FCE40ECE9}"/>
    <cellStyle name="Total 2 3 7 3" xfId="14317" xr:uid="{31E849C0-9685-4B61-A06B-103FEE544CC9}"/>
    <cellStyle name="Total 2 3 7 3 2" xfId="23765" xr:uid="{EACEC7EF-F28F-485F-9910-64132C204BB4}"/>
    <cellStyle name="Total 2 3 7 4" xfId="18062" xr:uid="{3ECD3FB1-D840-47F1-B8CA-32002E5B1AC2}"/>
    <cellStyle name="Total 2 3 8" xfId="8641" xr:uid="{47EA6C1F-F8FE-4EB6-802A-CCB5AE335A6B}"/>
    <cellStyle name="Total 2 3 8 2" xfId="12134" xr:uid="{F3CCBB59-7B82-43D9-90A7-1099BFA73DDE}"/>
    <cellStyle name="Total 2 3 8 2 2" xfId="21582" xr:uid="{19CB8FD9-786E-474D-8DB1-85CD99224C67}"/>
    <cellStyle name="Total 2 3 8 2 3" xfId="25974" xr:uid="{45018278-29A7-4AC8-8812-74C0473A9DBC}"/>
    <cellStyle name="Total 2 3 8 3" xfId="14344" xr:uid="{DCCF2A0C-876E-42E7-B7CA-C3C4DF1D8D25}"/>
    <cellStyle name="Total 2 3 8 3 2" xfId="23792" xr:uid="{DBB91DA7-7DEE-4808-8D91-F7548C9B7AE4}"/>
    <cellStyle name="Total 2 3 8 4" xfId="18089" xr:uid="{1F4289F7-D919-4611-A90A-2197B91ECB0D}"/>
    <cellStyle name="Total 2 3 9" xfId="8059" xr:uid="{214DBFD9-81F9-43CC-8E82-1E320EE04D72}"/>
    <cellStyle name="Total 2 3 9 2" xfId="11651" xr:uid="{84976E29-078C-42CB-AE66-42857F3E2E38}"/>
    <cellStyle name="Total 2 3 9 2 2" xfId="21099" xr:uid="{E07DEE22-7547-4CE4-8E21-F21790AB85B0}"/>
    <cellStyle name="Total 2 3 9 2 3" xfId="25512" xr:uid="{2BC693DE-6843-4E16-AD80-198BECB971B8}"/>
    <cellStyle name="Total 2 3 9 3" xfId="13783" xr:uid="{C24C0A31-834F-4BD0-92F4-0A5E29409F89}"/>
    <cellStyle name="Total 2 3 9 3 2" xfId="23231" xr:uid="{F7BE685D-5DE4-44D4-B453-877925557BB3}"/>
    <cellStyle name="Total 2 3 9 4" xfId="17507" xr:uid="{6EC8ACB5-AEAE-4556-B41A-3FC0C7026756}"/>
    <cellStyle name="Total 2 4" xfId="1596" xr:uid="{D7376C2C-8A60-42B0-BE86-E604FD539BC4}"/>
    <cellStyle name="Total 2 4 10" xfId="8490" xr:uid="{3702CB27-23A9-4C0A-A97D-A0187553AA4A}"/>
    <cellStyle name="Total 2 4 10 2" xfId="12005" xr:uid="{785A2888-5C73-4016-9C9E-1D450D39E887}"/>
    <cellStyle name="Total 2 4 10 2 2" xfId="21453" xr:uid="{F9A8C940-6AB3-426A-B97F-F0CB5E00183B}"/>
    <cellStyle name="Total 2 4 10 2 3" xfId="25845" xr:uid="{2C980A8E-7A57-4556-A9A5-B07398A12C49}"/>
    <cellStyle name="Total 2 4 10 3" xfId="14193" xr:uid="{4D7033D3-2A08-4F59-B935-A429A5F88853}"/>
    <cellStyle name="Total 2 4 10 3 2" xfId="23641" xr:uid="{54987769-A380-4664-A942-0C4C89F48CAF}"/>
    <cellStyle name="Total 2 4 10 4" xfId="17938" xr:uid="{32CE1516-2C59-4999-A6AD-C9AA10D6EBBF}"/>
    <cellStyle name="Total 2 4 11" xfId="8557" xr:uid="{63CA30CA-FF03-4129-BC1D-37B727E79C4F}"/>
    <cellStyle name="Total 2 4 11 2" xfId="14260" xr:uid="{7A584C93-838C-41C8-8810-66E17A24FD70}"/>
    <cellStyle name="Total 2 4 11 2 2" xfId="23708" xr:uid="{72AAAB5F-68F7-4896-8C4F-044DC4660325}"/>
    <cellStyle name="Total 2 4 11 3" xfId="18005" xr:uid="{6E403CFB-6B5C-4159-8619-F805E8C7BA3B}"/>
    <cellStyle name="Total 2 4 12" xfId="26894" xr:uid="{175A8C23-68C1-489D-B9E0-C955F675876B}"/>
    <cellStyle name="Total 2 4 13" xfId="27539" xr:uid="{6F4D7198-4206-47F6-82DB-950A56DBBD77}"/>
    <cellStyle name="Total 2 4 2" xfId="4026" xr:uid="{DC4EB0DE-E08A-466C-82F4-001573AFED82}"/>
    <cellStyle name="Total 2 4 2 10" xfId="26560" xr:uid="{8C359485-FD89-4E4C-9C44-35FE0361C3F0}"/>
    <cellStyle name="Total 2 4 2 2" xfId="6034" xr:uid="{2F01679E-B69F-4EC7-8F99-547FB7CFB78F}"/>
    <cellStyle name="Total 2 4 2 2 2" xfId="6704" xr:uid="{89AFD3AC-6B56-4802-9432-C0C39C62A559}"/>
    <cellStyle name="Total 2 4 2 2 2 2" xfId="10436" xr:uid="{062AD097-BDC5-42C2-A528-85F97A2A51F2}"/>
    <cellStyle name="Total 2 4 2 2 2 2 2" xfId="19884" xr:uid="{2DEB6DD9-45E4-4BC6-8C82-8CB156B02275}"/>
    <cellStyle name="Total 2 4 2 2 2 3" xfId="16155" xr:uid="{623FFD8F-5D91-43A4-A012-490454F750F9}"/>
    <cellStyle name="Total 2 4 2 2 3" xfId="9766" xr:uid="{B45BA64A-A714-4D2C-8B6D-CA08D51D6B10}"/>
    <cellStyle name="Total 2 4 2 2 3 2" xfId="19214" xr:uid="{5A2AD434-F25F-48D8-9DBB-1EDCEC722968}"/>
    <cellStyle name="Total 2 4 2 2 4" xfId="15485" xr:uid="{127A5C21-4644-4785-A20D-D8CD21136611}"/>
    <cellStyle name="Total 2 4 2 2 5" xfId="28044" xr:uid="{B8875C0E-D214-4F6E-84C2-6341FCA4F553}"/>
    <cellStyle name="Total 2 4 2 2 6" xfId="28208" xr:uid="{AF96A028-4325-4361-99B4-636FD7BF4549}"/>
    <cellStyle name="Total 2 4 2 2 7" xfId="27098" xr:uid="{BE3387A4-D930-4217-820C-495055D2E157}"/>
    <cellStyle name="Total 2 4 2 2 8" xfId="28552" xr:uid="{F1A3A22A-EF26-4B5A-B39F-21CEAB778981}"/>
    <cellStyle name="Total 2 4 2 3" xfId="6875" xr:uid="{FE0D5ADD-B3B0-4850-BDE9-1D5ED0EFC444}"/>
    <cellStyle name="Total 2 4 2 3 2" xfId="10606" xr:uid="{B88E33D7-A116-4F83-9967-73FE53E6121B}"/>
    <cellStyle name="Total 2 4 2 3 2 2" xfId="20054" xr:uid="{0ABB6438-599D-49A2-95A4-D2D1E1041BCA}"/>
    <cellStyle name="Total 2 4 2 3 2 3" xfId="24478" xr:uid="{2E25503A-BCEB-4343-AEFA-5D2138C9B292}"/>
    <cellStyle name="Total 2 4 2 3 3" xfId="12612" xr:uid="{B5A7AB0B-1506-4B86-822E-97F1555022D4}"/>
    <cellStyle name="Total 2 4 2 3 3 2" xfId="22060" xr:uid="{A497653E-9ED1-43D6-AC45-2403ECA5F57B}"/>
    <cellStyle name="Total 2 4 2 3 4" xfId="16325" xr:uid="{C80DBDC8-8AA1-46A1-B87F-01718AF05F75}"/>
    <cellStyle name="Total 2 4 2 4" xfId="7926" xr:uid="{36DD288F-9C58-41F3-AE0D-B12CCC15550E}"/>
    <cellStyle name="Total 2 4 2 4 2" xfId="11536" xr:uid="{B63074F7-22D9-4B70-9284-3F639AE6DAD0}"/>
    <cellStyle name="Total 2 4 2 4 2 2" xfId="20984" xr:uid="{14F14814-81B2-498D-B09C-AC2F7F9F3CAB}"/>
    <cellStyle name="Total 2 4 2 4 2 3" xfId="25398" xr:uid="{CC66D417-4F8C-4874-927A-94A592E5C01B}"/>
    <cellStyle name="Total 2 4 2 4 3" xfId="13651" xr:uid="{4C2F1873-5801-417C-AC07-0E880EA5D23E}"/>
    <cellStyle name="Total 2 4 2 4 3 2" xfId="23099" xr:uid="{01A1FEC8-CD2A-431B-A087-E6FB748B7161}"/>
    <cellStyle name="Total 2 4 2 4 4" xfId="17374" xr:uid="{80C655C0-76E2-46EA-827C-8E9F9ABA1051}"/>
    <cellStyle name="Total 2 4 2 5" xfId="7867" xr:uid="{DC981D6B-8C98-4AEB-8A48-06AF57D50718}"/>
    <cellStyle name="Total 2 4 2 5 2" xfId="11491" xr:uid="{C8343960-4D3C-4B61-B513-B01AA03D6CFB}"/>
    <cellStyle name="Total 2 4 2 5 2 2" xfId="20939" xr:uid="{4C8DA304-EAE2-483F-95F7-E8E823366775}"/>
    <cellStyle name="Total 2 4 2 5 2 3" xfId="25353" xr:uid="{8D4FBC90-E994-4F87-B94E-08E792EE268E}"/>
    <cellStyle name="Total 2 4 2 5 3" xfId="13592" xr:uid="{A3484FE8-A473-4243-B209-9B96296C104E}"/>
    <cellStyle name="Total 2 4 2 5 3 2" xfId="23040" xr:uid="{AD4D1678-A1AB-4913-BACC-47170D0B5D44}"/>
    <cellStyle name="Total 2 4 2 5 4" xfId="17315" xr:uid="{99706850-FF08-48D9-B920-BC97F3BEFC53}"/>
    <cellStyle name="Total 2 4 2 6" xfId="7339" xr:uid="{BF0AC534-A117-4D39-B662-81376B5740CA}"/>
    <cellStyle name="Total 2 4 2 6 2" xfId="11050" xr:uid="{A078CA0E-2034-41DD-BFED-59931C95B44D}"/>
    <cellStyle name="Total 2 4 2 6 2 2" xfId="20498" xr:uid="{DD11D0A7-F8D1-4A28-87BA-638ED8B48877}"/>
    <cellStyle name="Total 2 4 2 6 2 3" xfId="24917" xr:uid="{6B0F4383-6A7E-44FC-AE96-EC5339DA65C1}"/>
    <cellStyle name="Total 2 4 2 6 3" xfId="13069" xr:uid="{8E070F53-28A5-42B1-A937-F7320B15C8F4}"/>
    <cellStyle name="Total 2 4 2 6 3 2" xfId="22517" xr:uid="{39543217-79CF-4628-8A95-4D30EE6191C1}"/>
    <cellStyle name="Total 2 4 2 6 4" xfId="16787" xr:uid="{74382158-C501-4FB6-8A22-2411ED07FB4A}"/>
    <cellStyle name="Total 2 4 2 7" xfId="8680" xr:uid="{A97E16FD-A688-4B3A-A5B1-EEA9756D206E}"/>
    <cellStyle name="Total 2 4 2 7 2" xfId="12166" xr:uid="{5391F49E-A105-4EFF-B094-CBFD9231E62E}"/>
    <cellStyle name="Total 2 4 2 7 2 2" xfId="21614" xr:uid="{EB3F8AC8-7209-437C-A7E7-F798BB80AA31}"/>
    <cellStyle name="Total 2 4 2 7 2 3" xfId="26006" xr:uid="{0BF90F69-7701-454F-91E3-28040C5EB40D}"/>
    <cellStyle name="Total 2 4 2 7 3" xfId="14383" xr:uid="{6815E42E-3FDF-49B1-AE9B-7BEE78F7E6E3}"/>
    <cellStyle name="Total 2 4 2 7 3 2" xfId="23831" xr:uid="{E942EEEA-C7A5-407B-89A5-801ED206AC0E}"/>
    <cellStyle name="Total 2 4 2 7 4" xfId="18128" xr:uid="{2D08BC48-0675-4BC9-B6BD-7C4F00EEA866}"/>
    <cellStyle name="Total 2 4 2 8" xfId="9132" xr:uid="{427D1B88-8344-4F04-B4AB-35AB60CBCAE7}"/>
    <cellStyle name="Total 2 4 2 8 2" xfId="14833" xr:uid="{87F03221-5873-40C3-AB6A-A8146172700E}"/>
    <cellStyle name="Total 2 4 2 8 2 2" xfId="24281" xr:uid="{3948E8DC-D36E-4A22-A827-679F38B7AB30}"/>
    <cellStyle name="Total 2 4 2 8 3" xfId="18580" xr:uid="{BC301FDE-0D6A-4CBF-8AB0-AF6CCD801F5C}"/>
    <cellStyle name="Total 2 4 2 9" xfId="27409" xr:uid="{F3AE10DD-89E7-40E0-A07D-93544DC1D176}"/>
    <cellStyle name="Total 2 4 3" xfId="4025" xr:uid="{E910EC0B-7B78-4493-A7F3-FED2CEBE3479}"/>
    <cellStyle name="Total 2 4 4" xfId="5359" xr:uid="{BB9FEF8D-31EE-432A-AEA2-B055FF5717B7}"/>
    <cellStyle name="Total 2 4 5" xfId="5711" xr:uid="{D32D57F5-26F3-43B5-84E4-1A73F1C33A3F}"/>
    <cellStyle name="Total 2 4 5 2" xfId="6381" xr:uid="{B9589AB2-4C32-4AD0-B94E-CCC72ACE3054}"/>
    <cellStyle name="Total 2 4 5 2 2" xfId="10113" xr:uid="{EEDA9B09-8532-43C8-9D8E-4167B7B3DF13}"/>
    <cellStyle name="Total 2 4 5 2 2 2" xfId="19561" xr:uid="{C94513B7-EEC0-437E-BBB5-34F7E23C9AC5}"/>
    <cellStyle name="Total 2 4 5 2 3" xfId="15832" xr:uid="{6705F8D3-186F-48D6-8305-79F92041D598}"/>
    <cellStyle name="Total 2 4 5 3" xfId="9443" xr:uid="{39A32C35-B44E-46C9-B0E7-58A4FAA08F1C}"/>
    <cellStyle name="Total 2 4 5 3 2" xfId="18891" xr:uid="{F2FDF92F-BC64-4D7E-9D20-7B4BC4F454BB}"/>
    <cellStyle name="Total 2 4 5 4" xfId="15162" xr:uid="{A52376CF-2B43-426A-B46B-28CC57B371C3}"/>
    <cellStyle name="Total 2 4 5 5" xfId="27892" xr:uid="{A48B7AF1-6661-4C3F-8380-E25EA09DBFA5}"/>
    <cellStyle name="Total 2 4 5 6" xfId="28137" xr:uid="{121836B0-1DD1-4B46-846C-9B865ADCBC42}"/>
    <cellStyle name="Total 2 4 5 7" xfId="27387" xr:uid="{1E7CAF16-9C24-4E21-8BE6-83480FA207A9}"/>
    <cellStyle name="Total 2 4 5 8" xfId="28426" xr:uid="{0C88A15E-6016-417E-BE94-D19360290EEB}"/>
    <cellStyle name="Total 2 4 6" xfId="6927" xr:uid="{72AC9BF9-B40B-4AA0-A54A-63159D5A300C}"/>
    <cellStyle name="Total 2 4 6 2" xfId="10658" xr:uid="{76584DC9-F0DF-4B67-9190-4CCF40E96D40}"/>
    <cellStyle name="Total 2 4 6 2 2" xfId="20106" xr:uid="{0A6252FC-CAAD-4BD2-B553-6DF2EF402B29}"/>
    <cellStyle name="Total 2 4 6 2 3" xfId="24530" xr:uid="{A2DEC34F-0541-4073-8B47-6C0B95299453}"/>
    <cellStyle name="Total 2 4 6 3" xfId="12664" xr:uid="{2934FFA4-89E4-4AAC-A0E3-988C624BF791}"/>
    <cellStyle name="Total 2 4 6 3 2" xfId="22112" xr:uid="{3FD691CC-8E52-462E-9C85-11AF3B38E468}"/>
    <cellStyle name="Total 2 4 6 4" xfId="16377" xr:uid="{1C7C9277-A6AA-4D6B-BBA2-238C05C293FB}"/>
    <cellStyle name="Total 2 4 7" xfId="8253" xr:uid="{05A66705-3C86-46D3-AD1A-BF80AACD0DAB}"/>
    <cellStyle name="Total 2 4 7 2" xfId="11806" xr:uid="{CDBC198E-EE8B-47C5-A558-53ACACBAE263}"/>
    <cellStyle name="Total 2 4 7 2 2" xfId="21254" xr:uid="{194A2DD1-41C2-45B6-ACE4-3B392B600245}"/>
    <cellStyle name="Total 2 4 7 2 3" xfId="25648" xr:uid="{6085DAD0-CB5C-435D-90F8-D4C20FB51BCD}"/>
    <cellStyle name="Total 2 4 7 3" xfId="13958" xr:uid="{5FC03BC5-794D-471B-804F-1C8714A15228}"/>
    <cellStyle name="Total 2 4 7 3 2" xfId="23406" xr:uid="{AB8581F4-E21A-4253-85C4-621B0A60BF93}"/>
    <cellStyle name="Total 2 4 7 4" xfId="17701" xr:uid="{EF5C106B-1870-4E97-B51A-A7E51AAE6C97}"/>
    <cellStyle name="Total 2 4 8" xfId="8555" xr:uid="{A4C2C159-52EA-4E16-9511-7A0E015BF9DD}"/>
    <cellStyle name="Total 2 4 8 2" xfId="12063" xr:uid="{3719FBB3-D74D-4EA1-9063-EFD254CE6A07}"/>
    <cellStyle name="Total 2 4 8 2 2" xfId="21511" xr:uid="{99402E6D-9518-4EAB-95DF-C08CAAAD6821}"/>
    <cellStyle name="Total 2 4 8 2 3" xfId="25903" xr:uid="{FC8AED3C-287A-41E9-962F-C1B7E80512A1}"/>
    <cellStyle name="Total 2 4 8 3" xfId="14258" xr:uid="{6797BF00-62E5-4C5A-98D7-FFB92C5835CC}"/>
    <cellStyle name="Total 2 4 8 3 2" xfId="23706" xr:uid="{FFBF4685-9323-418B-A9D5-A5AEC2A67467}"/>
    <cellStyle name="Total 2 4 8 4" xfId="18003" xr:uid="{0F02F3CD-898A-471A-AD11-ECA3F1070BAC}"/>
    <cellStyle name="Total 2 4 9" xfId="8217" xr:uid="{52E1E91A-6D75-4B4C-9843-BCE089DEDC09}"/>
    <cellStyle name="Total 2 4 9 2" xfId="11775" xr:uid="{B9BA5D3E-7C71-4EFB-9B29-38DCA7A60334}"/>
    <cellStyle name="Total 2 4 9 2 2" xfId="21223" xr:uid="{9A9ED4C7-826A-4A37-8F69-8B7200704C54}"/>
    <cellStyle name="Total 2 4 9 2 3" xfId="25618" xr:uid="{40702FF2-F607-4458-8D52-5959C81A0F5E}"/>
    <cellStyle name="Total 2 4 9 3" xfId="13923" xr:uid="{1574C5D9-827E-400E-BC9D-33ECF61A7AD8}"/>
    <cellStyle name="Total 2 4 9 3 2" xfId="23371" xr:uid="{FD3662C1-5A64-445B-8CCB-38AEA402F32B}"/>
    <cellStyle name="Total 2 4 9 4" xfId="17665" xr:uid="{E29F378C-546A-46EE-84F8-49789DF290A5}"/>
    <cellStyle name="Total 2 5" xfId="1597" xr:uid="{1B400F32-A991-49DA-BE3A-DD7DA55E0AF7}"/>
    <cellStyle name="Total 2 5 10" xfId="7758" xr:uid="{24F8A4B3-C0ED-47A4-9021-837F8B2E4C7B}"/>
    <cellStyle name="Total 2 5 10 2" xfId="13485" xr:uid="{5D97B275-E7D3-4A18-A1A3-BE8A335CF170}"/>
    <cellStyle name="Total 2 5 10 2 2" xfId="22933" xr:uid="{5B00B668-F13B-4194-9AAC-CC2E226BBFFF}"/>
    <cellStyle name="Total 2 5 10 3" xfId="17206" xr:uid="{1E0957BD-3636-4261-A74A-D1830CACBD16}"/>
    <cellStyle name="Total 2 5 11" xfId="26895" xr:uid="{F67067EF-2AEA-4DC1-A7D3-9D280C765451}"/>
    <cellStyle name="Total 2 5 12" xfId="27190" xr:uid="{323FC97D-A303-4FBA-B71A-3A0DABB675EE}"/>
    <cellStyle name="Total 2 5 2" xfId="4027" xr:uid="{307CBE96-1BD9-4CB3-8B87-E3F04F06CACA}"/>
    <cellStyle name="Total 2 5 2 10" xfId="26559" xr:uid="{B2647AD2-F325-47F1-9953-DA6E4787900E}"/>
    <cellStyle name="Total 2 5 2 2" xfId="6035" xr:uid="{15609986-6682-40B1-AF5F-E944AF977CD9}"/>
    <cellStyle name="Total 2 5 2 2 2" xfId="6705" xr:uid="{F84470E2-2E25-459D-91F1-F34AC46E262C}"/>
    <cellStyle name="Total 2 5 2 2 2 2" xfId="10437" xr:uid="{A75C6AA1-30D4-470D-B82A-B4F0F03C7702}"/>
    <cellStyle name="Total 2 5 2 2 2 2 2" xfId="19885" xr:uid="{5A2030D7-DBC3-4E31-8F09-1EB60B1B876F}"/>
    <cellStyle name="Total 2 5 2 2 2 3" xfId="16156" xr:uid="{F87E4B2E-A7CC-41D4-A97D-1A6FD4A7CF43}"/>
    <cellStyle name="Total 2 5 2 2 3" xfId="9767" xr:uid="{A0F70F1E-E7C4-435B-BFBA-86042D2A7696}"/>
    <cellStyle name="Total 2 5 2 2 3 2" xfId="19215" xr:uid="{DCDC7089-1550-4AC3-A304-45124FB66EDD}"/>
    <cellStyle name="Total 2 5 2 2 4" xfId="15486" xr:uid="{22A4343F-CD80-4F41-A41D-25270AF624C6}"/>
    <cellStyle name="Total 2 5 2 2 5" xfId="28045" xr:uid="{37FF4115-FA77-4777-92AD-3C49D9146260}"/>
    <cellStyle name="Total 2 5 2 2 6" xfId="28209" xr:uid="{591B96BB-405B-4D69-82D5-6913C1381041}"/>
    <cellStyle name="Total 2 5 2 2 7" xfId="28159" xr:uid="{A0457914-DE58-4FFC-8504-35D283219A0C}"/>
    <cellStyle name="Total 2 5 2 2 8" xfId="28553" xr:uid="{F16F376E-0DE4-4C0F-8B76-41B00E6AFDBB}"/>
    <cellStyle name="Total 2 5 2 3" xfId="6871" xr:uid="{8879DE93-05EA-4171-9F95-0D6E04C8E959}"/>
    <cellStyle name="Total 2 5 2 3 2" xfId="10602" xr:uid="{6E6124E9-1DD6-46CF-9617-4E73DEAEFA07}"/>
    <cellStyle name="Total 2 5 2 3 2 2" xfId="20050" xr:uid="{9A4664F8-372E-465C-A6A7-C3D6A397DB62}"/>
    <cellStyle name="Total 2 5 2 3 2 3" xfId="24474" xr:uid="{E663CC17-E8ED-4E94-ABFE-092875AEA0A1}"/>
    <cellStyle name="Total 2 5 2 3 3" xfId="12608" xr:uid="{AFB043DB-8FF9-454D-95C7-19620959FE32}"/>
    <cellStyle name="Total 2 5 2 3 3 2" xfId="22056" xr:uid="{F77C853A-D805-4CCD-9078-CD89CFFACA03}"/>
    <cellStyle name="Total 2 5 2 3 4" xfId="16321" xr:uid="{D51EE436-D77C-4CFD-80D3-A86FC4317BAD}"/>
    <cellStyle name="Total 2 5 2 4" xfId="7371" xr:uid="{5CDFDF0F-952C-4472-8FC3-BD4A80E4B844}"/>
    <cellStyle name="Total 2 5 2 4 2" xfId="11070" xr:uid="{A752DC80-9828-47D6-BFEB-A9083809FBF4}"/>
    <cellStyle name="Total 2 5 2 4 2 2" xfId="20518" xr:uid="{0D584ED2-FF20-463F-B43F-EE5E6E60D9A6}"/>
    <cellStyle name="Total 2 5 2 4 2 3" xfId="24937" xr:uid="{BDAD7022-841B-4660-9938-CCD9AF6410A1}"/>
    <cellStyle name="Total 2 5 2 4 3" xfId="13101" xr:uid="{449F22F8-2423-4008-A1A6-7F77B2588FFB}"/>
    <cellStyle name="Total 2 5 2 4 3 2" xfId="22549" xr:uid="{9F30AA99-2D3B-4547-99F5-6F009D92E4BB}"/>
    <cellStyle name="Total 2 5 2 4 4" xfId="16819" xr:uid="{CD6D4D01-08B4-4654-9353-EDDF71837DD6}"/>
    <cellStyle name="Total 2 5 2 5" xfId="7609" xr:uid="{BB164D4F-0928-4868-9A5A-A03FBDED2EA0}"/>
    <cellStyle name="Total 2 5 2 5 2" xfId="11271" xr:uid="{6DF4CB9C-F84E-4008-B28C-986A1EBF0A5C}"/>
    <cellStyle name="Total 2 5 2 5 2 2" xfId="20719" xr:uid="{CEABE05C-82A1-4253-A490-89A6DF496222}"/>
    <cellStyle name="Total 2 5 2 5 2 3" xfId="25137" xr:uid="{9F5AF5CD-73F9-4D04-8553-40DB1CDB52A3}"/>
    <cellStyle name="Total 2 5 2 5 3" xfId="13338" xr:uid="{334854F3-C742-42E4-9148-790A40857C95}"/>
    <cellStyle name="Total 2 5 2 5 3 2" xfId="22786" xr:uid="{757410BC-101C-42A4-A23E-30F9A53312CD}"/>
    <cellStyle name="Total 2 5 2 5 4" xfId="17057" xr:uid="{9BD7285D-C637-4C6A-A201-E77611D80ACF}"/>
    <cellStyle name="Total 2 5 2 6" xfId="8062" xr:uid="{3FBD74F8-B6B0-4F79-89F0-D6978CDCA089}"/>
    <cellStyle name="Total 2 5 2 6 2" xfId="11652" xr:uid="{113038B9-34AB-4176-9941-1A5A12E9AF66}"/>
    <cellStyle name="Total 2 5 2 6 2 2" xfId="21100" xr:uid="{DD1EB9B4-7CAD-4513-887C-1A544281C7DB}"/>
    <cellStyle name="Total 2 5 2 6 2 3" xfId="25513" xr:uid="{5EDD50B9-51FE-4911-9910-7E7A9687BA5C}"/>
    <cellStyle name="Total 2 5 2 6 3" xfId="13786" xr:uid="{028C8F3F-1A12-4773-8A80-7050A625B164}"/>
    <cellStyle name="Total 2 5 2 6 3 2" xfId="23234" xr:uid="{9295625C-7F70-4927-82DA-8EAF01D8CFF0}"/>
    <cellStyle name="Total 2 5 2 6 4" xfId="17510" xr:uid="{5BD9C4DF-5B11-44D8-940A-29F6D85914E0}"/>
    <cellStyle name="Total 2 5 2 7" xfId="7618" xr:uid="{BD8DD3D2-B011-4359-AE1D-76F94487E003}"/>
    <cellStyle name="Total 2 5 2 7 2" xfId="11280" xr:uid="{61E7BBFA-CCAD-4E39-AEA4-003A2D76F0AD}"/>
    <cellStyle name="Total 2 5 2 7 2 2" xfId="20728" xr:uid="{FAC2063B-E2FC-4ECA-BF7A-E49F11BB9FD0}"/>
    <cellStyle name="Total 2 5 2 7 2 3" xfId="25146" xr:uid="{0FBC846D-4C60-411E-90AD-27FB70F2C032}"/>
    <cellStyle name="Total 2 5 2 7 3" xfId="13347" xr:uid="{731214C3-24D8-45BB-8031-F746DB0990EA}"/>
    <cellStyle name="Total 2 5 2 7 3 2" xfId="22795" xr:uid="{5B4AC40F-826D-493E-A8E2-120D0BE01226}"/>
    <cellStyle name="Total 2 5 2 7 4" xfId="17066" xr:uid="{52DD4AEA-47F9-43A4-9583-C8879AD45A44}"/>
    <cellStyle name="Total 2 5 2 8" xfId="8203" xr:uid="{7D0AAE7B-37F2-45A6-A8ED-1FDB26B3C9ED}"/>
    <cellStyle name="Total 2 5 2 8 2" xfId="13909" xr:uid="{6A7B7490-57D1-4A2E-AC9C-91F3059EF681}"/>
    <cellStyle name="Total 2 5 2 8 2 2" xfId="23357" xr:uid="{49CDF9EF-52FC-4BC6-9DA0-A11AD4ED4F68}"/>
    <cellStyle name="Total 2 5 2 8 3" xfId="17651" xr:uid="{8D614E36-9187-40D3-AD7F-B0929144D46B}"/>
    <cellStyle name="Total 2 5 2 9" xfId="27410" xr:uid="{E0B03D6F-E32C-48FB-AF6A-8C90BEFE1F1F}"/>
    <cellStyle name="Total 2 5 3" xfId="5360" xr:uid="{6543D88C-276C-4D1E-B79F-F78EB0745AF3}"/>
    <cellStyle name="Total 2 5 3 10" xfId="26938" xr:uid="{B8AE35ED-AECC-4238-A838-65D2E1C2ED5E}"/>
    <cellStyle name="Total 2 5 3 2" xfId="6158" xr:uid="{0172038A-BA49-40F2-8262-890C115EA994}"/>
    <cellStyle name="Total 2 5 3 2 2" xfId="6828" xr:uid="{8EB57D3B-9B38-48BE-8E13-78C11AD8BE7C}"/>
    <cellStyle name="Total 2 5 3 2 2 2" xfId="10560" xr:uid="{E61A9BB8-9C81-4D56-A5FB-3D14194F3266}"/>
    <cellStyle name="Total 2 5 3 2 2 2 2" xfId="20008" xr:uid="{ED7E6E45-0E5A-4EA5-8AC7-EFECC78AB74C}"/>
    <cellStyle name="Total 2 5 3 2 2 3" xfId="16279" xr:uid="{10887CBA-EB92-4CE0-B605-314D922721F8}"/>
    <cellStyle name="Total 2 5 3 2 3" xfId="9890" xr:uid="{4EBCC2F4-CD61-4621-B377-9C3C59BF4FE2}"/>
    <cellStyle name="Total 2 5 3 2 3 2" xfId="19338" xr:uid="{21912D8A-3809-446E-ABD8-25A208CA27E5}"/>
    <cellStyle name="Total 2 5 3 2 4" xfId="15609" xr:uid="{324F104E-EB2C-4E44-A0BB-3E44108FFFEA}"/>
    <cellStyle name="Total 2 5 3 2 5" xfId="28129" xr:uid="{D69B07C0-357D-4130-B57E-8EAE7E1A5C17}"/>
    <cellStyle name="Total 2 5 3 2 6" xfId="28256" xr:uid="{2B13750C-182D-4048-9C95-78D6BEB9C513}"/>
    <cellStyle name="Total 2 5 3 2 7" xfId="26779" xr:uid="{B345B26A-42BA-4F00-9AC9-C37BAE64D222}"/>
    <cellStyle name="Total 2 5 3 2 8" xfId="28635" xr:uid="{3F11A911-8E65-456A-936F-CCE0FBE603FD}"/>
    <cellStyle name="Total 2 5 3 3" xfId="6964" xr:uid="{6EA5FADB-EDBC-4AA9-9AB5-C316771D3865}"/>
    <cellStyle name="Total 2 5 3 3 2" xfId="10695" xr:uid="{6804A6CF-F518-422E-947E-950835A70B5D}"/>
    <cellStyle name="Total 2 5 3 3 2 2" xfId="20143" xr:uid="{C311CBA3-E97C-4BCE-A738-CE4DB8C5A14E}"/>
    <cellStyle name="Total 2 5 3 3 2 3" xfId="24567" xr:uid="{925760A5-5228-4544-ABA9-A3EB76BE14B6}"/>
    <cellStyle name="Total 2 5 3 3 3" xfId="12701" xr:uid="{27051F6D-C66D-4096-A5C7-919425D7B702}"/>
    <cellStyle name="Total 2 5 3 3 3 2" xfId="22149" xr:uid="{46116D9E-E656-4AD8-9474-884621C36D0B}"/>
    <cellStyle name="Total 2 5 3 3 4" xfId="16414" xr:uid="{039E7AB5-D837-4ED5-85F5-701FB4BF2C20}"/>
    <cellStyle name="Total 2 5 3 4" xfId="7243" xr:uid="{053C4F51-F4A1-4E6C-8736-AE2B9AA86082}"/>
    <cellStyle name="Total 2 5 3 4 2" xfId="10969" xr:uid="{690BB5BF-F9DA-4629-9D4D-294D9DCD0EAA}"/>
    <cellStyle name="Total 2 5 3 4 2 2" xfId="20417" xr:uid="{DF82C1EE-0CCA-419A-A6A3-387B3644A94E}"/>
    <cellStyle name="Total 2 5 3 4 2 3" xfId="24837" xr:uid="{565C0F82-C4A8-4BAF-BA1B-69EF92A7D13B}"/>
    <cellStyle name="Total 2 5 3 4 3" xfId="12974" xr:uid="{EB8CFA90-7FA7-4B3F-BA98-7E3423331FE4}"/>
    <cellStyle name="Total 2 5 3 4 3 2" xfId="22422" xr:uid="{3D95FFBE-60AF-4A10-9086-15F03FAC420E}"/>
    <cellStyle name="Total 2 5 3 4 4" xfId="16691" xr:uid="{BC52E557-0092-4AAB-8AAA-DC7EE4BCBC94}"/>
    <cellStyle name="Total 2 5 3 5" xfId="8986" xr:uid="{83A7A31C-FA01-4691-9835-3DECE25FA6CC}"/>
    <cellStyle name="Total 2 5 3 5 2" xfId="12435" xr:uid="{B997A11F-B70F-4261-AA08-0C9FF993EF74}"/>
    <cellStyle name="Total 2 5 3 5 2 2" xfId="21883" xr:uid="{F4995AA2-42C6-404B-925E-C1D07AE93402}"/>
    <cellStyle name="Total 2 5 3 5 2 3" xfId="26273" xr:uid="{3DECA8F0-9C2B-465D-9CE0-115F3443AB11}"/>
    <cellStyle name="Total 2 5 3 5 3" xfId="14687" xr:uid="{C8CEDCB6-E7D6-46DE-A179-40C37F6662DE}"/>
    <cellStyle name="Total 2 5 3 5 3 2" xfId="24135" xr:uid="{67271892-BB1B-4632-B33F-BA5A95EE297A}"/>
    <cellStyle name="Total 2 5 3 5 4" xfId="18434" xr:uid="{F4D84DCF-DD3F-46E5-B8BE-8B1D80ADCFCF}"/>
    <cellStyle name="Total 2 5 3 6" xfId="9083" xr:uid="{0EC787B5-D503-4CB8-B741-CE9E02A314B6}"/>
    <cellStyle name="Total 2 5 3 6 2" xfId="12513" xr:uid="{0147A1ED-C618-4F23-8697-957695C3F42C}"/>
    <cellStyle name="Total 2 5 3 6 2 2" xfId="21961" xr:uid="{E2D90FE1-B134-4A52-8F45-0A2DA4DA95B6}"/>
    <cellStyle name="Total 2 5 3 6 2 3" xfId="26351" xr:uid="{B112170A-46A8-4AFF-8B75-70D05E9F3DA5}"/>
    <cellStyle name="Total 2 5 3 6 3" xfId="14784" xr:uid="{282DF44F-FE5C-4FB6-8966-F27E1FBDC659}"/>
    <cellStyle name="Total 2 5 3 6 3 2" xfId="24232" xr:uid="{D12AC618-445C-4342-A865-0C0D75088C9E}"/>
    <cellStyle name="Total 2 5 3 6 4" xfId="18531" xr:uid="{410B74AE-AC6C-4096-8ADC-234E4B6A142E}"/>
    <cellStyle name="Total 2 5 3 7" xfId="8400" xr:uid="{BA1C3A5D-BC03-4D68-9AFF-363759B964E3}"/>
    <cellStyle name="Total 2 5 3 7 2" xfId="11931" xr:uid="{6E014168-0B49-48F2-AA95-EB3D07264C6C}"/>
    <cellStyle name="Total 2 5 3 7 2 2" xfId="21379" xr:uid="{326DE693-D6B8-43D5-8AE5-DB48C14E847C}"/>
    <cellStyle name="Total 2 5 3 7 2 3" xfId="25773" xr:uid="{7803B210-BE80-464E-B45A-F90645FC7EAB}"/>
    <cellStyle name="Total 2 5 3 7 3" xfId="14105" xr:uid="{9EB65BD6-1D17-4F59-AE3B-627EB84804D5}"/>
    <cellStyle name="Total 2 5 3 7 3 2" xfId="23553" xr:uid="{56AA9AA5-7C4E-42AC-AF02-4CC841DE3DD5}"/>
    <cellStyle name="Total 2 5 3 7 4" xfId="17848" xr:uid="{21FB1AAD-7C8B-47F7-A533-E72F1B5920B0}"/>
    <cellStyle name="Total 2 5 3 8" xfId="9198" xr:uid="{86F361DC-CCC4-4B08-8229-BD57E9327C23}"/>
    <cellStyle name="Total 2 5 3 8 2" xfId="14898" xr:uid="{42CEF773-74B2-484C-A2B4-6D1D2752A22F}"/>
    <cellStyle name="Total 2 5 3 8 2 2" xfId="24346" xr:uid="{3DB29BF4-18B4-4DFC-9725-B43DBF11BF68}"/>
    <cellStyle name="Total 2 5 3 8 3" xfId="18646" xr:uid="{0DB86922-E42C-41E0-BF16-48F73253B0F4}"/>
    <cellStyle name="Total 2 5 3 9" xfId="27686" xr:uid="{16B90AA7-4B2C-459C-AFB5-99530267C394}"/>
    <cellStyle name="Total 2 5 4" xfId="5712" xr:uid="{D9B35A35-5D2D-4498-8EF2-170122E2A914}"/>
    <cellStyle name="Total 2 5 4 2" xfId="6382" xr:uid="{8385840B-8E57-4B24-B791-98806FC1EE4B}"/>
    <cellStyle name="Total 2 5 4 2 2" xfId="10114" xr:uid="{3077B158-19DA-4EE6-B360-B3E908F137E1}"/>
    <cellStyle name="Total 2 5 4 2 2 2" xfId="19562" xr:uid="{33FB1DE3-CE7E-43F1-937C-EBD2D5CE7068}"/>
    <cellStyle name="Total 2 5 4 2 3" xfId="15833" xr:uid="{A47FCED4-76E4-4306-8AB0-380D043EAC80}"/>
    <cellStyle name="Total 2 5 4 3" xfId="9444" xr:uid="{F0881174-CF02-46E4-AFC3-C257266E4E83}"/>
    <cellStyle name="Total 2 5 4 3 2" xfId="18892" xr:uid="{94B9415A-D207-47E1-AD33-FBD65B0706B6}"/>
    <cellStyle name="Total 2 5 4 4" xfId="15163" xr:uid="{C98E3053-E120-4F8E-93E5-CE86F87F09B4}"/>
    <cellStyle name="Total 2 5 4 5" xfId="27893" xr:uid="{67E1F47C-398A-44BF-83D0-4F53FFC374C9}"/>
    <cellStyle name="Total 2 5 4 6" xfId="27434" xr:uid="{34E2F883-C75F-4C85-9771-E1469DDB0371}"/>
    <cellStyle name="Total 2 5 4 7" xfId="27445" xr:uid="{E01CC31F-0532-451A-B7E2-FEA104FD2B0A}"/>
    <cellStyle name="Total 2 5 4 8" xfId="28427" xr:uid="{AC158CC3-8E6D-4721-A30D-BD2D07BDAE28}"/>
    <cellStyle name="Total 2 5 5" xfId="7160" xr:uid="{8064C763-991B-4CF4-A303-CC548247C87C}"/>
    <cellStyle name="Total 2 5 5 2" xfId="10891" xr:uid="{7DC6E60E-6CCA-46BA-B3A5-2DEB8FF96260}"/>
    <cellStyle name="Total 2 5 5 2 2" xfId="20339" xr:uid="{27E8A8B6-442F-42A2-9CFA-EF45F51F1D72}"/>
    <cellStyle name="Total 2 5 5 2 3" xfId="24763" xr:uid="{2478CC14-9D33-400A-B039-F66630C35E9F}"/>
    <cellStyle name="Total 2 5 5 3" xfId="12897" xr:uid="{7A70C0C6-12B3-40D6-80A9-974CF8ECA560}"/>
    <cellStyle name="Total 2 5 5 3 2" xfId="22345" xr:uid="{4601DF92-D6C4-4BAF-B854-6AC009C95D69}"/>
    <cellStyle name="Total 2 5 5 4" xfId="16610" xr:uid="{F3544E83-1E7B-4389-8836-6EFE817EFEE7}"/>
    <cellStyle name="Total 2 5 6" xfId="8252" xr:uid="{0891DA89-2957-4E95-B358-3AB162433615}"/>
    <cellStyle name="Total 2 5 6 2" xfId="11805" xr:uid="{49247526-5975-4AA9-B3C7-FCB72DAF35E1}"/>
    <cellStyle name="Total 2 5 6 2 2" xfId="21253" xr:uid="{AFF232C8-73A5-4FAB-A50C-3A8F99CCFA53}"/>
    <cellStyle name="Total 2 5 6 2 3" xfId="25647" xr:uid="{49E3B8F6-360D-4E71-B54A-5E19FD7F70B5}"/>
    <cellStyle name="Total 2 5 6 3" xfId="13957" xr:uid="{BC3A6E34-5F51-43FE-86B2-52E019DC7B72}"/>
    <cellStyle name="Total 2 5 6 3 2" xfId="23405" xr:uid="{A124BF60-F8AE-40D8-A027-B65F4094EABA}"/>
    <cellStyle name="Total 2 5 6 4" xfId="17700" xr:uid="{B76565F9-CD3D-4287-9F73-50FCBB8C8F83}"/>
    <cellStyle name="Total 2 5 7" xfId="7492" xr:uid="{B1854C07-1D9E-499C-86BE-8C26CF934BEB}"/>
    <cellStyle name="Total 2 5 7 2" xfId="11168" xr:uid="{F733CAD5-BE8C-4FCC-B0DA-EC46D023CCBB}"/>
    <cellStyle name="Total 2 5 7 2 2" xfId="20616" xr:uid="{B29035B0-3909-4D7F-B57F-85F7949D5736}"/>
    <cellStyle name="Total 2 5 7 2 3" xfId="25035" xr:uid="{32675175-2385-40F7-B944-AA0FFEF7F18C}"/>
    <cellStyle name="Total 2 5 7 3" xfId="13222" xr:uid="{17E6AC23-E4A5-4D62-99D3-05D085D3389D}"/>
    <cellStyle name="Total 2 5 7 3 2" xfId="22670" xr:uid="{9F3C3E1D-A4A7-4BCB-A425-7DDEC402112E}"/>
    <cellStyle name="Total 2 5 7 4" xfId="16940" xr:uid="{2E9C358C-9271-4634-9735-8BA597709320}"/>
    <cellStyle name="Total 2 5 8" xfId="8505" xr:uid="{72EF23F7-082F-408F-A5E4-C2A25141FE36}"/>
    <cellStyle name="Total 2 5 8 2" xfId="12020" xr:uid="{0212DAA3-6556-45A2-90A7-43BEC424EB36}"/>
    <cellStyle name="Total 2 5 8 2 2" xfId="21468" xr:uid="{0D5E1C0D-104A-410E-98F8-7F40A3DB1DD5}"/>
    <cellStyle name="Total 2 5 8 2 3" xfId="25860" xr:uid="{FC418377-C0B0-4C31-9AD2-B1A9A14F829F}"/>
    <cellStyle name="Total 2 5 8 3" xfId="14208" xr:uid="{6AE1DB1C-B79E-4C20-8E76-EF7003F13DFA}"/>
    <cellStyle name="Total 2 5 8 3 2" xfId="23656" xr:uid="{C91E0B56-0F63-4D90-A087-74ECC3E7C5BE}"/>
    <cellStyle name="Total 2 5 8 4" xfId="17953" xr:uid="{873F5EE9-760C-4052-8169-EAD391212294}"/>
    <cellStyle name="Total 2 5 9" xfId="9001" xr:uid="{3590BC35-F7EB-4B5F-96E7-DC781CEB703C}"/>
    <cellStyle name="Total 2 5 9 2" xfId="12447" xr:uid="{A3EC1604-AF70-4E14-9B64-10AF890FCC9D}"/>
    <cellStyle name="Total 2 5 9 2 2" xfId="21895" xr:uid="{12805BDB-FC6D-4EA8-AF16-EF4630E60CC3}"/>
    <cellStyle name="Total 2 5 9 2 3" xfId="26285" xr:uid="{278E42C0-D1C0-4F6A-A1FA-4BF814998BE7}"/>
    <cellStyle name="Total 2 5 9 3" xfId="14702" xr:uid="{0BF0E731-243E-4064-8909-C0BB2A811978}"/>
    <cellStyle name="Total 2 5 9 3 2" xfId="24150" xr:uid="{F4D206BA-9B11-4A66-A6EF-02340D3C9846}"/>
    <cellStyle name="Total 2 5 9 4" xfId="18449" xr:uid="{77CCD29E-CD53-4834-88D3-2EC3324E7CD2}"/>
    <cellStyle name="Total 2 6" xfId="1598" xr:uid="{F8EF5518-9763-43F4-BEAA-9153A5BD50EA}"/>
    <cellStyle name="Total 2 6 10" xfId="7446" xr:uid="{25B2B16A-5265-4DEA-9C0B-1E2969177639}"/>
    <cellStyle name="Total 2 6 10 2" xfId="13176" xr:uid="{FAE197B2-36B8-44DC-B4CF-CC653DBAFEE5}"/>
    <cellStyle name="Total 2 6 10 2 2" xfId="22624" xr:uid="{D0403944-642B-421D-972F-FB5EB91D8D56}"/>
    <cellStyle name="Total 2 6 10 3" xfId="16894" xr:uid="{A65CA0D9-7D96-49AC-B53D-39429830F8A4}"/>
    <cellStyle name="Total 2 6 11" xfId="26896" xr:uid="{917D578D-7A3C-41C7-B597-EA0F6F1BF015}"/>
    <cellStyle name="Total 2 6 12" xfId="26710" xr:uid="{23C29A62-C910-4C61-A58A-D787BDB6324E}"/>
    <cellStyle name="Total 2 6 2" xfId="4028" xr:uid="{622B75F4-331D-4F78-B8EA-EAE731ECD6F5}"/>
    <cellStyle name="Total 2 6 2 10" xfId="27701" xr:uid="{D5856CB5-60E0-4051-B341-649B424CBD46}"/>
    <cellStyle name="Total 2 6 2 2" xfId="6036" xr:uid="{B41BD14F-6E93-48D2-8A79-0442DB9A14C4}"/>
    <cellStyle name="Total 2 6 2 2 2" xfId="6706" xr:uid="{A70E663A-EDA8-4484-8EE3-E4A5CA9C15F3}"/>
    <cellStyle name="Total 2 6 2 2 2 2" xfId="10438" xr:uid="{A99FEE92-B4C5-4B79-841C-CDD8573CA087}"/>
    <cellStyle name="Total 2 6 2 2 2 2 2" xfId="19886" xr:uid="{EE115082-F0AF-4371-ACED-3DC7CB1EFDC1}"/>
    <cellStyle name="Total 2 6 2 2 2 3" xfId="16157" xr:uid="{FCC11F9B-FAE3-4A64-8A64-BA61CDCB2B8B}"/>
    <cellStyle name="Total 2 6 2 2 3" xfId="9768" xr:uid="{3A3EA7BE-3CCE-452E-8D1D-BF9C16B08ADD}"/>
    <cellStyle name="Total 2 6 2 2 3 2" xfId="19216" xr:uid="{9BEE88FA-5DEC-4410-A5AA-6F5A49F31728}"/>
    <cellStyle name="Total 2 6 2 2 4" xfId="15487" xr:uid="{068AAE3B-7208-4EF5-BABD-03E56AEC20A6}"/>
    <cellStyle name="Total 2 6 2 2 5" xfId="28046" xr:uid="{2F3DCCC8-4DBD-4A1D-A5B7-65EE2D0826AF}"/>
    <cellStyle name="Total 2 6 2 2 6" xfId="28210" xr:uid="{8FD3794B-9DCF-4AEC-86CA-EA4B2A613D0B}"/>
    <cellStyle name="Total 2 6 2 2 7" xfId="26667" xr:uid="{9000C009-B620-4E5F-B3B3-D3582816542D}"/>
    <cellStyle name="Total 2 6 2 2 8" xfId="28554" xr:uid="{1BA8722B-F809-4C1F-BA2B-10A186FB3A2D}"/>
    <cellStyle name="Total 2 6 2 3" xfId="7218" xr:uid="{61B37D75-7D89-4961-8795-9E22FFA590B6}"/>
    <cellStyle name="Total 2 6 2 3 2" xfId="10949" xr:uid="{E222D343-8897-4687-8B8B-5A3C411EFCE5}"/>
    <cellStyle name="Total 2 6 2 3 2 2" xfId="20397" xr:uid="{258A2FE7-8774-48C5-9474-3514BAE24F6A}"/>
    <cellStyle name="Total 2 6 2 3 2 3" xfId="24821" xr:uid="{53E88E27-AB65-4087-8991-2AC6E055B691}"/>
    <cellStyle name="Total 2 6 2 3 3" xfId="12955" xr:uid="{C4B92FCE-ACA8-41F6-A48E-E1B888B82A9F}"/>
    <cellStyle name="Total 2 6 2 3 3 2" xfId="22403" xr:uid="{493FDC8F-AA64-4A66-90DB-281E65DADBFA}"/>
    <cellStyle name="Total 2 6 2 3 4" xfId="16668" xr:uid="{90B0EE24-61D6-426E-861B-195ECC6464D0}"/>
    <cellStyle name="Total 2 6 2 4" xfId="7925" xr:uid="{5E7352D7-1835-4044-A209-B688A470AD3B}"/>
    <cellStyle name="Total 2 6 2 4 2" xfId="11535" xr:uid="{0CC10AA4-2598-452B-B18F-50220A6F4ABF}"/>
    <cellStyle name="Total 2 6 2 4 2 2" xfId="20983" xr:uid="{668AA750-9586-40FE-A417-9CACC0EAF1E2}"/>
    <cellStyle name="Total 2 6 2 4 2 3" xfId="25397" xr:uid="{AE71C942-5F4E-4FA2-926E-D99BE0525E7E}"/>
    <cellStyle name="Total 2 6 2 4 3" xfId="13650" xr:uid="{2B685BFE-36B5-4375-9F21-EFF3CAD8565F}"/>
    <cellStyle name="Total 2 6 2 4 3 2" xfId="23098" xr:uid="{2B23DDCC-9830-45D8-91C8-8BB8F8D4E25A}"/>
    <cellStyle name="Total 2 6 2 4 4" xfId="17373" xr:uid="{7724588E-7EF7-4038-8F31-97FAD4114021}"/>
    <cellStyle name="Total 2 6 2 5" xfId="8511" xr:uid="{4FDE7C7B-E2A9-4BED-AC19-F30D697B5D16}"/>
    <cellStyle name="Total 2 6 2 5 2" xfId="12024" xr:uid="{E434A662-81B6-4D7C-8D7D-1A39036A3DAD}"/>
    <cellStyle name="Total 2 6 2 5 2 2" xfId="21472" xr:uid="{55991A9E-1FE9-4C5D-AAAF-E9E5BCEB9017}"/>
    <cellStyle name="Total 2 6 2 5 2 3" xfId="25864" xr:uid="{79D45EA2-CDB2-457D-92A8-9C3C181E2A42}"/>
    <cellStyle name="Total 2 6 2 5 3" xfId="14214" xr:uid="{61B41FBB-28AF-469B-AC21-E733F734059A}"/>
    <cellStyle name="Total 2 6 2 5 3 2" xfId="23662" xr:uid="{57DA00C9-474E-49CF-A72B-E36C6641E1E8}"/>
    <cellStyle name="Total 2 6 2 5 4" xfId="17959" xr:uid="{89A35769-004E-46F0-A248-EA8474F1D157}"/>
    <cellStyle name="Total 2 6 2 6" xfId="7398" xr:uid="{DE275A7B-3DBE-45A7-A8A4-15A1CF5DE98D}"/>
    <cellStyle name="Total 2 6 2 6 2" xfId="11089" xr:uid="{224AB62C-B8E8-4815-A67C-C3D59B65BF68}"/>
    <cellStyle name="Total 2 6 2 6 2 2" xfId="20537" xr:uid="{5F7D4A05-EF5F-46F3-9409-2BD8CB07B4DB}"/>
    <cellStyle name="Total 2 6 2 6 2 3" xfId="24956" xr:uid="{6648745D-4B66-445D-B789-CC2F8E460423}"/>
    <cellStyle name="Total 2 6 2 6 3" xfId="13128" xr:uid="{36C67BF1-995D-47EC-9AE5-CEE24D3F15E3}"/>
    <cellStyle name="Total 2 6 2 6 3 2" xfId="22576" xr:uid="{979C5597-31C5-4BE1-AA60-868ACBD6D631}"/>
    <cellStyle name="Total 2 6 2 6 4" xfId="16846" xr:uid="{C0483A87-5509-4B10-AFD8-EC8AC6B2666D}"/>
    <cellStyle name="Total 2 6 2 7" xfId="9129" xr:uid="{8AAD0A7E-ED62-427B-9991-366F41A3FB62}"/>
    <cellStyle name="Total 2 6 2 7 2" xfId="12537" xr:uid="{478B22ED-0FD8-4BB9-B777-59966F94C892}"/>
    <cellStyle name="Total 2 6 2 7 2 2" xfId="21985" xr:uid="{F57F2F8F-1AD3-4C1D-AC84-15FBA696DD54}"/>
    <cellStyle name="Total 2 6 2 7 2 3" xfId="26375" xr:uid="{DD9FC989-372C-4AC7-B2AC-DFB924F6D267}"/>
    <cellStyle name="Total 2 6 2 7 3" xfId="14830" xr:uid="{7775171D-D106-446C-9E46-C1B3A229BA4D}"/>
    <cellStyle name="Total 2 6 2 7 3 2" xfId="24278" xr:uid="{76597938-5640-408B-A038-0D38493B99A4}"/>
    <cellStyle name="Total 2 6 2 7 4" xfId="18577" xr:uid="{AD7FE4E8-BE68-4024-B738-910851868925}"/>
    <cellStyle name="Total 2 6 2 8" xfId="7282" xr:uid="{F7701726-B229-482C-AC24-CDA36A337BB1}"/>
    <cellStyle name="Total 2 6 2 8 2" xfId="13012" xr:uid="{6CF8173E-C846-4B1F-B063-966E4EEADF00}"/>
    <cellStyle name="Total 2 6 2 8 2 2" xfId="22460" xr:uid="{2862EE31-7BDB-4477-89BC-7246AFBF0F15}"/>
    <cellStyle name="Total 2 6 2 8 3" xfId="16730" xr:uid="{34FDFA86-3653-4A8C-8667-A4E014AB084A}"/>
    <cellStyle name="Total 2 6 2 9" xfId="27411" xr:uid="{9108D15B-C9C7-47D8-95FD-2B131B712C70}"/>
    <cellStyle name="Total 2 6 3" xfId="5361" xr:uid="{9F0DAF74-EE3B-48D8-A447-99B4C55D4B6A}"/>
    <cellStyle name="Total 2 6 3 10" xfId="26937" xr:uid="{B02AB6C1-3EC6-4B82-9163-4030B53D910E}"/>
    <cellStyle name="Total 2 6 3 2" xfId="6159" xr:uid="{3D5CE0E2-0A83-4C4F-A288-DD3D0DD27C71}"/>
    <cellStyle name="Total 2 6 3 2 2" xfId="6829" xr:uid="{25B3F094-E535-4C27-AB9E-EE3CE71BF452}"/>
    <cellStyle name="Total 2 6 3 2 2 2" xfId="10561" xr:uid="{ADEB3302-5779-4523-A531-32CE0594EA4D}"/>
    <cellStyle name="Total 2 6 3 2 2 2 2" xfId="20009" xr:uid="{1AE03323-9466-4E84-B93B-5318924CD7D9}"/>
    <cellStyle name="Total 2 6 3 2 2 3" xfId="16280" xr:uid="{2321D9AB-6251-49E6-AB72-738AB808764D}"/>
    <cellStyle name="Total 2 6 3 2 3" xfId="9891" xr:uid="{5C00F494-CAEA-4C34-9B8B-0AD2D4C5D38A}"/>
    <cellStyle name="Total 2 6 3 2 3 2" xfId="19339" xr:uid="{BB58DE07-FDC8-44D1-884E-B77D23DB1770}"/>
    <cellStyle name="Total 2 6 3 2 4" xfId="15610" xr:uid="{B1914519-9DDB-4302-8072-4A3C0BF9D9BB}"/>
    <cellStyle name="Total 2 6 3 2 5" xfId="28130" xr:uid="{C03FAC49-F73C-49AC-A514-ACE2178A1A8F}"/>
    <cellStyle name="Total 2 6 3 2 6" xfId="28257" xr:uid="{09DD50EA-3A66-47D0-B0EF-488CAED71DE3}"/>
    <cellStyle name="Total 2 6 3 2 7" xfId="26514" xr:uid="{96DF009A-E2CF-4AC4-955F-A8931048CE74}"/>
    <cellStyle name="Total 2 6 3 2 8" xfId="28636" xr:uid="{99F3D53A-6C84-41D1-A1B0-C1EB4C84BBA4}"/>
    <cellStyle name="Total 2 6 3 3" xfId="6966" xr:uid="{FF823CB4-51CE-4279-A70D-876E8B0AEFFE}"/>
    <cellStyle name="Total 2 6 3 3 2" xfId="10697" xr:uid="{3295B18E-C53D-4883-8F0E-2D5F29AC4EF9}"/>
    <cellStyle name="Total 2 6 3 3 2 2" xfId="20145" xr:uid="{49D3DEC9-096D-41E7-A05E-175380163728}"/>
    <cellStyle name="Total 2 6 3 3 2 3" xfId="24569" xr:uid="{8281AFD5-7462-4C82-8CA4-53BA77D89B88}"/>
    <cellStyle name="Total 2 6 3 3 3" xfId="12703" xr:uid="{64E080B9-AD3D-41D2-8346-C6983B0B1848}"/>
    <cellStyle name="Total 2 6 3 3 3 2" xfId="22151" xr:uid="{A2400D8C-0172-460C-9DF7-73812FBA3D7D}"/>
    <cellStyle name="Total 2 6 3 3 4" xfId="16416" xr:uid="{44F22C0F-3FB8-4A19-BE35-3748EE1A878F}"/>
    <cellStyle name="Total 2 6 3 4" xfId="8520" xr:uid="{8FAAC547-DA58-48C3-862C-C47C6255A533}"/>
    <cellStyle name="Total 2 6 3 4 2" xfId="12032" xr:uid="{F2A83FFC-35EC-4238-B016-EF4C7682CD27}"/>
    <cellStyle name="Total 2 6 3 4 2 2" xfId="21480" xr:uid="{DDD838A3-C200-43E6-82CA-7F5540B42392}"/>
    <cellStyle name="Total 2 6 3 4 2 3" xfId="25872" xr:uid="{A3A0B5E3-4E48-418E-956E-08261B8C11EE}"/>
    <cellStyle name="Total 2 6 3 4 3" xfId="14223" xr:uid="{C1F00007-A945-43EB-879C-945F8B6DC7D9}"/>
    <cellStyle name="Total 2 6 3 4 3 2" xfId="23671" xr:uid="{92B1CB72-B0D6-4418-A325-68B247B4472E}"/>
    <cellStyle name="Total 2 6 3 4 4" xfId="17968" xr:uid="{C2E4E7BE-C8D1-44D7-8B19-E4665D2C85C0}"/>
    <cellStyle name="Total 2 6 3 5" xfId="8987" xr:uid="{51067536-C8F8-40AB-ACED-2055FE146FB8}"/>
    <cellStyle name="Total 2 6 3 5 2" xfId="12436" xr:uid="{F8B9C942-F931-4F0C-9336-689C5B37326D}"/>
    <cellStyle name="Total 2 6 3 5 2 2" xfId="21884" xr:uid="{C7FAF1F2-DAE2-4C5C-8CE4-0D516C0DC823}"/>
    <cellStyle name="Total 2 6 3 5 2 3" xfId="26274" xr:uid="{AE1BA528-31B7-4B32-BFEE-F0B950B7D139}"/>
    <cellStyle name="Total 2 6 3 5 3" xfId="14688" xr:uid="{F1E5C117-C4A7-4845-AA35-57718D5B74F8}"/>
    <cellStyle name="Total 2 6 3 5 3 2" xfId="24136" xr:uid="{CD99DC5D-F090-44FE-90C6-60DB0E6A9F38}"/>
    <cellStyle name="Total 2 6 3 5 4" xfId="18435" xr:uid="{B27ED042-4C3E-4C3A-989E-4F258F25EA98}"/>
    <cellStyle name="Total 2 6 3 6" xfId="9084" xr:uid="{0CF2A2FC-1AF6-4CA1-8948-F35413660FE5}"/>
    <cellStyle name="Total 2 6 3 6 2" xfId="12514" xr:uid="{A46EC218-C98A-431C-A7EC-14A288FDF0D5}"/>
    <cellStyle name="Total 2 6 3 6 2 2" xfId="21962" xr:uid="{3052B405-BB82-41B4-B693-9FB25C930A41}"/>
    <cellStyle name="Total 2 6 3 6 2 3" xfId="26352" xr:uid="{387EB905-B71A-4CAC-B57E-AB56D185FD6A}"/>
    <cellStyle name="Total 2 6 3 6 3" xfId="14785" xr:uid="{DEB94840-C8ED-466F-BD69-5F926440462C}"/>
    <cellStyle name="Total 2 6 3 6 3 2" xfId="24233" xr:uid="{0F6DDB88-F3E7-4C0C-9FC7-5D2036192684}"/>
    <cellStyle name="Total 2 6 3 6 4" xfId="18532" xr:uid="{DB6AA0B6-4AAD-4C67-AB7B-D84E3A9AB123}"/>
    <cellStyle name="Total 2 6 3 7" xfId="7885" xr:uid="{1C5541BB-6BEA-451A-9727-5B7113FB7DF0}"/>
    <cellStyle name="Total 2 6 3 7 2" xfId="11506" xr:uid="{95E4C2E4-DE48-4B34-8E82-4FC895B51C6B}"/>
    <cellStyle name="Total 2 6 3 7 2 2" xfId="20954" xr:uid="{34F74F82-5005-4F2D-AB3B-7580778183B1}"/>
    <cellStyle name="Total 2 6 3 7 2 3" xfId="25368" xr:uid="{121D12FD-A6E2-4890-9A26-4245445BFAA8}"/>
    <cellStyle name="Total 2 6 3 7 3" xfId="13610" xr:uid="{CFB16314-73DF-40E4-BF93-3910D44547EF}"/>
    <cellStyle name="Total 2 6 3 7 3 2" xfId="23058" xr:uid="{C64935C2-C4FB-47C7-807A-3479EF57168F}"/>
    <cellStyle name="Total 2 6 3 7 4" xfId="17333" xr:uid="{101E9A3B-D003-4564-810E-09D339D2A9DD}"/>
    <cellStyle name="Total 2 6 3 8" xfId="9199" xr:uid="{2AB2794E-34AE-432D-BE6F-89FD49C070AE}"/>
    <cellStyle name="Total 2 6 3 8 2" xfId="14899" xr:uid="{BF8B9F28-4100-49A4-BF54-EF3D7AF4FCE4}"/>
    <cellStyle name="Total 2 6 3 8 2 2" xfId="24347" xr:uid="{3BA38BFA-576F-4107-8E85-53DC70FBA360}"/>
    <cellStyle name="Total 2 6 3 8 3" xfId="18647" xr:uid="{D886EE8A-6F97-417C-A718-7C52FB80DA25}"/>
    <cellStyle name="Total 2 6 3 9" xfId="27687" xr:uid="{2241E785-874F-4240-9108-920EE0120E90}"/>
    <cellStyle name="Total 2 6 4" xfId="5713" xr:uid="{2507E7CC-B620-4849-89AB-C1C42E46E3B6}"/>
    <cellStyle name="Total 2 6 4 2" xfId="6383" xr:uid="{2F102A2D-10FF-45C2-9A60-772B1970ADD5}"/>
    <cellStyle name="Total 2 6 4 2 2" xfId="10115" xr:uid="{39DEBF95-A913-42BA-8DA3-A079A1F1A39A}"/>
    <cellStyle name="Total 2 6 4 2 2 2" xfId="19563" xr:uid="{AED6F21F-9D26-4445-8CDD-B9506FFFEB24}"/>
    <cellStyle name="Total 2 6 4 2 3" xfId="15834" xr:uid="{6348A462-27A1-4B83-91F8-67127BDBFBD7}"/>
    <cellStyle name="Total 2 6 4 3" xfId="9445" xr:uid="{DDA2B012-27D6-4DE4-AC2D-9D7B08B5FCF7}"/>
    <cellStyle name="Total 2 6 4 3 2" xfId="18893" xr:uid="{5B8F03C1-ADD0-4393-9CC6-0022EEA21A99}"/>
    <cellStyle name="Total 2 6 4 4" xfId="15164" xr:uid="{4008F583-A3A0-44DF-A279-22D128E3A408}"/>
    <cellStyle name="Total 2 6 4 5" xfId="27894" xr:uid="{2ECB1752-11C9-4CA4-8266-B98B14382260}"/>
    <cellStyle name="Total 2 6 4 6" xfId="27693" xr:uid="{34DFDFC1-BC91-469A-BF56-C651802FDF0E}"/>
    <cellStyle name="Total 2 6 4 7" xfId="27932" xr:uid="{03436F63-E7FF-4286-9C26-CF5C45C68460}"/>
    <cellStyle name="Total 2 6 4 8" xfId="28428" xr:uid="{03183C11-99C5-43A3-BD3F-BBBA12BC249B}"/>
    <cellStyle name="Total 2 6 5" xfId="7056" xr:uid="{D5C52BAE-0B8C-42A1-BB50-AA11F91B971B}"/>
    <cellStyle name="Total 2 6 5 2" xfId="10787" xr:uid="{7DFC2683-D2F6-4FA7-AC27-00A57FE126ED}"/>
    <cellStyle name="Total 2 6 5 2 2" xfId="20235" xr:uid="{24BC60A8-6A5F-4003-BAC8-642C12C1E175}"/>
    <cellStyle name="Total 2 6 5 2 3" xfId="24659" xr:uid="{A9542497-546A-4314-82D6-63DC01EA51ED}"/>
    <cellStyle name="Total 2 6 5 3" xfId="12793" xr:uid="{3EDB61AA-4F27-4C5B-9DB3-3F1709867C99}"/>
    <cellStyle name="Total 2 6 5 3 2" xfId="22241" xr:uid="{1F415571-261A-42C8-BE5A-FFED2BBE6FBF}"/>
    <cellStyle name="Total 2 6 5 4" xfId="16506" xr:uid="{6E7E2D5C-995C-4F0B-93D0-55C270848723}"/>
    <cellStyle name="Total 2 6 6" xfId="8251" xr:uid="{F94EAC5B-A2BD-4FC1-8E76-25EBAA538C66}"/>
    <cellStyle name="Total 2 6 6 2" xfId="11804" xr:uid="{E15778B3-E97C-46BA-8896-3819EEC50151}"/>
    <cellStyle name="Total 2 6 6 2 2" xfId="21252" xr:uid="{DD0B8923-CD87-4CDC-9997-DA6921373273}"/>
    <cellStyle name="Total 2 6 6 2 3" xfId="25646" xr:uid="{7F013C69-4D07-4259-BDA6-6876C40A3C04}"/>
    <cellStyle name="Total 2 6 6 3" xfId="13956" xr:uid="{4D6867FD-39BC-44FD-A51C-1F2E98EF1F1D}"/>
    <cellStyle name="Total 2 6 6 3 2" xfId="23404" xr:uid="{D923F9FF-89C0-4A78-A993-824E7F0E5A67}"/>
    <cellStyle name="Total 2 6 6 4" xfId="17699" xr:uid="{4329042B-1B25-402C-96FA-BA7E61E2D156}"/>
    <cellStyle name="Total 2 6 7" xfId="8777" xr:uid="{F20918B4-5A3E-47A5-BDA7-63CE5A6ECFD4}"/>
    <cellStyle name="Total 2 6 7 2" xfId="12261" xr:uid="{ED371B33-4B39-49DF-9614-2747B67E7A55}"/>
    <cellStyle name="Total 2 6 7 2 2" xfId="21709" xr:uid="{586EAE5B-9FBB-4308-A2CA-0795501A916C}"/>
    <cellStyle name="Total 2 6 7 2 3" xfId="26101" xr:uid="{5F60FD0C-7551-445C-B482-780D56DA07F3}"/>
    <cellStyle name="Total 2 6 7 3" xfId="14480" xr:uid="{D93227FE-11F7-4117-8C5F-AC026F7A6BF0}"/>
    <cellStyle name="Total 2 6 7 3 2" xfId="23928" xr:uid="{8181BA31-69E2-46AB-8EE5-E60396CCA40E}"/>
    <cellStyle name="Total 2 6 7 4" xfId="18225" xr:uid="{184B170B-7551-4D85-99AD-E1C51486394D}"/>
    <cellStyle name="Total 2 6 8" xfId="7444" xr:uid="{7F2FDB9A-D84D-4890-B193-8ADA7A332767}"/>
    <cellStyle name="Total 2 6 8 2" xfId="11122" xr:uid="{0218B8DA-6203-45A6-B39F-136D34770E8C}"/>
    <cellStyle name="Total 2 6 8 2 2" xfId="20570" xr:uid="{281096DB-AFBC-4AA8-886C-95A1091958D1}"/>
    <cellStyle name="Total 2 6 8 2 3" xfId="24989" xr:uid="{F9432B37-E0B9-4276-82C8-2FD643FDB69D}"/>
    <cellStyle name="Total 2 6 8 3" xfId="13174" xr:uid="{4C9A638A-1720-4C89-A3EC-04FABE65CF5C}"/>
    <cellStyle name="Total 2 6 8 3 2" xfId="22622" xr:uid="{90927002-4C1B-4902-A50E-D4BD25FD576E}"/>
    <cellStyle name="Total 2 6 8 4" xfId="16892" xr:uid="{6E957529-7310-400B-B6A4-4CF1BF41121E}"/>
    <cellStyle name="Total 2 6 9" xfId="8977" xr:uid="{073D2580-C143-4EEF-8F1D-62F9B0ABEBD5}"/>
    <cellStyle name="Total 2 6 9 2" xfId="12429" xr:uid="{C2626A26-F6B2-44B4-B0FD-A940F713BB5C}"/>
    <cellStyle name="Total 2 6 9 2 2" xfId="21877" xr:uid="{925C2BA7-4654-4C6A-BB4D-67598F776791}"/>
    <cellStyle name="Total 2 6 9 2 3" xfId="26267" xr:uid="{D01E09D5-1556-4F85-AFF3-FBFC8DA61DCF}"/>
    <cellStyle name="Total 2 6 9 3" xfId="14678" xr:uid="{FC4AF7BC-6517-48FD-A766-31A320F02F47}"/>
    <cellStyle name="Total 2 6 9 3 2" xfId="24126" xr:uid="{A715DB1C-8A9E-4D28-8823-BB3AFAFD7051}"/>
    <cellStyle name="Total 2 6 9 4" xfId="18425" xr:uid="{E49329FF-DC86-4FDE-BCB4-19D6E91340B4}"/>
    <cellStyle name="Total 2 7" xfId="1599" xr:uid="{C73EC836-DEA5-4E4C-BFE6-C596F34945FA}"/>
    <cellStyle name="Total 2 7 10" xfId="7280" xr:uid="{9F15B108-FBEF-4A9E-99EC-A404742E92C5}"/>
    <cellStyle name="Total 2 7 10 2" xfId="13010" xr:uid="{F5D6B138-A1E2-4E1D-995A-F70C9A4F873A}"/>
    <cellStyle name="Total 2 7 10 2 2" xfId="22458" xr:uid="{A3DA0DD3-98A6-41DF-87CF-50618981E64F}"/>
    <cellStyle name="Total 2 7 10 3" xfId="16728" xr:uid="{383193D6-77E9-405A-AFA7-4A1187C35951}"/>
    <cellStyle name="Total 2 7 11" xfId="26897" xr:uid="{78E394B0-DB32-4023-B98B-E1391370931E}"/>
    <cellStyle name="Total 2 7 12" xfId="26697" xr:uid="{3FE0C5AD-6F07-483B-AE11-92787E65A8FF}"/>
    <cellStyle name="Total 2 7 2" xfId="4029" xr:uid="{28177AEB-FCDE-47F2-96A8-2BCE04AC96FA}"/>
    <cellStyle name="Total 2 7 2 10" xfId="27494" xr:uid="{4C5E7908-FE7B-4608-B5F5-A12CAE470302}"/>
    <cellStyle name="Total 2 7 2 2" xfId="6037" xr:uid="{66047A84-511F-4B00-93AC-BA5950166B69}"/>
    <cellStyle name="Total 2 7 2 2 2" xfId="6707" xr:uid="{497B2C67-812E-4580-AE63-4E20EB11C512}"/>
    <cellStyle name="Total 2 7 2 2 2 2" xfId="10439" xr:uid="{83E2CD22-404F-48BC-8609-992FFB8EC83C}"/>
    <cellStyle name="Total 2 7 2 2 2 2 2" xfId="19887" xr:uid="{D501C695-95C5-4544-9746-CF41C3906691}"/>
    <cellStyle name="Total 2 7 2 2 2 3" xfId="16158" xr:uid="{7C0E46CA-0FEA-4667-B8DB-3C7A82F9C996}"/>
    <cellStyle name="Total 2 7 2 2 3" xfId="9769" xr:uid="{F66482C5-ED6C-44BD-B8A7-5531308DDCB3}"/>
    <cellStyle name="Total 2 7 2 2 3 2" xfId="19217" xr:uid="{477B4D6E-D8AB-48A4-9B1D-8922AF194797}"/>
    <cellStyle name="Total 2 7 2 2 4" xfId="15488" xr:uid="{F330FD0F-C1B0-4A00-A5F7-CE06EE3A9C91}"/>
    <cellStyle name="Total 2 7 2 2 5" xfId="28047" xr:uid="{FE40AB3A-CFF3-4312-8E58-06B20C088F25}"/>
    <cellStyle name="Total 2 7 2 2 6" xfId="28211" xr:uid="{C972E9BA-47DA-46B0-9D3E-14BC44490726}"/>
    <cellStyle name="Total 2 7 2 2 7" xfId="27073" xr:uid="{4FDE1531-AA3C-4AD4-B33C-DDC72BFAA489}"/>
    <cellStyle name="Total 2 7 2 2 8" xfId="28555" xr:uid="{506AE581-3034-4324-8ECB-1A7161E9679A}"/>
    <cellStyle name="Total 2 7 2 3" xfId="6874" xr:uid="{AC418A4B-F998-4EFC-AAA9-3BD94B56382F}"/>
    <cellStyle name="Total 2 7 2 3 2" xfId="10605" xr:uid="{0D234907-BF57-41AA-B122-26143D548771}"/>
    <cellStyle name="Total 2 7 2 3 2 2" xfId="20053" xr:uid="{7229F0A1-4F78-4F48-A04F-9096C796AC05}"/>
    <cellStyle name="Total 2 7 2 3 2 3" xfId="24477" xr:uid="{E92D49A2-29E7-4FF3-9C37-631C08C47055}"/>
    <cellStyle name="Total 2 7 2 3 3" xfId="12611" xr:uid="{712CF598-AE89-4502-AFB3-E22AF0FB8B8C}"/>
    <cellStyle name="Total 2 7 2 3 3 2" xfId="22059" xr:uid="{0699F4CD-F286-4BF7-B850-A1DBB1DAE96E}"/>
    <cellStyle name="Total 2 7 2 3 4" xfId="16324" xr:uid="{9852DECE-D738-48EE-9BB6-779C0ADD7FE0}"/>
    <cellStyle name="Total 2 7 2 4" xfId="7370" xr:uid="{BCE44CA3-AEBF-48B3-840E-DEA5C33F5632}"/>
    <cellStyle name="Total 2 7 2 4 2" xfId="11069" xr:uid="{C48375A4-24F9-4CC3-B032-2D75ABECCC87}"/>
    <cellStyle name="Total 2 7 2 4 2 2" xfId="20517" xr:uid="{5DABC8D7-1B0D-4E1D-9E65-CAD9647EA0CA}"/>
    <cellStyle name="Total 2 7 2 4 2 3" xfId="24936" xr:uid="{2CD01311-BC0D-4CC3-BE49-0F6519DB8744}"/>
    <cellStyle name="Total 2 7 2 4 3" xfId="13100" xr:uid="{2DF2BE50-88EC-46DF-B04D-94FFD88F1AEB}"/>
    <cellStyle name="Total 2 7 2 4 3 2" xfId="22548" xr:uid="{1C5D2AF4-3D72-4267-8A68-67D82FE8DB29}"/>
    <cellStyle name="Total 2 7 2 4 4" xfId="16818" xr:uid="{253980E7-EC35-429C-B1B1-48362BC975A4}"/>
    <cellStyle name="Total 2 7 2 5" xfId="7334" xr:uid="{9F458D4E-D04B-404B-AF0A-2D89D25B033B}"/>
    <cellStyle name="Total 2 7 2 5 2" xfId="11045" xr:uid="{F0BEF197-FFC6-4A50-935D-C2FAAFFEA1F1}"/>
    <cellStyle name="Total 2 7 2 5 2 2" xfId="20493" xr:uid="{6919ED64-5CD1-48CA-B4AB-625D81C03078}"/>
    <cellStyle name="Total 2 7 2 5 2 3" xfId="24912" xr:uid="{CEDB01EC-7F85-4825-A8A4-2D08F4B5C317}"/>
    <cellStyle name="Total 2 7 2 5 3" xfId="13064" xr:uid="{15A2A7A2-3146-4DBC-92B4-BB9F574F380C}"/>
    <cellStyle name="Total 2 7 2 5 3 2" xfId="22512" xr:uid="{9CBF7E4D-CE78-4D08-B6AD-31B9E92E8B0B}"/>
    <cellStyle name="Total 2 7 2 5 4" xfId="16782" xr:uid="{26D1605D-E5B2-454A-B6E8-B04950422AB1}"/>
    <cellStyle name="Total 2 7 2 6" xfId="8683" xr:uid="{806314EC-2D75-41D9-BC95-68D1F3B045B2}"/>
    <cellStyle name="Total 2 7 2 6 2" xfId="12169" xr:uid="{8EF53497-2A09-44C8-A9DC-FF1E509BE569}"/>
    <cellStyle name="Total 2 7 2 6 2 2" xfId="21617" xr:uid="{7A8361CA-C60D-4C36-A27F-71417FD433AB}"/>
    <cellStyle name="Total 2 7 2 6 2 3" xfId="26009" xr:uid="{907F1BE6-B47A-425E-A5BF-01A6795CEF97}"/>
    <cellStyle name="Total 2 7 2 6 3" xfId="14386" xr:uid="{48EE6C79-A1BB-4DC9-AD28-4F943E6947D2}"/>
    <cellStyle name="Total 2 7 2 6 3 2" xfId="23834" xr:uid="{7B3DAC44-A124-42EC-BF4A-5245F1214F21}"/>
    <cellStyle name="Total 2 7 2 6 4" xfId="18131" xr:uid="{F97F15CF-0043-4A51-A76A-6346516DE23E}"/>
    <cellStyle name="Total 2 7 2 7" xfId="8057" xr:uid="{4CC3A1BF-835C-4283-A172-7185636451CD}"/>
    <cellStyle name="Total 2 7 2 7 2" xfId="11649" xr:uid="{6A8B4379-87A0-4349-A2B2-CB980F71C8AD}"/>
    <cellStyle name="Total 2 7 2 7 2 2" xfId="21097" xr:uid="{E0D8D2F6-B6F0-4C69-A1EE-341DCF8E1951}"/>
    <cellStyle name="Total 2 7 2 7 2 3" xfId="25510" xr:uid="{F9A1B345-2C70-4E5A-A9DB-6FA22F79CCE2}"/>
    <cellStyle name="Total 2 7 2 7 3" xfId="13781" xr:uid="{090BE0FC-9141-4C41-B607-6EE11D05C459}"/>
    <cellStyle name="Total 2 7 2 7 3 2" xfId="23229" xr:uid="{667ECACB-B429-450C-9C38-B121CCD845F1}"/>
    <cellStyle name="Total 2 7 2 7 4" xfId="17505" xr:uid="{2147BB58-5B10-4F0F-90D5-386195139197}"/>
    <cellStyle name="Total 2 7 2 8" xfId="7424" xr:uid="{521A0843-F91A-4E37-9044-1A3D60D3F910}"/>
    <cellStyle name="Total 2 7 2 8 2" xfId="13154" xr:uid="{CD51A10C-56BB-4535-9698-C83A970D51AA}"/>
    <cellStyle name="Total 2 7 2 8 2 2" xfId="22602" xr:uid="{6B45AA30-3A85-4CAE-BC36-000CDE3EEACD}"/>
    <cellStyle name="Total 2 7 2 8 3" xfId="16872" xr:uid="{09942A50-C915-4215-87F8-8ABD0D6C59C4}"/>
    <cellStyle name="Total 2 7 2 9" xfId="27412" xr:uid="{7B778B50-1A8F-41D1-A72E-5BA379CB39D4}"/>
    <cellStyle name="Total 2 7 3" xfId="5362" xr:uid="{6DD8FEAC-E009-45E1-A6EF-4731829A2964}"/>
    <cellStyle name="Total 2 7 3 10" xfId="26936" xr:uid="{F4695343-9EBB-4B2B-B14B-578DA3268395}"/>
    <cellStyle name="Total 2 7 3 2" xfId="6160" xr:uid="{5820CB3E-2F12-4842-9D37-F180854A56DF}"/>
    <cellStyle name="Total 2 7 3 2 2" xfId="6830" xr:uid="{ED641032-8E40-43F9-886E-317625752244}"/>
    <cellStyle name="Total 2 7 3 2 2 2" xfId="10562" xr:uid="{442CDCB5-9B5F-45CC-A398-44C8A161793F}"/>
    <cellStyle name="Total 2 7 3 2 2 2 2" xfId="20010" xr:uid="{D5E18A63-7A94-4A0B-8318-21D27D7DCD16}"/>
    <cellStyle name="Total 2 7 3 2 2 3" xfId="16281" xr:uid="{A2EEC5B9-9A3D-4466-BCDC-9A03525A1C28}"/>
    <cellStyle name="Total 2 7 3 2 3" xfId="9892" xr:uid="{ACC9D5F5-F96B-402D-93F9-9F457ABF6E26}"/>
    <cellStyle name="Total 2 7 3 2 3 2" xfId="19340" xr:uid="{996C22C9-2315-4052-84AE-CD91A950EBCB}"/>
    <cellStyle name="Total 2 7 3 2 4" xfId="15611" xr:uid="{48FF01DB-838B-45B3-B71C-43EE26C52BC9}"/>
    <cellStyle name="Total 2 7 3 2 5" xfId="28131" xr:uid="{B4C9F34D-69C2-4E33-92B4-A16F7C2166F2}"/>
    <cellStyle name="Total 2 7 3 2 6" xfId="28258" xr:uid="{39A49B76-4D71-4234-A687-C317C3141735}"/>
    <cellStyle name="Total 2 7 3 2 7" xfId="27075" xr:uid="{876E6AF0-E6BF-436C-B47C-62173856EF26}"/>
    <cellStyle name="Total 2 7 3 2 8" xfId="28637" xr:uid="{DE0B1422-B345-4DD6-8A63-14C859FAF824}"/>
    <cellStyle name="Total 2 7 3 3" xfId="6965" xr:uid="{924EA498-114E-4829-A7E4-D9B5BA2C6056}"/>
    <cellStyle name="Total 2 7 3 3 2" xfId="10696" xr:uid="{7C6E7FCC-0A59-4A1F-945D-F4C3F804B166}"/>
    <cellStyle name="Total 2 7 3 3 2 2" xfId="20144" xr:uid="{30CDE1A1-D607-47D8-858B-89BFC807B20A}"/>
    <cellStyle name="Total 2 7 3 3 2 3" xfId="24568" xr:uid="{4ED16348-6D9E-48FB-A105-025172E80E97}"/>
    <cellStyle name="Total 2 7 3 3 3" xfId="12702" xr:uid="{286F5D03-9DE6-48D5-BA00-F6793DBCBD43}"/>
    <cellStyle name="Total 2 7 3 3 3 2" xfId="22150" xr:uid="{9CFD053C-92C5-4DC4-ACC3-D73B7A4671BF}"/>
    <cellStyle name="Total 2 7 3 3 4" xfId="16415" xr:uid="{B26ED1D0-7F77-482E-9E0A-B302047BE9AB}"/>
    <cellStyle name="Total 2 7 3 4" xfId="7755" xr:uid="{91312EB5-1EA2-407E-817E-28DF7DBE8D5F}"/>
    <cellStyle name="Total 2 7 3 4 2" xfId="11398" xr:uid="{950A5AE9-0C7D-4E72-80D2-9D4F5FE385DF}"/>
    <cellStyle name="Total 2 7 3 4 2 2" xfId="20846" xr:uid="{681FA664-6430-4678-9270-A39BE5ECFE6A}"/>
    <cellStyle name="Total 2 7 3 4 2 3" xfId="25262" xr:uid="{3488763E-2C65-49D7-B8D0-57ABAE8D3BC8}"/>
    <cellStyle name="Total 2 7 3 4 3" xfId="13482" xr:uid="{A0AEDE73-74E8-4D37-A465-F25D922E3DDF}"/>
    <cellStyle name="Total 2 7 3 4 3 2" xfId="22930" xr:uid="{91924CDF-4262-46C1-8AC3-516D196C1A0C}"/>
    <cellStyle name="Total 2 7 3 4 4" xfId="17203" xr:uid="{567C402D-264B-4638-B382-9F6ECA0A6A15}"/>
    <cellStyle name="Total 2 7 3 5" xfId="8988" xr:uid="{0EBA8C63-87FC-4DF1-9645-C97B740ABDF4}"/>
    <cellStyle name="Total 2 7 3 5 2" xfId="12437" xr:uid="{C03075F3-1E7C-4A6B-B6C9-E4BEC84A5258}"/>
    <cellStyle name="Total 2 7 3 5 2 2" xfId="21885" xr:uid="{026FDC42-9DF5-4517-AE54-C263438257BE}"/>
    <cellStyle name="Total 2 7 3 5 2 3" xfId="26275" xr:uid="{E158F98D-C59A-4340-A09D-2971BCBAAC3E}"/>
    <cellStyle name="Total 2 7 3 5 3" xfId="14689" xr:uid="{FC610A3F-B8A2-43E8-96C0-548FB71D1F60}"/>
    <cellStyle name="Total 2 7 3 5 3 2" xfId="24137" xr:uid="{6061998F-FEE1-46A4-B41B-34A2DA04B736}"/>
    <cellStyle name="Total 2 7 3 5 4" xfId="18436" xr:uid="{1DC38984-7767-4CA1-88A1-3742BB058EFF}"/>
    <cellStyle name="Total 2 7 3 6" xfId="9085" xr:uid="{57A1AF11-94C3-4518-B747-DC297E2DFA1D}"/>
    <cellStyle name="Total 2 7 3 6 2" xfId="12515" xr:uid="{B92B7F9A-E410-4300-A488-C9ED235C77E7}"/>
    <cellStyle name="Total 2 7 3 6 2 2" xfId="21963" xr:uid="{4A70E592-E585-4954-8B89-BF7A0B61DC7A}"/>
    <cellStyle name="Total 2 7 3 6 2 3" xfId="26353" xr:uid="{D172ECBE-A2BB-455B-9934-8F52587E7560}"/>
    <cellStyle name="Total 2 7 3 6 3" xfId="14786" xr:uid="{DAB8EE59-A4EF-48C6-9CE4-1CB60B8C8FD9}"/>
    <cellStyle name="Total 2 7 3 6 3 2" xfId="24234" xr:uid="{6AA71C65-AC81-4142-8689-9C9EC6AC5C24}"/>
    <cellStyle name="Total 2 7 3 6 4" xfId="18533" xr:uid="{4248DC9C-F6D1-4686-89E8-981B2F95394B}"/>
    <cellStyle name="Total 2 7 3 7" xfId="8522" xr:uid="{3508624E-BDF6-4EAB-A2AB-0BE1D2064DEB}"/>
    <cellStyle name="Total 2 7 3 7 2" xfId="12034" xr:uid="{61B61AB6-FF91-409A-830E-1E385C9065E8}"/>
    <cellStyle name="Total 2 7 3 7 2 2" xfId="21482" xr:uid="{86488B16-D3B5-412A-892C-1669DA3ED9B7}"/>
    <cellStyle name="Total 2 7 3 7 2 3" xfId="25874" xr:uid="{1D324C63-CAF6-4949-A4FD-E278F0756EC0}"/>
    <cellStyle name="Total 2 7 3 7 3" xfId="14225" xr:uid="{2DE65A24-92C7-45D0-BCE4-3869D8ABEF0E}"/>
    <cellStyle name="Total 2 7 3 7 3 2" xfId="23673" xr:uid="{60ECD189-7B0D-4134-943D-E1DEA3A64788}"/>
    <cellStyle name="Total 2 7 3 7 4" xfId="17970" xr:uid="{5E574748-D002-4331-B221-13122FA4F010}"/>
    <cellStyle name="Total 2 7 3 8" xfId="9200" xr:uid="{2DFD05CF-A0FA-4464-813D-9B448C369638}"/>
    <cellStyle name="Total 2 7 3 8 2" xfId="14900" xr:uid="{53F172E7-7392-4979-B315-4D51AA9CD4AC}"/>
    <cellStyle name="Total 2 7 3 8 2 2" xfId="24348" xr:uid="{8730796E-83FD-4F8D-9E49-C79E9AFAB169}"/>
    <cellStyle name="Total 2 7 3 8 3" xfId="18648" xr:uid="{FAC249C3-B258-44D2-B5CD-E0CFC64E85A2}"/>
    <cellStyle name="Total 2 7 3 9" xfId="27688" xr:uid="{E389326C-AF20-43E6-8037-62D5E5D226B2}"/>
    <cellStyle name="Total 2 7 4" xfId="5714" xr:uid="{9D0A26A8-76E5-4E24-89E5-2FE23E5881CA}"/>
    <cellStyle name="Total 2 7 4 2" xfId="6384" xr:uid="{97D3E478-9993-4217-A07F-DE3105FE8563}"/>
    <cellStyle name="Total 2 7 4 2 2" xfId="10116" xr:uid="{1673CEE8-4650-46D1-9D82-E14FE50BC289}"/>
    <cellStyle name="Total 2 7 4 2 2 2" xfId="19564" xr:uid="{DD0A0EFA-0AE8-4058-82A4-632D4479CCAA}"/>
    <cellStyle name="Total 2 7 4 2 3" xfId="15835" xr:uid="{93B2B4B8-C647-4FDE-9261-61D94E721E4E}"/>
    <cellStyle name="Total 2 7 4 3" xfId="9446" xr:uid="{059A1D77-8099-47A7-AEEC-1A5898823D48}"/>
    <cellStyle name="Total 2 7 4 3 2" xfId="18894" xr:uid="{ED8E7B6A-F4D7-41A1-824B-F1FF51E5C85B}"/>
    <cellStyle name="Total 2 7 4 4" xfId="15165" xr:uid="{AA35E7A4-3794-46D0-97EA-9D7BEC5462FB}"/>
    <cellStyle name="Total 2 7 4 5" xfId="27895" xr:uid="{CB13155F-4683-405F-AF0B-5F2C32C85D63}"/>
    <cellStyle name="Total 2 7 4 6" xfId="26927" xr:uid="{FB2B3D8A-C74E-4682-BB05-9806CE04132C}"/>
    <cellStyle name="Total 2 7 4 7" xfId="27388" xr:uid="{96A9B6D8-7E31-4578-A163-7ECA2AC72284}"/>
    <cellStyle name="Total 2 7 4 8" xfId="28429" xr:uid="{08B82069-45EC-47C3-90D6-3DBEC816452A}"/>
    <cellStyle name="Total 2 7 5" xfId="6926" xr:uid="{C34716E2-6652-42D9-84E3-A8F2EA159312}"/>
    <cellStyle name="Total 2 7 5 2" xfId="10657" xr:uid="{464AA9B8-9D74-4873-8576-F60C91055A69}"/>
    <cellStyle name="Total 2 7 5 2 2" xfId="20105" xr:uid="{502FB370-847C-4F7D-96E2-013CC752AA82}"/>
    <cellStyle name="Total 2 7 5 2 3" xfId="24529" xr:uid="{690585C5-F17A-414D-826E-95C8286B7B3A}"/>
    <cellStyle name="Total 2 7 5 3" xfId="12663" xr:uid="{CF62339C-7FC1-4178-98E9-5639B9510B3C}"/>
    <cellStyle name="Total 2 7 5 3 2" xfId="22111" xr:uid="{1A74EB93-4327-410A-A2B2-C46F65BE46A0}"/>
    <cellStyle name="Total 2 7 5 4" xfId="16376" xr:uid="{33906626-100E-488D-A218-2BD6545E3641}"/>
    <cellStyle name="Total 2 7 6" xfId="8250" xr:uid="{CDA6AA4A-C915-4E39-AA74-7DC972E05C6B}"/>
    <cellStyle name="Total 2 7 6 2" xfId="11803" xr:uid="{88F105F4-587C-4A81-97B6-8D0A12B553E9}"/>
    <cellStyle name="Total 2 7 6 2 2" xfId="21251" xr:uid="{63B18405-62A6-40D8-8155-269567B557F3}"/>
    <cellStyle name="Total 2 7 6 2 3" xfId="25645" xr:uid="{82C9ECB7-A6AF-4DE6-8494-049D16ADE151}"/>
    <cellStyle name="Total 2 7 6 3" xfId="13955" xr:uid="{D5B068BA-5019-46A3-A08F-469D793B0289}"/>
    <cellStyle name="Total 2 7 6 3 2" xfId="23403" xr:uid="{CA2E89E2-3BF0-4FA0-917E-7230B407931E}"/>
    <cellStyle name="Total 2 7 6 4" xfId="17698" xr:uid="{8E11091B-5666-4E56-AC0D-A72CF81FEC63}"/>
    <cellStyle name="Total 2 7 7" xfId="8331" xr:uid="{DCC5B27E-37D9-4A82-82FF-6ECD1EEC1BB1}"/>
    <cellStyle name="Total 2 7 7 2" xfId="11880" xr:uid="{10FC3F61-FA64-4E8C-9A02-E0374B46CB35}"/>
    <cellStyle name="Total 2 7 7 2 2" xfId="21328" xr:uid="{7B1D011A-29FE-42B1-8B0F-522D7C8171AA}"/>
    <cellStyle name="Total 2 7 7 2 3" xfId="25722" xr:uid="{DB2E5FC7-B8EC-440F-B219-75C2ADF9A573}"/>
    <cellStyle name="Total 2 7 7 3" xfId="14036" xr:uid="{010A1786-3472-45BB-BFD1-6375210CDBEB}"/>
    <cellStyle name="Total 2 7 7 3 2" xfId="23484" xr:uid="{43245B30-D01B-4C9F-B89E-E4DC77283A26}"/>
    <cellStyle name="Total 2 7 7 4" xfId="17779" xr:uid="{55471562-CF54-471C-ACB7-5987380A1530}"/>
    <cellStyle name="Total 2 7 8" xfId="8709" xr:uid="{BC275087-353C-48F1-BC49-89DF688702AF}"/>
    <cellStyle name="Total 2 7 8 2" xfId="12193" xr:uid="{075C985D-1643-40F2-8B25-D3F1210C8036}"/>
    <cellStyle name="Total 2 7 8 2 2" xfId="21641" xr:uid="{B236A271-D575-481A-B902-101A64A49385}"/>
    <cellStyle name="Total 2 7 8 2 3" xfId="26033" xr:uid="{7C7EA501-282D-478B-B378-D9AB9AEA87AB}"/>
    <cellStyle name="Total 2 7 8 3" xfId="14412" xr:uid="{6B434F19-7E9B-48BE-B5AE-F5E997A35990}"/>
    <cellStyle name="Total 2 7 8 3 2" xfId="23860" xr:uid="{ECA82F76-4126-4682-B75D-5B1B1262E6CC}"/>
    <cellStyle name="Total 2 7 8 4" xfId="18157" xr:uid="{0E59BFAA-6C36-4BB3-B1E5-B57F569C6DFE}"/>
    <cellStyle name="Total 2 7 9" xfId="7434" xr:uid="{B975DB4C-25D0-4DCD-95D5-0F139D9CD625}"/>
    <cellStyle name="Total 2 7 9 2" xfId="11114" xr:uid="{31DFA7F2-6D1D-4505-B3B8-5A65486C0297}"/>
    <cellStyle name="Total 2 7 9 2 2" xfId="20562" xr:uid="{61DB8713-D2A7-4A18-BEBC-8FDCF015D25F}"/>
    <cellStyle name="Total 2 7 9 2 3" xfId="24981" xr:uid="{14585594-FF4D-4D82-B7AD-030B691E780C}"/>
    <cellStyle name="Total 2 7 9 3" xfId="13164" xr:uid="{DDC1F2F6-C863-4AA9-942B-F45039835459}"/>
    <cellStyle name="Total 2 7 9 3 2" xfId="22612" xr:uid="{48F0BFDD-22E0-433C-B300-9362E6AC893D}"/>
    <cellStyle name="Total 2 7 9 4" xfId="16882" xr:uid="{EC977E29-E1F3-4803-96D8-D60FC9EB08D0}"/>
    <cellStyle name="Total 2 8" xfId="1600" xr:uid="{5CAC377B-C0F3-4C5B-9849-BA805D09521E}"/>
    <cellStyle name="Total 2 8 10" xfId="27706" xr:uid="{25801F1B-A068-4FA9-B122-AE7AD56C9771}"/>
    <cellStyle name="Total 2 8 2" xfId="5715" xr:uid="{D78BE0A4-14C3-49B5-B15E-8EFA698257C5}"/>
    <cellStyle name="Total 2 8 2 2" xfId="6385" xr:uid="{6A4EFAB0-53B3-4A5F-BD07-CD97C75C3B09}"/>
    <cellStyle name="Total 2 8 2 2 2" xfId="10117" xr:uid="{0373D93E-126B-4D91-B2F0-22D366AF4FEA}"/>
    <cellStyle name="Total 2 8 2 2 2 2" xfId="19565" xr:uid="{51367030-7C7E-4A84-91EE-A3E817E43AA6}"/>
    <cellStyle name="Total 2 8 2 2 3" xfId="15836" xr:uid="{E1CB9AFC-E7E2-414B-890D-AD551331364D}"/>
    <cellStyle name="Total 2 8 2 3" xfId="9447" xr:uid="{9605B1C0-DC16-451A-801D-90D6694C1A25}"/>
    <cellStyle name="Total 2 8 2 3 2" xfId="18895" xr:uid="{CED01B87-C665-47F8-B651-DA9FC0CBF182}"/>
    <cellStyle name="Total 2 8 2 4" xfId="15166" xr:uid="{5ADE8B57-34EC-4DEC-A28B-D5D63B2D19CA}"/>
    <cellStyle name="Total 2 8 2 5" xfId="27896" xr:uid="{E0F1046A-D64D-49CB-934B-31F48B138B37}"/>
    <cellStyle name="Total 2 8 2 6" xfId="27694" xr:uid="{7DDCC3A3-CD79-4C13-965A-847E28551A2E}"/>
    <cellStyle name="Total 2 8 2 7" xfId="27455" xr:uid="{64F76BF5-F2A8-44D3-9913-55AE212A1CDF}"/>
    <cellStyle name="Total 2 8 2 8" xfId="28430" xr:uid="{DFD1707A-D284-454B-9BC8-1A9B6BA07BAF}"/>
    <cellStyle name="Total 2 8 3" xfId="7159" xr:uid="{74E74EEA-9DB0-4EC0-851D-CD3ECC8EF69F}"/>
    <cellStyle name="Total 2 8 3 2" xfId="10890" xr:uid="{83F25630-6E4A-41C2-B253-7B079D97E746}"/>
    <cellStyle name="Total 2 8 3 2 2" xfId="20338" xr:uid="{6B3F28E6-2A86-4AF0-84E4-DF21DBADEF9A}"/>
    <cellStyle name="Total 2 8 3 2 3" xfId="24762" xr:uid="{8F48D430-9226-4B76-B6F5-8C9B9475D653}"/>
    <cellStyle name="Total 2 8 3 3" xfId="12896" xr:uid="{97B4027A-DCDB-4D4E-B1C2-9CF9090DB627}"/>
    <cellStyle name="Total 2 8 3 3 2" xfId="22344" xr:uid="{F1A8B23C-27AF-4ABD-8E28-890DD0202705}"/>
    <cellStyle name="Total 2 8 3 4" xfId="16609" xr:uid="{0B059F2A-27D3-4DD2-AB2A-D87CF3F80DCC}"/>
    <cellStyle name="Total 2 8 4" xfId="8249" xr:uid="{66BB1CB8-55EE-4E8B-B8C4-544E6C3A0D3C}"/>
    <cellStyle name="Total 2 8 4 2" xfId="11802" xr:uid="{01270FFF-31B9-4B0D-9E02-32E6EBE241A9}"/>
    <cellStyle name="Total 2 8 4 2 2" xfId="21250" xr:uid="{F5994524-386C-4E5B-9049-54A988704669}"/>
    <cellStyle name="Total 2 8 4 2 3" xfId="25644" xr:uid="{2B2872ED-A989-4AD4-BE1E-7E8A352D9BCD}"/>
    <cellStyle name="Total 2 8 4 3" xfId="13954" xr:uid="{75B9EDC6-6A9E-490D-83F1-00B5F93D16D4}"/>
    <cellStyle name="Total 2 8 4 3 2" xfId="23402" xr:uid="{97C178F2-8E83-4987-BE9E-CE28078A55C3}"/>
    <cellStyle name="Total 2 8 4 4" xfId="17697" xr:uid="{CD04D9E6-1A18-4FC7-872A-FC4FFF12734B}"/>
    <cellStyle name="Total 2 8 5" xfId="8493" xr:uid="{69BB2E07-2D9F-4F72-A3AC-643A210F132F}"/>
    <cellStyle name="Total 2 8 5 2" xfId="12008" xr:uid="{A7682A09-1569-4BD3-A63C-FA58C0EB6175}"/>
    <cellStyle name="Total 2 8 5 2 2" xfId="21456" xr:uid="{F74124AC-3EB4-425C-9CE2-490D7D8557C6}"/>
    <cellStyle name="Total 2 8 5 2 3" xfId="25848" xr:uid="{C26C983C-8E23-4056-903E-230623503EF4}"/>
    <cellStyle name="Total 2 8 5 3" xfId="14196" xr:uid="{747E0499-B9EB-4BC8-A1F5-EB524B2A1583}"/>
    <cellStyle name="Total 2 8 5 3 2" xfId="23644" xr:uid="{E6803D0E-E652-4706-A507-766383B6CE62}"/>
    <cellStyle name="Total 2 8 5 4" xfId="17941" xr:uid="{377152B7-5E41-41E0-84F4-F9FE9413111E}"/>
    <cellStyle name="Total 2 8 6" xfId="9003" xr:uid="{BF7810E1-137A-4820-BDC5-1A90005B2D39}"/>
    <cellStyle name="Total 2 8 6 2" xfId="12449" xr:uid="{EB3C5F7A-3319-4B3E-9A9D-B546535D510D}"/>
    <cellStyle name="Total 2 8 6 2 2" xfId="21897" xr:uid="{A6F53065-AC0E-48B3-97C7-F7F72F84FD4A}"/>
    <cellStyle name="Total 2 8 6 2 3" xfId="26287" xr:uid="{60C880EE-CEB4-4A8A-B8F5-EA1F41CE4B1A}"/>
    <cellStyle name="Total 2 8 6 3" xfId="14704" xr:uid="{D0CA1543-CA9C-4DD6-838A-6BBBFE40B9D1}"/>
    <cellStyle name="Total 2 8 6 3 2" xfId="24152" xr:uid="{0A998B28-28DD-47D9-B0B9-1C489F1F0F8C}"/>
    <cellStyle name="Total 2 8 6 4" xfId="18451" xr:uid="{FBB764CA-E330-4F41-B427-78986080B6E7}"/>
    <cellStyle name="Total 2 8 7" xfId="7384" xr:uid="{5E0744DC-C6AB-47D1-B90D-A40857802DDA}"/>
    <cellStyle name="Total 2 8 7 2" xfId="11078" xr:uid="{874250B6-BEAD-49B8-B926-49352E3F4838}"/>
    <cellStyle name="Total 2 8 7 2 2" xfId="20526" xr:uid="{6469D4EF-0E9E-481A-AD9E-3B0FF54C48D9}"/>
    <cellStyle name="Total 2 8 7 2 3" xfId="24945" xr:uid="{A191E00C-E1CD-48A6-A0E4-960ABE51D642}"/>
    <cellStyle name="Total 2 8 7 3" xfId="13114" xr:uid="{C4CAFCF9-35A8-428B-9225-32D7324D1729}"/>
    <cellStyle name="Total 2 8 7 3 2" xfId="22562" xr:uid="{261EFB5C-9025-4A05-AE63-E828F5AE80BC}"/>
    <cellStyle name="Total 2 8 7 4" xfId="16832" xr:uid="{6DAE2241-29E4-4CD5-B8DB-27510C5C564D}"/>
    <cellStyle name="Total 2 8 8" xfId="7791" xr:uid="{4DA12D9A-D7D0-4ABF-8D56-8F7C307D2981}"/>
    <cellStyle name="Total 2 8 8 2" xfId="13518" xr:uid="{51D4713F-0951-4A2E-AFEA-D35360FDE08A}"/>
    <cellStyle name="Total 2 8 8 2 2" xfId="22966" xr:uid="{6B492643-72AE-4FAA-8088-0CF57A003505}"/>
    <cellStyle name="Total 2 8 8 3" xfId="17239" xr:uid="{DBB77BBF-DE72-4CEF-BB39-7C3230E225D2}"/>
    <cellStyle name="Total 2 8 9" xfId="26898" xr:uid="{EC023295-E04C-49BB-9CB6-AE938D2E2DA6}"/>
    <cellStyle name="Total 2 9" xfId="1601" xr:uid="{9BCB3640-A11B-4B66-B69E-D494D92B7BF7}"/>
    <cellStyle name="Total 2 9 10" xfId="26709" xr:uid="{532C801D-EDBE-4C6D-B09D-516D81CB6CF7}"/>
    <cellStyle name="Total 2 9 2" xfId="5716" xr:uid="{6C517A63-4239-46CC-B205-33EB0BB8A38B}"/>
    <cellStyle name="Total 2 9 2 2" xfId="6386" xr:uid="{F5EE4959-E52D-4D69-B93D-35842D9722F9}"/>
    <cellStyle name="Total 2 9 2 2 2" xfId="10118" xr:uid="{55A9C70C-4B3E-4B2E-893B-080A0B316372}"/>
    <cellStyle name="Total 2 9 2 2 2 2" xfId="19566" xr:uid="{06A3E2D8-B723-4AF1-8AE8-87827F293FFB}"/>
    <cellStyle name="Total 2 9 2 2 3" xfId="15837" xr:uid="{FDF0DC0E-DBB6-4DB8-872B-3947CAEE4648}"/>
    <cellStyle name="Total 2 9 2 3" xfId="9448" xr:uid="{09D1B6F2-0AFE-44CB-84EA-2C8E51577D6D}"/>
    <cellStyle name="Total 2 9 2 3 2" xfId="18896" xr:uid="{B9B71268-397E-4D3A-8F42-FDFEEAA4548F}"/>
    <cellStyle name="Total 2 9 2 4" xfId="15167" xr:uid="{E7D54A99-F5CF-44EA-A17D-945CE6E75932}"/>
    <cellStyle name="Total 2 9 2 5" xfId="27897" xr:uid="{13538D68-B010-4DAA-9119-1AF3A6C8A9BA}"/>
    <cellStyle name="Total 2 9 2 6" xfId="26928" xr:uid="{9C14EECD-C8C7-4448-9A36-EF6C18D31D99}"/>
    <cellStyle name="Total 2 9 2 7" xfId="27125" xr:uid="{CC39E6CC-23C8-448E-815F-CA205A1BE9D6}"/>
    <cellStyle name="Total 2 9 2 8" xfId="28431" xr:uid="{42F354D0-396B-4B36-82E4-3F2CF120AEA7}"/>
    <cellStyle name="Total 2 9 3" xfId="7055" xr:uid="{B165F29B-1D3B-4E82-8288-E8E0C6E36ACE}"/>
    <cellStyle name="Total 2 9 3 2" xfId="10786" xr:uid="{079F700D-4A31-4DB6-8C30-7588FAA965D3}"/>
    <cellStyle name="Total 2 9 3 2 2" xfId="20234" xr:uid="{0B5834FD-ED94-4614-8AFE-B67045769527}"/>
    <cellStyle name="Total 2 9 3 2 3" xfId="24658" xr:uid="{492C2A7A-1655-4A48-BE58-A8735FA6606A}"/>
    <cellStyle name="Total 2 9 3 3" xfId="12792" xr:uid="{D5926427-63ED-4F34-A0F6-31BA8D1DE537}"/>
    <cellStyle name="Total 2 9 3 3 2" xfId="22240" xr:uid="{9BA86796-C410-4581-A001-10EAE51B3004}"/>
    <cellStyle name="Total 2 9 3 4" xfId="16505" xr:uid="{CF6E5A88-1938-43AB-B258-E1F0FE6833AA}"/>
    <cellStyle name="Total 2 9 4" xfId="8248" xr:uid="{77DCC75A-2575-4CE3-89A9-44ED466DC760}"/>
    <cellStyle name="Total 2 9 4 2" xfId="11801" xr:uid="{B627B683-CDE4-4810-B9B8-6E842E4C9ED6}"/>
    <cellStyle name="Total 2 9 4 2 2" xfId="21249" xr:uid="{7747903B-DCA2-4559-9CE8-897E5DF48F5A}"/>
    <cellStyle name="Total 2 9 4 2 3" xfId="25643" xr:uid="{E1D0D79D-66A0-4E57-8E4B-1B6D299F1F1E}"/>
    <cellStyle name="Total 2 9 4 3" xfId="13953" xr:uid="{F77E0456-D108-4810-A90A-29D880BFD68B}"/>
    <cellStyle name="Total 2 9 4 3 2" xfId="23401" xr:uid="{2EDA830E-7A8F-4F17-AE35-1E019319C7CF}"/>
    <cellStyle name="Total 2 9 4 4" xfId="17696" xr:uid="{DF9D4C93-9247-4141-9BD9-744F1DB2109D}"/>
    <cellStyle name="Total 2 9 5" xfId="8775" xr:uid="{87AD9726-AFDB-482D-9D5A-2969498A0060}"/>
    <cellStyle name="Total 2 9 5 2" xfId="12259" xr:uid="{99DAEFAC-474D-4216-AA08-50EB3FCBD531}"/>
    <cellStyle name="Total 2 9 5 2 2" xfId="21707" xr:uid="{46AB2B11-48F0-4ED1-A425-51FF114D744A}"/>
    <cellStyle name="Total 2 9 5 2 3" xfId="26099" xr:uid="{BA2C880B-A279-4187-8BBC-7E8B1F245608}"/>
    <cellStyle name="Total 2 9 5 3" xfId="14478" xr:uid="{5F5C0D22-74D3-441E-9E0A-34E01354BE1C}"/>
    <cellStyle name="Total 2 9 5 3 2" xfId="23926" xr:uid="{9629C53B-273F-464A-8003-78762413C99B}"/>
    <cellStyle name="Total 2 9 5 4" xfId="18223" xr:uid="{8CFEC52F-F23B-40BC-9059-934E5C38A21D}"/>
    <cellStyle name="Total 2 9 6" xfId="7805" xr:uid="{D032A8FA-D1FD-42EE-9605-CC51EDF1E35E}"/>
    <cellStyle name="Total 2 9 6 2" xfId="11438" xr:uid="{5CCAA717-4D9D-4C53-A1E4-5CD810D815ED}"/>
    <cellStyle name="Total 2 9 6 2 2" xfId="20886" xr:uid="{2EC5387D-02E7-4051-9607-4F9D24D95F58}"/>
    <cellStyle name="Total 2 9 6 2 3" xfId="25302" xr:uid="{CD3403C4-D7D0-4818-A5B2-8383B4C2541D}"/>
    <cellStyle name="Total 2 9 6 3" xfId="13532" xr:uid="{DA8FFFD0-577D-44A3-BEAC-F1B2728E040C}"/>
    <cellStyle name="Total 2 9 6 3 2" xfId="22980" xr:uid="{A8628D0E-3CAC-413A-8128-CE2D5FD749CD}"/>
    <cellStyle name="Total 2 9 6 4" xfId="17253" xr:uid="{22AFF108-0FF6-472B-845E-193C9C1FB043}"/>
    <cellStyle name="Total 2 9 7" xfId="8472" xr:uid="{836CDF50-E625-4E7D-BD27-FA8FBD38FD27}"/>
    <cellStyle name="Total 2 9 7 2" xfId="11991" xr:uid="{FA33DE81-D144-4B74-8376-AB3B149E4F6B}"/>
    <cellStyle name="Total 2 9 7 2 2" xfId="21439" xr:uid="{6F20C3FA-0E85-40C7-B56B-14276EF5E047}"/>
    <cellStyle name="Total 2 9 7 2 3" xfId="25832" xr:uid="{958143FD-9C9C-470C-A9B0-109E3E49CCC8}"/>
    <cellStyle name="Total 2 9 7 3" xfId="14176" xr:uid="{A91013E4-DC56-4944-9AEA-E063C848E2E4}"/>
    <cellStyle name="Total 2 9 7 3 2" xfId="23624" xr:uid="{31FFD51F-62C7-4465-B93E-125A550D66E8}"/>
    <cellStyle name="Total 2 9 7 4" xfId="17920" xr:uid="{EB366AA9-EBF1-42FA-8CC1-72BE55AE7815}"/>
    <cellStyle name="Total 2 9 8" xfId="9089" xr:uid="{8A2ED334-0173-4781-A98A-C336E9F28AEA}"/>
    <cellStyle name="Total 2 9 8 2" xfId="14790" xr:uid="{17613C9D-1D85-4CF5-92DC-7A8C71AC9C16}"/>
    <cellStyle name="Total 2 9 8 2 2" xfId="24238" xr:uid="{58E4C149-2B3D-4C55-8206-80CE9CF8F3DA}"/>
    <cellStyle name="Total 2 9 8 3" xfId="18537" xr:uid="{14FBEFCC-1A39-49B2-A026-BFA4881F0BEB}"/>
    <cellStyle name="Total 2 9 9" xfId="26899" xr:uid="{CE9907F3-95B2-4C8A-A702-4921C3781766}"/>
    <cellStyle name="Total 20" xfId="4030" xr:uid="{1718E18B-75F3-4C0E-8118-1BE182840030}"/>
    <cellStyle name="Total 21" xfId="4031" xr:uid="{1DAA43BE-AC4E-4AFA-8214-DAD5A347486E}"/>
    <cellStyle name="Total 22" xfId="4032" xr:uid="{4E3B2292-DA75-4C4F-88CA-B397BD64E8F0}"/>
    <cellStyle name="Total 23" xfId="4033" xr:uid="{DBAE5427-5B69-4098-BA64-5E3AFDD4CFC3}"/>
    <cellStyle name="Total 24" xfId="4034" xr:uid="{DE9EBA09-0347-4E22-B0D8-B99E339D4E62}"/>
    <cellStyle name="Total 25" xfId="4035" xr:uid="{D7F5E38F-DC39-4E35-8FAB-3719C106B39E}"/>
    <cellStyle name="Total 26" xfId="4036" xr:uid="{9232AC35-6888-4B29-B346-2F755FC89F42}"/>
    <cellStyle name="Total 27" xfId="4011" xr:uid="{B7F84BF9-5F4C-422C-BE55-59D897D8DB9D}"/>
    <cellStyle name="Total 27 10" xfId="26562" xr:uid="{1E91C951-AB94-424F-84AA-B2B753EA6FB6}"/>
    <cellStyle name="Total 27 2" xfId="6030" xr:uid="{A2F29526-C0B7-494F-ACE1-D852AEB6581F}"/>
    <cellStyle name="Total 27 2 2" xfId="6700" xr:uid="{B24386EC-635C-4DEC-B2FD-81C63E75C296}"/>
    <cellStyle name="Total 27 2 2 2" xfId="10432" xr:uid="{F6AC8C58-A2BC-415A-8E07-70E9511DCABE}"/>
    <cellStyle name="Total 27 2 2 2 2" xfId="19880" xr:uid="{87DEE41B-DA88-4919-8938-37F5126D2391}"/>
    <cellStyle name="Total 27 2 2 3" xfId="16151" xr:uid="{58F5A207-7538-4964-BF26-F57FC6B70E30}"/>
    <cellStyle name="Total 27 2 3" xfId="9762" xr:uid="{67C3AF5E-F59E-4DBF-959A-F5C7ABF04D37}"/>
    <cellStyle name="Total 27 2 3 2" xfId="19210" xr:uid="{FDBBBC65-661C-44DF-A5C6-587E7B661C76}"/>
    <cellStyle name="Total 27 2 4" xfId="15481" xr:uid="{20393700-99AE-4C0A-B64F-B30D017C9514}"/>
    <cellStyle name="Total 27 2 5" xfId="28040" xr:uid="{1CF314EA-60A7-4306-A15E-3DD4FFDC455E}"/>
    <cellStyle name="Total 27 2 6" xfId="28204" xr:uid="{63132314-C8BF-44A9-A0ED-147A966862BC}"/>
    <cellStyle name="Total 27 2 7" xfId="28148" xr:uid="{D832ED45-5735-49A8-A8CE-A5478FF36739}"/>
    <cellStyle name="Total 27 2 8" xfId="28548" xr:uid="{88A0A5E4-E133-4C62-8D50-E83F4C465EED}"/>
    <cellStyle name="Total 27 3" xfId="6877" xr:uid="{C2E42339-4495-4154-9721-5305A0C9CBB3}"/>
    <cellStyle name="Total 27 3 2" xfId="10608" xr:uid="{2202AF9C-0A3B-4405-987B-5D16DCD4F4F1}"/>
    <cellStyle name="Total 27 3 2 2" xfId="20056" xr:uid="{194A931E-4C52-4D18-8B4B-A670356FE1AF}"/>
    <cellStyle name="Total 27 3 2 3" xfId="24480" xr:uid="{238765E2-2CCB-4A49-98FE-73A4C9C974B7}"/>
    <cellStyle name="Total 27 3 3" xfId="12614" xr:uid="{AB9B19B2-14DF-4CFF-B781-0E44FAA6EFC5}"/>
    <cellStyle name="Total 27 3 3 2" xfId="22062" xr:uid="{BC37E862-63AC-4377-8351-A01F49D67D11}"/>
    <cellStyle name="Total 27 3 4" xfId="16327" xr:uid="{84FB9C8B-D25B-4FD4-9DB5-E5861BA7A914}"/>
    <cellStyle name="Total 27 4" xfId="7929" xr:uid="{C09D68DF-623C-42B1-BB49-FB61EC07F23A}"/>
    <cellStyle name="Total 27 4 2" xfId="11539" xr:uid="{C2B9A87D-C3AF-4D2E-8A90-2C3D27AD4DE4}"/>
    <cellStyle name="Total 27 4 2 2" xfId="20987" xr:uid="{C816684F-1298-4AC6-BD5F-260EE64CFAA3}"/>
    <cellStyle name="Total 27 4 2 3" xfId="25401" xr:uid="{44BA0F14-6CB5-48A0-86D2-CBA143DA4050}"/>
    <cellStyle name="Total 27 4 3" xfId="13654" xr:uid="{D295F978-75C0-470B-AFAF-D9F67F5CF75E}"/>
    <cellStyle name="Total 27 4 3 2" xfId="23102" xr:uid="{CB08EBB7-73E6-4369-9989-16386853719B}"/>
    <cellStyle name="Total 27 4 4" xfId="17377" xr:uid="{A6DC9D34-D17B-4F1C-A290-F7AACC8AF5EF}"/>
    <cellStyle name="Total 27 5" xfId="8887" xr:uid="{5C9C6583-4A5B-4D5C-BD47-9CC4E72AF89D}"/>
    <cellStyle name="Total 27 5 2" xfId="12348" xr:uid="{DD4C038C-E134-48DD-A70E-ABDFB36CDD46}"/>
    <cellStyle name="Total 27 5 2 2" xfId="21796" xr:uid="{6643AEA8-6783-4DC8-94A6-CF6F89B39BFF}"/>
    <cellStyle name="Total 27 5 2 3" xfId="26187" xr:uid="{951E2DF3-4E59-416F-BBED-E7E7BC95205D}"/>
    <cellStyle name="Total 27 5 3" xfId="14589" xr:uid="{3B3B115F-512D-46FD-9F1E-3582438B9461}"/>
    <cellStyle name="Total 27 5 3 2" xfId="24037" xr:uid="{3EB822C7-A7FC-4B61-AE18-97C7D383E73B}"/>
    <cellStyle name="Total 27 5 4" xfId="18335" xr:uid="{1D0CDCBB-D15F-41E9-8875-E445970DD900}"/>
    <cellStyle name="Total 27 6" xfId="7514" xr:uid="{A22EF86D-0E31-468A-B416-9EA54C951D50}"/>
    <cellStyle name="Total 27 6 2" xfId="11185" xr:uid="{9027A931-6811-4DDF-8A96-9E2C14168C88}"/>
    <cellStyle name="Total 27 6 2 2" xfId="20633" xr:uid="{91E59760-9940-436F-9E51-D8631B97B4E8}"/>
    <cellStyle name="Total 27 6 2 3" xfId="25052" xr:uid="{4FB46015-EF3E-4C02-A05D-43243D0F62D4}"/>
    <cellStyle name="Total 27 6 3" xfId="13244" xr:uid="{B981AADC-E5BA-40C8-B1EC-0111B8DF0FC9}"/>
    <cellStyle name="Total 27 6 3 2" xfId="22692" xr:uid="{0B4C32C1-BFFF-4253-90EF-60B0088937B5}"/>
    <cellStyle name="Total 27 6 4" xfId="16962" xr:uid="{29AD8828-4593-4C00-9579-197C485C64C6}"/>
    <cellStyle name="Total 27 7" xfId="9018" xr:uid="{88CBF236-394C-4CAD-9098-198888EAB3CB}"/>
    <cellStyle name="Total 27 7 2" xfId="12460" xr:uid="{A288B0A8-3EE1-4135-B34C-44030258184D}"/>
    <cellStyle name="Total 27 7 2 2" xfId="21908" xr:uid="{2853522D-A601-462A-BF1E-17AF06C20BE2}"/>
    <cellStyle name="Total 27 7 2 3" xfId="26298" xr:uid="{35511E50-E98D-4226-B540-D5B7C05B0968}"/>
    <cellStyle name="Total 27 7 3" xfId="14719" xr:uid="{546050F8-8B05-4DA1-9654-602DE4A59224}"/>
    <cellStyle name="Total 27 7 3 2" xfId="24167" xr:uid="{54265987-D984-4C37-B4B1-6094E12844C3}"/>
    <cellStyle name="Total 27 7 4" xfId="18466" xr:uid="{BB879CC5-3633-422E-8069-7B70E7CA9286}"/>
    <cellStyle name="Total 27 8" xfId="7436" xr:uid="{B4821D50-0C31-4D47-8996-430AEB64E3EE}"/>
    <cellStyle name="Total 27 8 2" xfId="13166" xr:uid="{9F4D6961-F18D-461F-9473-A06A12102880}"/>
    <cellStyle name="Total 27 8 2 2" xfId="22614" xr:uid="{08ED55CA-2F1C-46ED-A726-DE28650C1B6D}"/>
    <cellStyle name="Total 27 8 3" xfId="16884" xr:uid="{E53A5027-A86C-4C2A-A8D4-1543C2060027}"/>
    <cellStyle name="Total 27 9" xfId="27396" xr:uid="{FE8E89E1-306E-4018-9C01-9BDEF40CC39D}"/>
    <cellStyle name="Total 28" xfId="5355" xr:uid="{C1A35A44-F0EF-4A47-BDA6-661439DB2557}"/>
    <cellStyle name="Total 29" xfId="5399" xr:uid="{E16F2351-C90A-4AF4-914D-66D8A45B5149}"/>
    <cellStyle name="Total 3" xfId="1602" xr:uid="{91AA30F8-3218-4454-977F-6CBCF58C5A71}"/>
    <cellStyle name="Total 3 10" xfId="1603" xr:uid="{F84BC316-8024-42D6-BD7F-D3C01302FF08}"/>
    <cellStyle name="Total 3 10 10" xfId="26707" xr:uid="{D468B7ED-2BAB-4D4F-85DC-A80E08E9B1CA}"/>
    <cellStyle name="Total 3 10 2" xfId="5718" xr:uid="{A79779EE-48AE-461B-A3CC-3E4398C58DE3}"/>
    <cellStyle name="Total 3 10 2 2" xfId="6388" xr:uid="{5C7CF011-9A44-4B69-BF66-0B006DEA586D}"/>
    <cellStyle name="Total 3 10 2 2 2" xfId="10120" xr:uid="{4D0FA0A1-5460-49FF-9028-52C269B776B4}"/>
    <cellStyle name="Total 3 10 2 2 2 2" xfId="19568" xr:uid="{B2065B8D-CEBA-49DC-B896-CFBDEF4EA726}"/>
    <cellStyle name="Total 3 10 2 2 3" xfId="15839" xr:uid="{01DCC21B-DC27-4237-ACFB-2AF918C627CC}"/>
    <cellStyle name="Total 3 10 2 3" xfId="9450" xr:uid="{D9B0B01F-CCCA-49CE-A0E4-765670580B38}"/>
    <cellStyle name="Total 3 10 2 3 2" xfId="18898" xr:uid="{5CD635D0-6EDF-4B76-8FCE-3D39D94947D8}"/>
    <cellStyle name="Total 3 10 2 4" xfId="15169" xr:uid="{BFBDE95D-E3B3-48CE-8943-21E8B2754267}"/>
    <cellStyle name="Total 3 10 2 5" xfId="27899" xr:uid="{85D1F296-5B0F-45FA-BD4A-FA1830D6FE91}"/>
    <cellStyle name="Total 3 10 2 6" xfId="26929" xr:uid="{798EF1FD-5A66-45C6-9068-6FEB04D0FDB2}"/>
    <cellStyle name="Total 3 10 2 7" xfId="27005" xr:uid="{5742F301-E172-4684-AEE0-8AECA1E4F4EA}"/>
    <cellStyle name="Total 3 10 2 8" xfId="28433" xr:uid="{A458DBE0-63D6-4B36-B6EC-35E77E7E7669}"/>
    <cellStyle name="Total 3 10 3" xfId="7158" xr:uid="{38BD611E-2F2C-4A8D-93DA-8421A05324AB}"/>
    <cellStyle name="Total 3 10 3 2" xfId="10889" xr:uid="{FAA2C0C5-64ED-4CC7-8680-FD8FF6B2B3E7}"/>
    <cellStyle name="Total 3 10 3 2 2" xfId="20337" xr:uid="{4E878A7E-752F-4ED0-90CF-51E7E4E2FD8C}"/>
    <cellStyle name="Total 3 10 3 2 3" xfId="24761" xr:uid="{AFCAEDFB-6B47-48BB-AD62-B26A8C2BD79C}"/>
    <cellStyle name="Total 3 10 3 3" xfId="12895" xr:uid="{B7C3D407-40C9-4F43-B657-D32FD0B6E90E}"/>
    <cellStyle name="Total 3 10 3 3 2" xfId="22343" xr:uid="{10DB65EC-2293-4A14-8264-FEA7E9DBB902}"/>
    <cellStyle name="Total 3 10 3 4" xfId="16608" xr:uid="{5DE71283-6904-4E6C-9970-BCD0AA233BA4}"/>
    <cellStyle name="Total 3 10 4" xfId="7646" xr:uid="{C38B7216-E3F3-455A-9420-43B5040630C3}"/>
    <cellStyle name="Total 3 10 4 2" xfId="11300" xr:uid="{3C46849D-DCC3-46B4-95DB-9587E633687B}"/>
    <cellStyle name="Total 3 10 4 2 2" xfId="20748" xr:uid="{316194CA-BC41-4CB9-90B6-C955A41714FF}"/>
    <cellStyle name="Total 3 10 4 2 3" xfId="25166" xr:uid="{D4D61170-E9BD-4FB7-B396-A5C1E069D369}"/>
    <cellStyle name="Total 3 10 4 3" xfId="13375" xr:uid="{942CDA87-0101-4147-947C-CD4F9C607D9D}"/>
    <cellStyle name="Total 3 10 4 3 2" xfId="22823" xr:uid="{EA94C29F-0743-4AA7-97C0-51BF8018262E}"/>
    <cellStyle name="Total 3 10 4 4" xfId="17094" xr:uid="{33E4016D-5C10-43EA-9692-9633EE84556F}"/>
    <cellStyle name="Total 3 10 5" xfId="7692" xr:uid="{E902D92C-2EEA-41C3-AE85-3C8C2EC4387B}"/>
    <cellStyle name="Total 3 10 5 2" xfId="11345" xr:uid="{19BEA290-7A98-44AF-8C91-DD1E93D33794}"/>
    <cellStyle name="Total 3 10 5 2 2" xfId="20793" xr:uid="{52536C21-29A8-4099-9A73-C989EDDD3725}"/>
    <cellStyle name="Total 3 10 5 2 3" xfId="25211" xr:uid="{8AB88733-BBAE-484C-AFB3-0FAFA6F45E22}"/>
    <cellStyle name="Total 3 10 5 3" xfId="13421" xr:uid="{1C956877-E3FA-46DF-8C3D-672BC1B013C0}"/>
    <cellStyle name="Total 3 10 5 3 2" xfId="22869" xr:uid="{431BC146-012F-4BA5-926E-72D20704794D}"/>
    <cellStyle name="Total 3 10 5 4" xfId="17140" xr:uid="{AB82566C-50AC-4E98-B348-204D195F7251}"/>
    <cellStyle name="Total 3 10 6" xfId="7990" xr:uid="{0A7AD994-A6A9-4A04-B316-EF793280B34D}"/>
    <cellStyle name="Total 3 10 6 2" xfId="11589" xr:uid="{8E8810F5-FF2E-4BEF-9C29-E56BB7B78B8D}"/>
    <cellStyle name="Total 3 10 6 2 2" xfId="21037" xr:uid="{763D6824-6AFE-4F06-B551-93B734A86002}"/>
    <cellStyle name="Total 3 10 6 2 3" xfId="25451" xr:uid="{DD2DBAAE-1329-4FFA-9DAB-3236E9A22ADB}"/>
    <cellStyle name="Total 3 10 6 3" xfId="13715" xr:uid="{723B069C-9533-4803-ADF9-C29EDFB2050C}"/>
    <cellStyle name="Total 3 10 6 3 2" xfId="23163" xr:uid="{DD7D8FCD-2AE7-49E9-8FB6-250AB1E2B354}"/>
    <cellStyle name="Total 3 10 6 4" xfId="17438" xr:uid="{46B79A95-F36C-4329-97A3-A4DB428F743E}"/>
    <cellStyle name="Total 3 10 7" xfId="7443" xr:uid="{0BB3FFAB-0FD3-42E8-BD52-BCC0FBFCADD9}"/>
    <cellStyle name="Total 3 10 7 2" xfId="11121" xr:uid="{1C5DDBB3-53DB-4368-80A9-21388302884C}"/>
    <cellStyle name="Total 3 10 7 2 2" xfId="20569" xr:uid="{6F9A2075-5D09-45CF-8A2D-8EE7995BA035}"/>
    <cellStyle name="Total 3 10 7 2 3" xfId="24988" xr:uid="{0AD02B4A-8693-4984-BD36-C10A5C305537}"/>
    <cellStyle name="Total 3 10 7 3" xfId="13173" xr:uid="{C8D9BDEA-6A12-4EEA-9561-BD191E402CEC}"/>
    <cellStyle name="Total 3 10 7 3 2" xfId="22621" xr:uid="{821D65D4-F25F-4B6F-BE66-3EC55140963B}"/>
    <cellStyle name="Total 3 10 7 4" xfId="16891" xr:uid="{5DF2F68D-2D75-46D3-A069-CA140E633E70}"/>
    <cellStyle name="Total 3 10 8" xfId="8226" xr:uid="{A9ED54D4-8D90-49C2-A273-8B7A3572714A}"/>
    <cellStyle name="Total 3 10 8 2" xfId="13932" xr:uid="{B38CFA14-9457-44A2-BE3A-A0340387323C}"/>
    <cellStyle name="Total 3 10 8 2 2" xfId="23380" xr:uid="{AC037FD5-1AD5-4DF8-85AF-C158C24F3C5B}"/>
    <cellStyle name="Total 3 10 8 3" xfId="17674" xr:uid="{FE4C767C-C540-4BC4-B2C1-C41FF2882C34}"/>
    <cellStyle name="Total 3 10 9" xfId="26901" xr:uid="{0A553F04-EC32-414F-A542-A11D485B450D}"/>
    <cellStyle name="Total 3 11" xfId="1604" xr:uid="{60672A66-755F-4233-81AE-2172DB776D20}"/>
    <cellStyle name="Total 3 11 10" xfId="27538" xr:uid="{310E3D61-F21D-4989-980C-86BE95749DA3}"/>
    <cellStyle name="Total 3 11 2" xfId="5719" xr:uid="{A4F7286B-AE54-470E-B2EB-0B89F4E40A8F}"/>
    <cellStyle name="Total 3 11 2 2" xfId="6389" xr:uid="{A9F7A075-58FF-4477-AE6A-6EF2AF38836A}"/>
    <cellStyle name="Total 3 11 2 2 2" xfId="10121" xr:uid="{2FA47D36-8608-4D36-939F-9577F8B1E791}"/>
    <cellStyle name="Total 3 11 2 2 2 2" xfId="19569" xr:uid="{16BB5B11-D1CF-4658-A249-4D7C7BFD7309}"/>
    <cellStyle name="Total 3 11 2 2 3" xfId="15840" xr:uid="{3E69DB0E-6B75-43A7-9773-4DEDDCADD56A}"/>
    <cellStyle name="Total 3 11 2 3" xfId="9451" xr:uid="{B618834A-79A9-426B-8636-EC83CF7448A7}"/>
    <cellStyle name="Total 3 11 2 3 2" xfId="18899" xr:uid="{A99EAFD8-12B7-4807-BD07-8A2D30BA5BFC}"/>
    <cellStyle name="Total 3 11 2 4" xfId="15170" xr:uid="{ECA60BB7-85FE-4148-BD4B-EDB111252188}"/>
    <cellStyle name="Total 3 11 2 5" xfId="27900" xr:uid="{D51C70E4-89E2-4419-93FE-768142BAB5DA}"/>
    <cellStyle name="Total 3 11 2 6" xfId="27713" xr:uid="{F19201B7-4BD5-402A-95B7-8B74E03AA716}"/>
    <cellStyle name="Total 3 11 2 7" xfId="27001" xr:uid="{CBBB5B41-27CB-4009-8823-34DC4A82DADF}"/>
    <cellStyle name="Total 3 11 2 8" xfId="28434" xr:uid="{D07D73FA-0578-41A1-97D2-4A3D457898B4}"/>
    <cellStyle name="Total 3 11 3" xfId="7054" xr:uid="{78A8257B-CE1D-47CA-BFA2-47C47759CE83}"/>
    <cellStyle name="Total 3 11 3 2" xfId="10785" xr:uid="{4339E2DA-E92B-4969-94EF-EEC3694058B8}"/>
    <cellStyle name="Total 3 11 3 2 2" xfId="20233" xr:uid="{A289002A-6D30-47BF-873D-D1CC6E6D9EA2}"/>
    <cellStyle name="Total 3 11 3 2 3" xfId="24657" xr:uid="{8978F92F-ED70-4ABE-8BE1-D23059B4E519}"/>
    <cellStyle name="Total 3 11 3 3" xfId="12791" xr:uid="{6BE55EEE-A17C-4BA6-B2FE-BE051CB96107}"/>
    <cellStyle name="Total 3 11 3 3 2" xfId="22239" xr:uid="{52571EA8-00B8-488F-9BA8-70A2D99CD5E7}"/>
    <cellStyle name="Total 3 11 3 4" xfId="16504" xr:uid="{3E1A5310-5CF1-40F5-A315-797EE892BA71}"/>
    <cellStyle name="Total 3 11 4" xfId="8695" xr:uid="{EDB68695-23ED-4BBB-B321-F21F726C9959}"/>
    <cellStyle name="Total 3 11 4 2" xfId="12179" xr:uid="{49049722-F211-4B16-83C8-18428267F427}"/>
    <cellStyle name="Total 3 11 4 2 2" xfId="21627" xr:uid="{DDAD4CEE-8F2B-44B1-B7E9-949D9E288795}"/>
    <cellStyle name="Total 3 11 4 2 3" xfId="26019" xr:uid="{BE844488-3954-4850-873E-98523281AFB6}"/>
    <cellStyle name="Total 3 11 4 3" xfId="14398" xr:uid="{ABE9D1D8-CE3D-4813-AAD6-D6B6B9C6EC46}"/>
    <cellStyle name="Total 3 11 4 3 2" xfId="23846" xr:uid="{4FABD39C-2363-455D-8459-69A830A3F703}"/>
    <cellStyle name="Total 3 11 4 4" xfId="18143" xr:uid="{DDDB4980-62DB-4D73-8E7E-383E3FC57BE8}"/>
    <cellStyle name="Total 3 11 5" xfId="7831" xr:uid="{434218E5-6F40-46B7-BA2E-1CE45F59D48F}"/>
    <cellStyle name="Total 3 11 5 2" xfId="11463" xr:uid="{35814B19-865F-4E80-80F9-3F21C2B7710C}"/>
    <cellStyle name="Total 3 11 5 2 2" xfId="20911" xr:uid="{5E0B92A1-7B97-4713-9A98-25E7A3767921}"/>
    <cellStyle name="Total 3 11 5 2 3" xfId="25327" xr:uid="{0F971CB7-3AAD-417E-A04A-A20DD61D56DE}"/>
    <cellStyle name="Total 3 11 5 3" xfId="13558" xr:uid="{D446DF69-B61E-4877-AD76-6B27012AE2BD}"/>
    <cellStyle name="Total 3 11 5 3 2" xfId="23006" xr:uid="{7B9FBD64-A621-46D7-962D-502349C344B1}"/>
    <cellStyle name="Total 3 11 5 4" xfId="17279" xr:uid="{E5509910-30D5-4C85-AD92-8A2A736A057E}"/>
    <cellStyle name="Total 3 11 6" xfId="8579" xr:uid="{8A63A1E9-0305-4C68-AA3E-3959AC90A03A}"/>
    <cellStyle name="Total 3 11 6 2" xfId="12078" xr:uid="{4E88B783-052A-4602-8198-97A6EDC8BD3D}"/>
    <cellStyle name="Total 3 11 6 2 2" xfId="21526" xr:uid="{0EB4B75A-A3A0-4527-8A85-052A5272BF51}"/>
    <cellStyle name="Total 3 11 6 2 3" xfId="25918" xr:uid="{E446C113-95E9-47CA-A9B4-843C276A4EB9}"/>
    <cellStyle name="Total 3 11 6 3" xfId="14282" xr:uid="{D2FE914C-7151-4F46-888C-6C8836239599}"/>
    <cellStyle name="Total 3 11 6 3 2" xfId="23730" xr:uid="{204DC809-2EA6-4D83-B86C-DFB1CF1750E0}"/>
    <cellStyle name="Total 3 11 6 4" xfId="18027" xr:uid="{FEFDDF2E-EFC1-46FA-906C-40468614F77B}"/>
    <cellStyle name="Total 3 11 7" xfId="8091" xr:uid="{E1F07C7A-8405-4D05-9832-ECD878EA45DE}"/>
    <cellStyle name="Total 3 11 7 2" xfId="11673" xr:uid="{0B6313CB-9099-40EC-BF5B-4F743BAC6D11}"/>
    <cellStyle name="Total 3 11 7 2 2" xfId="21121" xr:uid="{2E1FED51-6738-445C-89F4-9FBE93EFA26F}"/>
    <cellStyle name="Total 3 11 7 2 3" xfId="25534" xr:uid="{6A7ECDC5-F357-44E4-876E-8C2C38662F23}"/>
    <cellStyle name="Total 3 11 7 3" xfId="13815" xr:uid="{E96643A3-64EA-4585-96FD-8471E9EB47EE}"/>
    <cellStyle name="Total 3 11 7 3 2" xfId="23263" xr:uid="{C2F29214-E507-4D9D-BDCD-FF8A836E2314}"/>
    <cellStyle name="Total 3 11 7 4" xfId="17539" xr:uid="{C222B81E-FC98-475A-8EF1-57DACCFA09EF}"/>
    <cellStyle name="Total 3 11 8" xfId="8433" xr:uid="{F064A82D-1FC2-499F-93E2-273AD84EF065}"/>
    <cellStyle name="Total 3 11 8 2" xfId="14138" xr:uid="{644DEE5D-8C8D-46C0-AD49-5E20C2CE3C3F}"/>
    <cellStyle name="Total 3 11 8 2 2" xfId="23586" xr:uid="{14F927DC-3B4C-4EC0-9575-27172B6CDB90}"/>
    <cellStyle name="Total 3 11 8 3" xfId="17881" xr:uid="{446B505E-958D-4D58-A31A-8A20DFABF935}"/>
    <cellStyle name="Total 3 11 9" xfId="26902" xr:uid="{FB5EA226-3221-4A88-B3A3-E957FCFC214D}"/>
    <cellStyle name="Total 3 12" xfId="4037" xr:uid="{6FA4FC2B-5689-4577-B10C-B8F28BC72A22}"/>
    <cellStyle name="Total 3 13" xfId="5363" xr:uid="{A61E0EC0-FC17-42C5-9975-18CBA81B1B5C}"/>
    <cellStyle name="Total 3 14" xfId="5717" xr:uid="{CFCF1979-8330-4097-B87E-500056D83428}"/>
    <cellStyle name="Total 3 14 2" xfId="6387" xr:uid="{D16DCCA1-3C82-4DAB-A41A-F31438D4ADC1}"/>
    <cellStyle name="Total 3 14 2 2" xfId="10119" xr:uid="{F02E93CB-A936-4B9A-9751-FA88DEBBDD6E}"/>
    <cellStyle name="Total 3 14 2 2 2" xfId="19567" xr:uid="{EA2E97D9-3173-4D41-95C4-E7F10835C320}"/>
    <cellStyle name="Total 3 14 2 3" xfId="15838" xr:uid="{5823BC8C-B6D8-461C-A3B3-39DB9C9549B1}"/>
    <cellStyle name="Total 3 14 3" xfId="9449" xr:uid="{D6CCF10A-9335-4644-8FC8-B2A15E50D9C9}"/>
    <cellStyle name="Total 3 14 3 2" xfId="18897" xr:uid="{7E8F3EA8-89A1-40A3-94F2-5D14C9EEA481}"/>
    <cellStyle name="Total 3 14 4" xfId="15168" xr:uid="{FB818BF3-1212-4677-A492-2A3DE70A39EB}"/>
    <cellStyle name="Total 3 14 5" xfId="27898" xr:uid="{F16375B2-1CC7-4A1B-97CE-118E3D2B8E35}"/>
    <cellStyle name="Total 3 14 6" xfId="27695" xr:uid="{6B351761-3E7F-4A9B-9452-BD08C9378077}"/>
    <cellStyle name="Total 3 14 7" xfId="27677" xr:uid="{836053D3-7D15-4C9C-B6BE-7AD92244237C}"/>
    <cellStyle name="Total 3 14 8" xfId="28432" xr:uid="{BD521CB7-AE2A-4241-BE1A-F79229442821}"/>
    <cellStyle name="Total 3 15" xfId="6925" xr:uid="{D9F7FB02-D11D-4211-9AE0-F806A2D89CAF}"/>
    <cellStyle name="Total 3 15 2" xfId="10656" xr:uid="{EE850620-EAE3-4741-B4F0-CC338E4ED003}"/>
    <cellStyle name="Total 3 15 2 2" xfId="20104" xr:uid="{A679AB63-8712-4807-A94B-FBF3D12E72C5}"/>
    <cellStyle name="Total 3 15 2 3" xfId="24528" xr:uid="{F019C522-9A97-4E62-93B8-A80FEF5B64A5}"/>
    <cellStyle name="Total 3 15 3" xfId="12662" xr:uid="{1318959C-68B9-4E37-867F-E375178A41FB}"/>
    <cellStyle name="Total 3 15 3 2" xfId="22110" xr:uid="{0BE26FF4-003C-4C03-A323-30969A5E3987}"/>
    <cellStyle name="Total 3 15 4" xfId="16375" xr:uid="{26E62111-5CC9-4DD5-8B14-7D86BC453405}"/>
    <cellStyle name="Total 3 16" xfId="7647" xr:uid="{91849904-2D7C-44EF-9351-21F9149A87EB}"/>
    <cellStyle name="Total 3 16 2" xfId="11301" xr:uid="{9FB2F1CB-2CEE-4B6A-BFE4-8309D1E47757}"/>
    <cellStyle name="Total 3 16 2 2" xfId="20749" xr:uid="{56C09FA1-8486-473C-842D-022EF06F2E2E}"/>
    <cellStyle name="Total 3 16 2 3" xfId="25167" xr:uid="{6F78A319-3BE7-42B2-B1C0-EF9E21BF396F}"/>
    <cellStyle name="Total 3 16 3" xfId="13376" xr:uid="{24EEBAAD-E339-4D52-93C3-92CEA6D28E8F}"/>
    <cellStyle name="Total 3 16 3 2" xfId="22824" xr:uid="{A94512D3-3BF9-41C9-A2AA-15D2AD8295BA}"/>
    <cellStyle name="Total 3 16 4" xfId="17095" xr:uid="{910CB60E-FDC9-427C-87E1-5A96ABCC328D}"/>
    <cellStyle name="Total 3 17" xfId="8325" xr:uid="{0BDDC9A3-FC85-45CE-9E64-1B7DD07EDC9E}"/>
    <cellStyle name="Total 3 17 2" xfId="11875" xr:uid="{D770268D-E2C4-4132-9038-64372C4D9995}"/>
    <cellStyle name="Total 3 17 2 2" xfId="21323" xr:uid="{631C1422-8FD3-4247-9841-576949FA5555}"/>
    <cellStyle name="Total 3 17 2 3" xfId="25717" xr:uid="{14D6EFBD-CA3F-49A4-9ABD-FE262C4BD1B6}"/>
    <cellStyle name="Total 3 17 3" xfId="14030" xr:uid="{77363A7E-C890-4CA7-9A2F-5C8336B29B58}"/>
    <cellStyle name="Total 3 17 3 2" xfId="23478" xr:uid="{4F29EAFC-2D4A-4989-ABF0-3E4634871D92}"/>
    <cellStyle name="Total 3 17 4" xfId="17773" xr:uid="{C6F496BB-0108-43AA-BEB0-6756D6FBCCD1}"/>
    <cellStyle name="Total 3 18" xfId="8710" xr:uid="{F60E7C29-CBC0-48FA-B8D2-B1062947C698}"/>
    <cellStyle name="Total 3 18 2" xfId="12194" xr:uid="{A7CC86F6-0376-4AFC-8253-D9A2EEB8F7CD}"/>
    <cellStyle name="Total 3 18 2 2" xfId="21642" xr:uid="{B4C36422-84A0-44C2-8191-99897703440C}"/>
    <cellStyle name="Total 3 18 2 3" xfId="26034" xr:uid="{ABA07636-7334-4D27-A9AB-0DF0F51FB82A}"/>
    <cellStyle name="Total 3 18 3" xfId="14413" xr:uid="{B84ECACA-689F-4F68-9048-041468BE4E2C}"/>
    <cellStyle name="Total 3 18 3 2" xfId="23861" xr:uid="{BC8EB176-0B92-42FE-8865-8E8C15A0E51A}"/>
    <cellStyle name="Total 3 18 4" xfId="18158" xr:uid="{84F8C7A4-EE4E-48CC-BEDA-0CC18B749529}"/>
    <cellStyle name="Total 3 19" xfId="8773" xr:uid="{D701D765-F414-4CB0-9743-2DA6EA64A3BD}"/>
    <cellStyle name="Total 3 19 2" xfId="12257" xr:uid="{16795C16-5C79-4A15-B729-59DFA31CDC79}"/>
    <cellStyle name="Total 3 19 2 2" xfId="21705" xr:uid="{2E623E87-AF82-4CAE-97C3-8029346EEC56}"/>
    <cellStyle name="Total 3 19 2 3" xfId="26097" xr:uid="{7451C60B-9A1D-4A3D-9DC7-E20E07D567D0}"/>
    <cellStyle name="Total 3 19 3" xfId="14476" xr:uid="{7C786527-DFD4-43DE-8FD1-D78782656C35}"/>
    <cellStyle name="Total 3 19 3 2" xfId="23924" xr:uid="{E0303C4F-0491-4B9C-9A93-5F2A62BF3305}"/>
    <cellStyle name="Total 3 19 4" xfId="18221" xr:uid="{9F34B413-6DA1-42A5-922D-72F273FB3907}"/>
    <cellStyle name="Total 3 2" xfId="1605" xr:uid="{88D4E7EB-21AF-4EB6-8262-6F1F056DDFAF}"/>
    <cellStyle name="Total 3 2 10" xfId="26903" xr:uid="{504FDF28-A276-4344-9064-0BFC5E774566}"/>
    <cellStyle name="Total 3 2 11" xfId="27188" xr:uid="{A62D4B7A-5ECE-445B-8909-26C7CA0D6F8F}"/>
    <cellStyle name="Total 3 2 2" xfId="4038" xr:uid="{A02FD1D4-D774-4845-BEF5-9D04E6698DB4}"/>
    <cellStyle name="Total 3 2 2 10" xfId="26558" xr:uid="{90E9C1F1-32A2-445F-B1E8-2913CF52850E}"/>
    <cellStyle name="Total 3 2 2 2" xfId="6038" xr:uid="{412C8663-4DB9-48CF-BC23-723E978DA4EE}"/>
    <cellStyle name="Total 3 2 2 2 2" xfId="6708" xr:uid="{FBA67EF5-AB6A-4723-B70B-28777C96A597}"/>
    <cellStyle name="Total 3 2 2 2 2 2" xfId="10440" xr:uid="{A6FBD141-DB37-45C2-AD59-971660C9714D}"/>
    <cellStyle name="Total 3 2 2 2 2 2 2" xfId="19888" xr:uid="{5F38C9BC-8263-42C1-89C0-BE6630E92379}"/>
    <cellStyle name="Total 3 2 2 2 2 3" xfId="16159" xr:uid="{276E1022-923D-4444-8349-5B9752205C64}"/>
    <cellStyle name="Total 3 2 2 2 3" xfId="9770" xr:uid="{ECB8A099-15DF-4060-B262-0B0C56938462}"/>
    <cellStyle name="Total 3 2 2 2 3 2" xfId="19218" xr:uid="{D2945AF0-ABA8-4679-A4CE-CBE76927AD1C}"/>
    <cellStyle name="Total 3 2 2 2 4" xfId="15489" xr:uid="{D9BC3397-1D2A-41F5-8467-69413C552FD2}"/>
    <cellStyle name="Total 3 2 2 2 5" xfId="28048" xr:uid="{A8B5745C-C336-4FAF-B8B8-FF72E34FD54E}"/>
    <cellStyle name="Total 3 2 2 2 6" xfId="28212" xr:uid="{79807D6B-725B-4FB4-8238-4CFD35E2A97F}"/>
    <cellStyle name="Total 3 2 2 2 7" xfId="27601" xr:uid="{8639A17E-2F37-4BA1-93C4-B813035B26AB}"/>
    <cellStyle name="Total 3 2 2 2 8" xfId="28556" xr:uid="{53D53E85-1393-48D6-A0F6-9170D9B82EC2}"/>
    <cellStyle name="Total 3 2 2 3" xfId="7145" xr:uid="{F3123C3E-5599-44B4-AC49-632AE1268127}"/>
    <cellStyle name="Total 3 2 2 3 2" xfId="10876" xr:uid="{B87A40BE-9AFB-4C41-ADF2-08F27FB9BA5E}"/>
    <cellStyle name="Total 3 2 2 3 2 2" xfId="20324" xr:uid="{F8ED12F3-9B4E-41F5-A701-BC224F704D57}"/>
    <cellStyle name="Total 3 2 2 3 2 3" xfId="24748" xr:uid="{FE3366F7-361F-4247-825E-73EB0C090FE7}"/>
    <cellStyle name="Total 3 2 2 3 3" xfId="12882" xr:uid="{E5618458-C19C-4F6C-9662-CB6F784CFCC0}"/>
    <cellStyle name="Total 3 2 2 3 3 2" xfId="22330" xr:uid="{5219E93A-9A0D-4471-B789-30D852BC362D}"/>
    <cellStyle name="Total 3 2 2 3 4" xfId="16595" xr:uid="{D90E807E-5F1C-495B-BE38-878A8A65FE4A}"/>
    <cellStyle name="Total 3 2 2 4" xfId="7369" xr:uid="{26DC5669-6757-4268-8B00-EDCA5947DBE8}"/>
    <cellStyle name="Total 3 2 2 4 2" xfId="11068" xr:uid="{957DC50F-B8CF-46BD-9D4A-34025E3E2801}"/>
    <cellStyle name="Total 3 2 2 4 2 2" xfId="20516" xr:uid="{07FCF140-083D-4A50-AFFB-63313677B4F5}"/>
    <cellStyle name="Total 3 2 2 4 2 3" xfId="24935" xr:uid="{92DFD4FB-A3CD-4464-928B-29BD7982495B}"/>
    <cellStyle name="Total 3 2 2 4 3" xfId="13099" xr:uid="{ADCD5D9F-3B91-4527-863F-EC5E94E86C25}"/>
    <cellStyle name="Total 3 2 2 4 3 2" xfId="22547" xr:uid="{EE6C5489-B50B-4701-825E-CB1578779130}"/>
    <cellStyle name="Total 3 2 2 4 4" xfId="16817" xr:uid="{0038DC0E-E00E-4017-B76E-5224E284DF8C}"/>
    <cellStyle name="Total 3 2 2 5" xfId="7335" xr:uid="{EB8CEEF1-B2B4-4133-9888-23025BC6EEE5}"/>
    <cellStyle name="Total 3 2 2 5 2" xfId="11046" xr:uid="{175907EC-D9DB-41E2-BC7E-E6C3C6758702}"/>
    <cellStyle name="Total 3 2 2 5 2 2" xfId="20494" xr:uid="{85CD83CB-4428-46F6-B744-E94D5AA6DDAA}"/>
    <cellStyle name="Total 3 2 2 5 2 3" xfId="24913" xr:uid="{7F6FE1F4-4BB2-41FD-8F13-DBB751F66BD0}"/>
    <cellStyle name="Total 3 2 2 5 3" xfId="13065" xr:uid="{3A3855BB-D8C7-48CC-B42D-6F678BC9DA23}"/>
    <cellStyle name="Total 3 2 2 5 3 2" xfId="22513" xr:uid="{B1CC36F0-956D-421A-A8D7-5945DE9B5378}"/>
    <cellStyle name="Total 3 2 2 5 4" xfId="16783" xr:uid="{D8CC35E2-3BDF-4D2D-A062-A1306E38E4B0}"/>
    <cellStyle name="Total 3 2 2 6" xfId="8206" xr:uid="{2E7D4213-A51F-4BC5-A297-718AB8195E04}"/>
    <cellStyle name="Total 3 2 2 6 2" xfId="11767" xr:uid="{3B0A39FA-244E-4A0E-9E45-72AAD3F0FD17}"/>
    <cellStyle name="Total 3 2 2 6 2 2" xfId="21215" xr:uid="{41E83BF9-0DE5-409A-A6A5-D7F70EF4D203}"/>
    <cellStyle name="Total 3 2 2 6 2 3" xfId="25610" xr:uid="{09E9E6FF-E881-4CBE-825B-22A360B0765C}"/>
    <cellStyle name="Total 3 2 2 6 3" xfId="13912" xr:uid="{E639017E-281D-4722-8B18-7AE823FAD9D6}"/>
    <cellStyle name="Total 3 2 2 6 3 2" xfId="23360" xr:uid="{2935B7F3-0EDE-41CA-AA8D-7A86C28BA93C}"/>
    <cellStyle name="Total 3 2 2 6 4" xfId="17654" xr:uid="{715C8528-6887-4492-911B-E13785FB1D66}"/>
    <cellStyle name="Total 3 2 2 7" xfId="8425" xr:uid="{1238EF1F-D5CA-42C3-A157-3955507D04FD}"/>
    <cellStyle name="Total 3 2 2 7 2" xfId="11951" xr:uid="{D49ECA38-81BB-402C-8265-91B672CB19D9}"/>
    <cellStyle name="Total 3 2 2 7 2 2" xfId="21399" xr:uid="{44B07B3B-9C6C-441C-AD0A-A6CA84C6F7DD}"/>
    <cellStyle name="Total 3 2 2 7 2 3" xfId="25793" xr:uid="{BED2F207-47E1-4D48-99DE-F10324DE07F7}"/>
    <cellStyle name="Total 3 2 2 7 3" xfId="14130" xr:uid="{E2650117-CDB0-4172-851D-12EE093CA2D4}"/>
    <cellStyle name="Total 3 2 2 7 3 2" xfId="23578" xr:uid="{4463714F-C4A7-4AF0-963E-BD2CA5DF6577}"/>
    <cellStyle name="Total 3 2 2 7 4" xfId="17873" xr:uid="{861AF76F-6BE7-4D2E-8835-D428210CAD51}"/>
    <cellStyle name="Total 3 2 2 8" xfId="9131" xr:uid="{2E6D07B9-8587-41D8-A120-FD0F2B472124}"/>
    <cellStyle name="Total 3 2 2 8 2" xfId="14832" xr:uid="{9126735C-9EAE-4DDB-8BC7-ACBD3BEC02AE}"/>
    <cellStyle name="Total 3 2 2 8 2 2" xfId="24280" xr:uid="{91CC1DF7-F590-4568-B7E9-334ABC70E898}"/>
    <cellStyle name="Total 3 2 2 8 3" xfId="18579" xr:uid="{C2E2BD76-DBCE-40B5-B9F5-600436FD3A9F}"/>
    <cellStyle name="Total 3 2 2 9" xfId="27417" xr:uid="{5EF1750C-C0EF-41A4-9F08-09E12580C913}"/>
    <cellStyle name="Total 3 2 3" xfId="5720" xr:uid="{FEF42954-7112-4117-86ED-37759335448F}"/>
    <cellStyle name="Total 3 2 3 2" xfId="6390" xr:uid="{2A074AD3-A9B2-4D1D-9EFE-D55F86E4200C}"/>
    <cellStyle name="Total 3 2 3 2 2" xfId="10122" xr:uid="{8AC6030A-853B-458E-AD93-BB849200B7A8}"/>
    <cellStyle name="Total 3 2 3 2 2 2" xfId="19570" xr:uid="{7A4A80C0-7312-4614-B9F6-F7CFA7E1FD9D}"/>
    <cellStyle name="Total 3 2 3 2 3" xfId="15841" xr:uid="{96021460-055B-4997-BCD3-AA88E38F917B}"/>
    <cellStyle name="Total 3 2 3 3" xfId="9452" xr:uid="{242DA0DD-5007-43E1-8651-FBC1E25DE8DC}"/>
    <cellStyle name="Total 3 2 3 3 2" xfId="18900" xr:uid="{8FFCF0A0-D57D-4CFA-939F-48E1992FCB8F}"/>
    <cellStyle name="Total 3 2 3 4" xfId="15171" xr:uid="{7999DA4B-1605-4E13-8F8B-319CFCAF5987}"/>
    <cellStyle name="Total 3 2 3 5" xfId="27901" xr:uid="{D24AFA94-5E9D-45F7-83F6-92B1192A1FBD}"/>
    <cellStyle name="Total 3 2 3 6" xfId="27696" xr:uid="{4844B7E8-2CC3-45ED-9E6E-BAB3C474C5D0}"/>
    <cellStyle name="Total 3 2 3 7" xfId="27520" xr:uid="{ED4378E4-E115-40D0-869F-961EC2C9F303}"/>
    <cellStyle name="Total 3 2 3 8" xfId="28435" xr:uid="{2BA695DD-B554-47F5-A272-AA7EF4719C5F}"/>
    <cellStyle name="Total 3 2 4" xfId="6924" xr:uid="{7552641D-3F48-4F13-8337-DEF56ECBA53E}"/>
    <cellStyle name="Total 3 2 4 2" xfId="10655" xr:uid="{0807F997-070F-496A-B409-B8D4245F3833}"/>
    <cellStyle name="Total 3 2 4 2 2" xfId="20103" xr:uid="{12A06423-8698-4C3F-B5BB-1BFE99482425}"/>
    <cellStyle name="Total 3 2 4 2 3" xfId="24527" xr:uid="{C4A8BA2B-0B26-4B9A-A856-03EA6E4D5C6D}"/>
    <cellStyle name="Total 3 2 4 3" xfId="12661" xr:uid="{6C4C90CC-D7A4-47E3-81DF-C7F4D7B5CF16}"/>
    <cellStyle name="Total 3 2 4 3 2" xfId="22109" xr:uid="{09DEE9D6-A29C-4EEA-B757-94AA403418C3}"/>
    <cellStyle name="Total 3 2 4 4" xfId="16374" xr:uid="{CC82582C-174E-46D6-871A-5F8E74A64208}"/>
    <cellStyle name="Total 3 2 5" xfId="8247" xr:uid="{4FF01026-2AE7-488C-88DE-0F0C2C76BF15}"/>
    <cellStyle name="Total 3 2 5 2" xfId="11800" xr:uid="{00B423E5-256D-46E1-A566-2062F1C1B053}"/>
    <cellStyle name="Total 3 2 5 2 2" xfId="21248" xr:uid="{A0D5D57C-DF9E-402A-BF81-935F9BD5B8FC}"/>
    <cellStyle name="Total 3 2 5 2 3" xfId="25642" xr:uid="{9619B29B-490D-49B7-B599-55FD24DC433B}"/>
    <cellStyle name="Total 3 2 5 3" xfId="13952" xr:uid="{AF10D1F1-2887-45D9-9EC5-D64E8E2A5CE1}"/>
    <cellStyle name="Total 3 2 5 3 2" xfId="23400" xr:uid="{DBA8201A-CC8E-402D-8931-7CD99B3D7647}"/>
    <cellStyle name="Total 3 2 5 4" xfId="17695" xr:uid="{79CBBF60-89F6-4B89-88DE-138FE003F6EF}"/>
    <cellStyle name="Total 3 2 6" xfId="8040" xr:uid="{849D9DBC-ED8A-4437-81DC-3FF14D555BCF}"/>
    <cellStyle name="Total 3 2 6 2" xfId="11639" xr:uid="{2D18DFFD-4341-47CF-B58D-AB8AEA2A5975}"/>
    <cellStyle name="Total 3 2 6 2 2" xfId="21087" xr:uid="{78DC1F30-CFA3-4077-A1CE-7E4B38C5DA28}"/>
    <cellStyle name="Total 3 2 6 2 3" xfId="25501" xr:uid="{44702FF1-80D5-40CD-9AD6-45644F808AE4}"/>
    <cellStyle name="Total 3 2 6 3" xfId="13765" xr:uid="{9E79C73F-83ED-46F4-B5D8-F5A76853D377}"/>
    <cellStyle name="Total 3 2 6 3 2" xfId="23213" xr:uid="{67C8EA9C-164D-4E0C-B372-6C9561118454}"/>
    <cellStyle name="Total 3 2 6 4" xfId="17488" xr:uid="{6D9AA686-B3A8-486A-8CFC-925FE075C83F}"/>
    <cellStyle name="Total 3 2 7" xfId="8910" xr:uid="{5821FF84-30ED-4A40-BC28-0BEE71C3737E}"/>
    <cellStyle name="Total 3 2 7 2" xfId="12369" xr:uid="{FF8B0442-A4AD-49EF-B323-801D897723FE}"/>
    <cellStyle name="Total 3 2 7 2 2" xfId="21817" xr:uid="{9D55A8F0-C729-40DB-9B29-85FCA7A803CE}"/>
    <cellStyle name="Total 3 2 7 2 3" xfId="26207" xr:uid="{391F81A9-9B58-4407-A0B9-A166A0301F4F}"/>
    <cellStyle name="Total 3 2 7 3" xfId="14611" xr:uid="{F987393D-7BC1-41FE-8B80-6887B667DC61}"/>
    <cellStyle name="Total 3 2 7 3 2" xfId="24059" xr:uid="{FE0810D7-E6AD-47A3-84ED-DC3F9FC399FA}"/>
    <cellStyle name="Total 3 2 7 4" xfId="18358" xr:uid="{9381B908-DB98-41C4-8C38-5D91A241D751}"/>
    <cellStyle name="Total 3 2 8" xfId="8501" xr:uid="{7067D370-1F5E-432D-B391-2FF54B734D21}"/>
    <cellStyle name="Total 3 2 8 2" xfId="12016" xr:uid="{D403BDA2-650F-4426-91DB-FB607D36EDD2}"/>
    <cellStyle name="Total 3 2 8 2 2" xfId="21464" xr:uid="{BAA7DF4B-8380-4182-8533-F0DFEC966FC2}"/>
    <cellStyle name="Total 3 2 8 2 3" xfId="25856" xr:uid="{43BD3089-6719-4569-ADBF-A02C4571CA10}"/>
    <cellStyle name="Total 3 2 8 3" xfId="14204" xr:uid="{E2F72BEE-334E-4972-A6C2-C9B8B7F584B0}"/>
    <cellStyle name="Total 3 2 8 3 2" xfId="23652" xr:uid="{7D415A2F-35D1-4546-8019-9076A3118096}"/>
    <cellStyle name="Total 3 2 8 4" xfId="17949" xr:uid="{9582AC45-E4D4-48BC-8AD7-BF326CD052F8}"/>
    <cellStyle name="Total 3 2 9" xfId="7717" xr:uid="{70A2A1A1-4AE2-4A6F-BEAB-1255536534B4}"/>
    <cellStyle name="Total 3 2 9 2" xfId="13446" xr:uid="{9FA3B527-7B5A-4C4E-8AB8-9F7D9CBBA2A6}"/>
    <cellStyle name="Total 3 2 9 2 2" xfId="22894" xr:uid="{1FED050D-F1F5-4458-B076-330090E686C5}"/>
    <cellStyle name="Total 3 2 9 3" xfId="17165" xr:uid="{B58787B3-995E-4351-B01B-F942C1174F0A}"/>
    <cellStyle name="Total 3 20" xfId="8563" xr:uid="{406E800E-6667-4344-B59B-87C3AC31DD59}"/>
    <cellStyle name="Total 3 20 2" xfId="14266" xr:uid="{A4774579-4377-4B15-BB08-AA6538F38A79}"/>
    <cellStyle name="Total 3 20 2 2" xfId="23714" xr:uid="{E31DC9EF-1B2B-468E-8789-3F8289D5F0CE}"/>
    <cellStyle name="Total 3 20 3" xfId="18011" xr:uid="{6ED832DF-7DF8-452A-88DB-CBD99D1EEEFA}"/>
    <cellStyle name="Total 3 21" xfId="26900" xr:uid="{D5B5AA84-F498-42DD-AECD-FD9F6E9716FB}"/>
    <cellStyle name="Total 3 22" xfId="26708" xr:uid="{9AEB7A84-DDAA-4231-B67E-FCC3CADC791C}"/>
    <cellStyle name="Total 3 23" xfId="29419" xr:uid="{4D325206-D891-4A31-A074-3CA01C085371}"/>
    <cellStyle name="Total 3 3" xfId="1606" xr:uid="{9B55D19D-7F16-4783-807C-2B57AD0F66B8}"/>
    <cellStyle name="Total 3 3 10" xfId="26706" xr:uid="{274D6F85-7016-4BA4-B27A-ABE2ACF3C6FE}"/>
    <cellStyle name="Total 3 3 2" xfId="5721" xr:uid="{27DEBCCE-5B64-4E9A-9830-B3DD2EFAF6C0}"/>
    <cellStyle name="Total 3 3 2 2" xfId="6391" xr:uid="{1B4833B2-A971-40DE-96C4-6ED182CA6E19}"/>
    <cellStyle name="Total 3 3 2 2 2" xfId="10123" xr:uid="{0A4C316A-1EF4-41B4-8E7A-1BD0B27C296D}"/>
    <cellStyle name="Total 3 3 2 2 2 2" xfId="19571" xr:uid="{B9E3C192-5142-4119-BE15-0E540539B48F}"/>
    <cellStyle name="Total 3 3 2 2 3" xfId="15842" xr:uid="{F3BA1310-3AE1-4CB9-8A95-F857796BCD2A}"/>
    <cellStyle name="Total 3 3 2 3" xfId="9453" xr:uid="{815E7C40-9009-44E8-8EDA-E68D0E4B20AE}"/>
    <cellStyle name="Total 3 3 2 3 2" xfId="18901" xr:uid="{8EE814F6-A7AE-4787-A52B-CF0F0F8509CC}"/>
    <cellStyle name="Total 3 3 2 4" xfId="15172" xr:uid="{C19DA8A2-B9E6-4A98-A1AB-FA13C79A2A02}"/>
    <cellStyle name="Total 3 3 2 5" xfId="27902" xr:uid="{FC771A27-7EA7-4D8F-B46F-10D6971BB382}"/>
    <cellStyle name="Total 3 3 2 6" xfId="26549" xr:uid="{3080C142-1237-4775-A232-04183A50F4D9}"/>
    <cellStyle name="Total 3 3 2 7" xfId="27391" xr:uid="{5A6A0203-DD61-46EE-993C-D6D10B909585}"/>
    <cellStyle name="Total 3 3 2 8" xfId="28436" xr:uid="{FC20BA76-8208-432C-91E5-290DBD8007D2}"/>
    <cellStyle name="Total 3 3 3" xfId="7157" xr:uid="{D981AEEB-3164-464A-8D4D-88075CD0721C}"/>
    <cellStyle name="Total 3 3 3 2" xfId="10888" xr:uid="{730A9A78-6E5C-434B-95F5-170F236025FC}"/>
    <cellStyle name="Total 3 3 3 2 2" xfId="20336" xr:uid="{35170FDB-BDB3-4BB2-AEAF-E877CE721857}"/>
    <cellStyle name="Total 3 3 3 2 3" xfId="24760" xr:uid="{BF5E0035-2F51-41DE-B1B7-1A10E84AFA05}"/>
    <cellStyle name="Total 3 3 3 3" xfId="12894" xr:uid="{A2171C40-7719-4543-829E-7303316302D7}"/>
    <cellStyle name="Total 3 3 3 3 2" xfId="22342" xr:uid="{782FD787-B4FC-4A31-B13D-A01BD0E26563}"/>
    <cellStyle name="Total 3 3 3 4" xfId="16607" xr:uid="{FBFA6E10-4608-44B8-BAA5-485836C3E4B9}"/>
    <cellStyle name="Total 3 3 4" xfId="7645" xr:uid="{91C1E29C-F457-4BB7-82E4-4489DF5AD1CA}"/>
    <cellStyle name="Total 3 3 4 2" xfId="11299" xr:uid="{1DD51BC4-951D-45FE-941F-112FD325A463}"/>
    <cellStyle name="Total 3 3 4 2 2" xfId="20747" xr:uid="{5E3FC757-562D-478D-8282-3681C135AD11}"/>
    <cellStyle name="Total 3 3 4 2 3" xfId="25165" xr:uid="{67C87117-27BB-4812-9AC8-9E4EE1B2FB8C}"/>
    <cellStyle name="Total 3 3 4 3" xfId="13374" xr:uid="{45B066D9-1192-4488-87D2-3301DFE93B3C}"/>
    <cellStyle name="Total 3 3 4 3 2" xfId="22822" xr:uid="{19189E31-027D-4EFA-B5FD-CBEA363E4FD5}"/>
    <cellStyle name="Total 3 3 4 4" xfId="17093" xr:uid="{ED67FEA8-6E8C-4AEB-B247-C230D3B02F5C}"/>
    <cellStyle name="Total 3 3 5" xfId="8327" xr:uid="{42262E9C-C330-4DE7-8C5A-3DDA84246326}"/>
    <cellStyle name="Total 3 3 5 2" xfId="11877" xr:uid="{539AC5E0-2054-44DC-8A0E-A04F8DB708DA}"/>
    <cellStyle name="Total 3 3 5 2 2" xfId="21325" xr:uid="{19ACBBFB-BB2A-4653-A907-47C39AA493BC}"/>
    <cellStyle name="Total 3 3 5 2 3" xfId="25719" xr:uid="{67B109FF-D028-44CB-AEB3-6CAD8119E6DF}"/>
    <cellStyle name="Total 3 3 5 3" xfId="14032" xr:uid="{0E9C4A66-1BE4-4AD1-B8A8-8F55C671432A}"/>
    <cellStyle name="Total 3 3 5 3 2" xfId="23480" xr:uid="{0966DC55-A017-44A2-8AFE-50A09200CC27}"/>
    <cellStyle name="Total 3 3 5 4" xfId="17775" xr:uid="{971B1DF2-3517-40CC-AA04-7B2B43D37934}"/>
    <cellStyle name="Total 3 3 6" xfId="8606" xr:uid="{BBCA31F1-071E-4DC3-90C0-82FFCEEEB73C}"/>
    <cellStyle name="Total 3 3 6 2" xfId="12101" xr:uid="{E4F1703A-E083-4B7B-8854-B4CD244CD919}"/>
    <cellStyle name="Total 3 3 6 2 2" xfId="21549" xr:uid="{EFB742A4-9DD0-4938-AE2B-F65F1A162ABF}"/>
    <cellStyle name="Total 3 3 6 2 3" xfId="25941" xr:uid="{ACFD4C2D-DF93-4BAA-9066-FB7510409E66}"/>
    <cellStyle name="Total 3 3 6 3" xfId="14309" xr:uid="{37235B20-BD82-4453-8AE2-A7980AADECF3}"/>
    <cellStyle name="Total 3 3 6 3 2" xfId="23757" xr:uid="{53966C1B-E771-44A9-AEF7-1F6D770903AE}"/>
    <cellStyle name="Total 3 3 6 4" xfId="18054" xr:uid="{6C1C5A91-8216-4059-9B82-D0AAEC64C88E}"/>
    <cellStyle name="Total 3 3 7" xfId="8888" xr:uid="{C6B8C85A-409F-4F41-91B5-51795A8127D9}"/>
    <cellStyle name="Total 3 3 7 2" xfId="12349" xr:uid="{548055AF-554B-450C-A433-454697075EF7}"/>
    <cellStyle name="Total 3 3 7 2 2" xfId="21797" xr:uid="{25DB96EB-39E0-4981-A918-508C8B0C4FF0}"/>
    <cellStyle name="Total 3 3 7 2 3" xfId="26188" xr:uid="{43A81DAB-1702-4358-AC9A-ABD08E213E18}"/>
    <cellStyle name="Total 3 3 7 3" xfId="14590" xr:uid="{75F79303-1EDE-455A-9CE0-8426BE827B9F}"/>
    <cellStyle name="Total 3 3 7 3 2" xfId="24038" xr:uid="{24E4C42D-7F54-496E-A79E-CB4093D1C6CE}"/>
    <cellStyle name="Total 3 3 7 4" xfId="18336" xr:uid="{B54C3A5C-C1DB-4AB1-AA0F-BC3837C8F259}"/>
    <cellStyle name="Total 3 3 8" xfId="9088" xr:uid="{D5EFB7D1-26D1-4622-B710-7388783CC50E}"/>
    <cellStyle name="Total 3 3 8 2" xfId="14789" xr:uid="{9C894A25-FA5E-4C27-9EDA-7728E3444375}"/>
    <cellStyle name="Total 3 3 8 2 2" xfId="24237" xr:uid="{AEF99D92-CE42-48AB-9782-529D8628E1D1}"/>
    <cellStyle name="Total 3 3 8 3" xfId="18536" xr:uid="{775DB639-340F-4758-AB97-CD3E94665826}"/>
    <cellStyle name="Total 3 3 9" xfId="26904" xr:uid="{A6288ADB-F852-4C22-8FB3-628CB2BD644D}"/>
    <cellStyle name="Total 3 4" xfId="1607" xr:uid="{CA064BCF-9F5A-4C60-8E4E-09A6C5443775}"/>
    <cellStyle name="Total 3 4 10" xfId="27537" xr:uid="{EF297E02-FF4A-4D8F-9730-1B808A63BD56}"/>
    <cellStyle name="Total 3 4 2" xfId="5722" xr:uid="{17BDC567-4960-4E95-8F0D-6B6B6F3E605B}"/>
    <cellStyle name="Total 3 4 2 2" xfId="6392" xr:uid="{1DFE27C3-E664-46F5-BC8C-ACF7374CE54F}"/>
    <cellStyle name="Total 3 4 2 2 2" xfId="10124" xr:uid="{C77E8571-8264-4FAD-A06B-B7A7C8083A76}"/>
    <cellStyle name="Total 3 4 2 2 2 2" xfId="19572" xr:uid="{48A5B985-6A2F-4C3F-8013-CC2CA08CFC2C}"/>
    <cellStyle name="Total 3 4 2 2 3" xfId="15843" xr:uid="{4BDF2D71-7F5C-44D4-8833-6CE2193461B6}"/>
    <cellStyle name="Total 3 4 2 3" xfId="9454" xr:uid="{1EA1B1EA-9DD0-4FD4-ADB4-9F99632D52A3}"/>
    <cellStyle name="Total 3 4 2 3 2" xfId="18902" xr:uid="{51556CF8-76E7-42DB-8037-1D58FEA9C4DD}"/>
    <cellStyle name="Total 3 4 2 4" xfId="15173" xr:uid="{0E19E93C-5E89-4FC4-9ADA-625B74217239}"/>
    <cellStyle name="Total 3 4 2 5" xfId="27903" xr:uid="{8A48D9A6-E3A6-4E00-8553-6622FA51C505}"/>
    <cellStyle name="Total 3 4 2 6" xfId="26698" xr:uid="{54511D3B-99A3-4A56-A1D3-07763C5EC6CC}"/>
    <cellStyle name="Total 3 4 2 7" xfId="28163" xr:uid="{21094DDA-5EA5-4866-ACB6-A92ACBF7EE43}"/>
    <cellStyle name="Total 3 4 2 8" xfId="28437" xr:uid="{77485750-9EAD-4B33-97C4-1F44DD1576F3}"/>
    <cellStyle name="Total 3 4 3" xfId="7052" xr:uid="{92F379C8-B549-4022-AE25-87C012593D80}"/>
    <cellStyle name="Total 3 4 3 2" xfId="10783" xr:uid="{9B611BF2-FC1F-473D-BC12-89605C8BBEAF}"/>
    <cellStyle name="Total 3 4 3 2 2" xfId="20231" xr:uid="{ACF7F994-9721-4298-A889-13D90ACDF351}"/>
    <cellStyle name="Total 3 4 3 2 3" xfId="24655" xr:uid="{CE014D36-FB15-4CAE-8A80-C86956E35C80}"/>
    <cellStyle name="Total 3 4 3 3" xfId="12789" xr:uid="{252771C3-DA47-4CF3-8218-B549EC1185DB}"/>
    <cellStyle name="Total 3 4 3 3 2" xfId="22237" xr:uid="{CE6015A9-EB92-4B4E-AF9E-FC5E96B9221C}"/>
    <cellStyle name="Total 3 4 3 4" xfId="16502" xr:uid="{DE776769-621B-4C78-BF4A-62707F3770FE}"/>
    <cellStyle name="Total 3 4 4" xfId="8694" xr:uid="{F7DB94D5-2277-4845-838F-17ADA3EAFAC1}"/>
    <cellStyle name="Total 3 4 4 2" xfId="12178" xr:uid="{B611458A-CB79-482C-9FDA-BA46201C2295}"/>
    <cellStyle name="Total 3 4 4 2 2" xfId="21626" xr:uid="{E2B97C9E-36A8-471B-BC2E-E6937BC81D0A}"/>
    <cellStyle name="Total 3 4 4 2 3" xfId="26018" xr:uid="{7A0AE3F6-3EFE-43E8-9C27-397F92364B40}"/>
    <cellStyle name="Total 3 4 4 3" xfId="14397" xr:uid="{DE5B3813-1AD3-405A-87F8-6624A5BB2C6B}"/>
    <cellStyle name="Total 3 4 4 3 2" xfId="23845" xr:uid="{F79589A9-C0D9-4797-95C3-94DAB61445A4}"/>
    <cellStyle name="Total 3 4 4 4" xfId="18142" xr:uid="{28066922-6FB9-4152-9D66-333EC8EFA575}"/>
    <cellStyle name="Total 3 4 5" xfId="8556" xr:uid="{92169E5D-8A1F-4AE0-8246-73833AE957AD}"/>
    <cellStyle name="Total 3 4 5 2" xfId="12064" xr:uid="{C5874083-08A7-451A-85F3-4056921A351F}"/>
    <cellStyle name="Total 3 4 5 2 2" xfId="21512" xr:uid="{9C3676EA-39BE-4E30-94B0-FD64AA364D0B}"/>
    <cellStyle name="Total 3 4 5 2 3" xfId="25904" xr:uid="{D748A68C-5909-4DA2-B664-3A243AF19CB0}"/>
    <cellStyle name="Total 3 4 5 3" xfId="14259" xr:uid="{51E9E2B6-D63F-47F9-BE76-1E78E7E37891}"/>
    <cellStyle name="Total 3 4 5 3 2" xfId="23707" xr:uid="{E3187BEC-ECF5-4537-B9F6-26D378BB8C78}"/>
    <cellStyle name="Total 3 4 5 4" xfId="18004" xr:uid="{8C692475-A61D-4D87-B632-83CADCD90156}"/>
    <cellStyle name="Total 3 4 6" xfId="7727" xr:uid="{2D8A133F-63BB-4448-8F25-4889B2A98E28}"/>
    <cellStyle name="Total 3 4 6 2" xfId="11374" xr:uid="{FAD27C98-A14C-45F4-A839-DA428CED877A}"/>
    <cellStyle name="Total 3 4 6 2 2" xfId="20822" xr:uid="{DE11575E-217C-46D1-A090-966A0EC1D4A0}"/>
    <cellStyle name="Total 3 4 6 2 3" xfId="25240" xr:uid="{5A93552B-25AD-432A-91B4-E7FB5AA34EAE}"/>
    <cellStyle name="Total 3 4 6 3" xfId="13456" xr:uid="{B52BDF39-848D-476C-A22F-D71F18C5B9EC}"/>
    <cellStyle name="Total 3 4 6 3 2" xfId="22904" xr:uid="{70CC643A-67DF-4AA0-81ED-B69E33BB62E9}"/>
    <cellStyle name="Total 3 4 6 4" xfId="17175" xr:uid="{CD419BA7-4E4A-4540-9772-F704EAFB81CC}"/>
    <cellStyle name="Total 3 4 7" xfId="7616" xr:uid="{DCE98E0A-6A8F-40F0-AB29-7F064CCA16A6}"/>
    <cellStyle name="Total 3 4 7 2" xfId="11278" xr:uid="{25449F96-FE95-4106-A995-F41730103409}"/>
    <cellStyle name="Total 3 4 7 2 2" xfId="20726" xr:uid="{49AA697C-CD77-4C4A-A575-4D15CABA1EFF}"/>
    <cellStyle name="Total 3 4 7 2 3" xfId="25144" xr:uid="{760CB33E-3395-44C1-B8C6-B29B150E643A}"/>
    <cellStyle name="Total 3 4 7 3" xfId="13345" xr:uid="{71CDE1CC-5711-4ECC-B33B-26B509FC8322}"/>
    <cellStyle name="Total 3 4 7 3 2" xfId="22793" xr:uid="{08533384-408C-4BEE-BB69-40C896054EAD}"/>
    <cellStyle name="Total 3 4 7 4" xfId="17064" xr:uid="{0F35C368-09FF-4BD2-A8D7-54E9F0A33789}"/>
    <cellStyle name="Total 3 4 8" xfId="8343" xr:uid="{73258B36-A090-4F5D-B2E7-107ECAAD2103}"/>
    <cellStyle name="Total 3 4 8 2" xfId="14048" xr:uid="{5AE09856-8A51-42D2-B0F4-EAC4D004BBAC}"/>
    <cellStyle name="Total 3 4 8 2 2" xfId="23496" xr:uid="{D13B754D-2D5E-4CBF-83E5-B0F3C1D5DF1C}"/>
    <cellStyle name="Total 3 4 8 3" xfId="17791" xr:uid="{D31B2640-58A5-47E1-9453-B28047DFCF02}"/>
    <cellStyle name="Total 3 4 9" xfId="26905" xr:uid="{060691AF-0908-45C0-B526-AE942DB574CE}"/>
    <cellStyle name="Total 3 5" xfId="1608" xr:uid="{FF7532EC-6B6D-40F8-A996-A89E2F33729D}"/>
    <cellStyle name="Total 3 5 10" xfId="27187" xr:uid="{A63F417E-856A-48DC-BE40-D52566203C4A}"/>
    <cellStyle name="Total 3 5 2" xfId="5723" xr:uid="{59D7DEC2-6BD9-4436-BB6C-AEBE897CF85E}"/>
    <cellStyle name="Total 3 5 2 2" xfId="6393" xr:uid="{22D9A871-34A1-46BD-B248-5B212C74A156}"/>
    <cellStyle name="Total 3 5 2 2 2" xfId="10125" xr:uid="{86BE8DBD-9500-4EBE-90FF-8F8DF2082DE6}"/>
    <cellStyle name="Total 3 5 2 2 2 2" xfId="19573" xr:uid="{EDC3BAF2-F860-44A5-9C98-012A38B03CC7}"/>
    <cellStyle name="Total 3 5 2 2 3" xfId="15844" xr:uid="{60AD7772-28B4-4787-96F4-765C7FB0ED28}"/>
    <cellStyle name="Total 3 5 2 3" xfId="9455" xr:uid="{7C887311-5C57-4509-8530-CD8A704D65D6}"/>
    <cellStyle name="Total 3 5 2 3 2" xfId="18903" xr:uid="{985B5636-1987-49BC-A1F2-7C01C5465DC2}"/>
    <cellStyle name="Total 3 5 2 4" xfId="15174" xr:uid="{DA282B26-884D-4DE1-BB8C-516234979E60}"/>
    <cellStyle name="Total 3 5 2 5" xfId="27904" xr:uid="{B158A838-CC7B-4F5F-8867-DD0E58D30DC8}"/>
    <cellStyle name="Total 3 5 2 6" xfId="26930" xr:uid="{A48C8094-4598-4B33-8AF2-4385532B2273}"/>
    <cellStyle name="Total 3 5 2 7" xfId="27133" xr:uid="{B1530F5A-D5C0-428C-9F60-98C5A35D0310}"/>
    <cellStyle name="Total 3 5 2 8" xfId="28438" xr:uid="{2FEEAF6E-517A-48EB-A9DE-217478EE696D}"/>
    <cellStyle name="Total 3 5 3" xfId="7053" xr:uid="{113E2814-3A00-4611-BD35-EEAD31FE5A1D}"/>
    <cellStyle name="Total 3 5 3 2" xfId="10784" xr:uid="{85AF11B9-FDF3-4791-BC36-170D0AF9FEFF}"/>
    <cellStyle name="Total 3 5 3 2 2" xfId="20232" xr:uid="{E3DFA5C5-2A44-4207-A94D-7E88E9A12BD5}"/>
    <cellStyle name="Total 3 5 3 2 3" xfId="24656" xr:uid="{07EDEB3B-38EA-42B4-A480-A7C09E1EB255}"/>
    <cellStyle name="Total 3 5 3 3" xfId="12790" xr:uid="{6270BFD1-11CB-4BE3-9170-3603DF67AC2E}"/>
    <cellStyle name="Total 3 5 3 3 2" xfId="22238" xr:uid="{F5C75FE8-1BB7-46DB-9492-035FF0327093}"/>
    <cellStyle name="Total 3 5 3 4" xfId="16503" xr:uid="{561C0B73-E465-4597-A496-C3FE69F0AB9A}"/>
    <cellStyle name="Total 3 5 4" xfId="8246" xr:uid="{115F46B6-47AB-485C-B144-6BA1B3BBB65A}"/>
    <cellStyle name="Total 3 5 4 2" xfId="11799" xr:uid="{D05FD2EA-9DA0-4B89-B6D4-F7868C913FF2}"/>
    <cellStyle name="Total 3 5 4 2 2" xfId="21247" xr:uid="{E6FA9374-94C3-4D4D-8A32-FDE4FC83CC5D}"/>
    <cellStyle name="Total 3 5 4 2 3" xfId="25641" xr:uid="{42399170-5DD4-420D-8D23-F5A2F38E7078}"/>
    <cellStyle name="Total 3 5 4 3" xfId="13951" xr:uid="{17725C20-9632-451A-A4E1-DC6964480A9D}"/>
    <cellStyle name="Total 3 5 4 3 2" xfId="23399" xr:uid="{E080FCE5-4781-4B46-A88C-F4CA9BBAB766}"/>
    <cellStyle name="Total 3 5 4 4" xfId="17694" xr:uid="{A345579A-4B37-4C38-A707-AF4CA90931F4}"/>
    <cellStyle name="Total 3 5 5" xfId="8615" xr:uid="{C70C8CEB-8646-4BD8-9337-F326493A1179}"/>
    <cellStyle name="Total 3 5 5 2" xfId="12110" xr:uid="{4FFBB0CF-3800-4B85-B66B-F4A04206ED8D}"/>
    <cellStyle name="Total 3 5 5 2 2" xfId="21558" xr:uid="{D503A59C-F614-4064-A8EA-D723E884C0F8}"/>
    <cellStyle name="Total 3 5 5 2 3" xfId="25950" xr:uid="{017D5514-7396-440C-85F6-5C5AE9443A3B}"/>
    <cellStyle name="Total 3 5 5 3" xfId="14318" xr:uid="{E49CD9B4-6592-48A7-B5F4-1FF595691F5C}"/>
    <cellStyle name="Total 3 5 5 3 2" xfId="23766" xr:uid="{F7E07B4B-1006-4703-8F43-FAD39A2E58DD}"/>
    <cellStyle name="Total 3 5 5 4" xfId="18063" xr:uid="{CD2BE93B-D063-4BBA-8D69-3588791C565D}"/>
    <cellStyle name="Total 3 5 6" xfId="8374" xr:uid="{AD24DD5E-FAA5-4AB6-802B-046B6331CA2E}"/>
    <cellStyle name="Total 3 5 6 2" xfId="11910" xr:uid="{770B4FB6-EA06-474B-9338-97E9D5D9D1D6}"/>
    <cellStyle name="Total 3 5 6 2 2" xfId="21358" xr:uid="{0B339726-CC87-435D-84B3-08A8CDE0CAB5}"/>
    <cellStyle name="Total 3 5 6 2 3" xfId="25752" xr:uid="{3C89EA06-5359-48CF-ACDC-5C693E75411C}"/>
    <cellStyle name="Total 3 5 6 3" xfId="14079" xr:uid="{44957414-53EA-4791-9A28-ADCCD1F7B190}"/>
    <cellStyle name="Total 3 5 6 3 2" xfId="23527" xr:uid="{24D63920-0DF2-4FE8-9D5E-B18A925B4A55}"/>
    <cellStyle name="Total 3 5 6 4" xfId="17822" xr:uid="{3D679604-BE3D-43F5-BC07-7F554F0EEF41}"/>
    <cellStyle name="Total 3 5 7" xfId="7362" xr:uid="{CEAD0BF2-6AEC-49D1-A61F-FDB58D14C32B}"/>
    <cellStyle name="Total 3 5 7 2" xfId="11062" xr:uid="{2C6FD48E-2ED2-4C07-861A-409B70C59127}"/>
    <cellStyle name="Total 3 5 7 2 2" xfId="20510" xr:uid="{71B80224-C84C-4844-A5AF-3F652F0F5D4B}"/>
    <cellStyle name="Total 3 5 7 2 3" xfId="24929" xr:uid="{74AF4BB1-D2C0-4862-95D4-5F731D527470}"/>
    <cellStyle name="Total 3 5 7 3" xfId="13092" xr:uid="{32DD7EAC-024F-45DD-8A84-4EC0AF4794D3}"/>
    <cellStyle name="Total 3 5 7 3 2" xfId="22540" xr:uid="{539BE205-F4BB-468E-981F-9A539D7D075E}"/>
    <cellStyle name="Total 3 5 7 4" xfId="16810" xr:uid="{6E8A1B73-50D5-4ECB-95D3-57B14735873F}"/>
    <cellStyle name="Total 3 5 8" xfId="8060" xr:uid="{F2BD193C-B68D-4EB3-92E9-438A927E982F}"/>
    <cellStyle name="Total 3 5 8 2" xfId="13784" xr:uid="{8EDFF8AC-891C-49BD-B23B-A7366301C050}"/>
    <cellStyle name="Total 3 5 8 2 2" xfId="23232" xr:uid="{8D1A1059-8330-471C-8908-FC0E15F4937F}"/>
    <cellStyle name="Total 3 5 8 3" xfId="17508" xr:uid="{D0BE54D5-968F-431D-B433-0DC5205AB00F}"/>
    <cellStyle name="Total 3 5 9" xfId="26906" xr:uid="{FA1D487E-7415-49FC-9F61-3C97481BB8E2}"/>
    <cellStyle name="Total 3 6" xfId="1609" xr:uid="{D2D0663D-9078-43B2-9AED-0871E113DB5B}"/>
    <cellStyle name="Total 3 6 10" xfId="26705" xr:uid="{543FEA14-4BB3-4EFA-9B47-6816AA957A92}"/>
    <cellStyle name="Total 3 6 2" xfId="5724" xr:uid="{3AD9FFF3-1E94-43B8-8C07-35E7F80599DF}"/>
    <cellStyle name="Total 3 6 2 2" xfId="6394" xr:uid="{02B4BDD6-F9F3-46EF-8F9F-4018CBF583D1}"/>
    <cellStyle name="Total 3 6 2 2 2" xfId="10126" xr:uid="{91B84575-D2FD-4541-9FDB-DF7EC99CC9FA}"/>
    <cellStyle name="Total 3 6 2 2 2 2" xfId="19574" xr:uid="{71C5C007-67BC-4221-AB2C-EBB31DF420D8}"/>
    <cellStyle name="Total 3 6 2 2 3" xfId="15845" xr:uid="{B4ED2E77-8326-49DD-9FBE-FF85CC9C2627}"/>
    <cellStyle name="Total 3 6 2 3" xfId="9456" xr:uid="{BB1C3C5E-F905-459B-A744-62B8BA9B2437}"/>
    <cellStyle name="Total 3 6 2 3 2" xfId="18904" xr:uid="{B116DD4B-FAB7-4D5F-B28D-6C54920828E9}"/>
    <cellStyle name="Total 3 6 2 4" xfId="15175" xr:uid="{BCDDA00B-325D-454F-8AB0-D6F5FA4B5D05}"/>
    <cellStyle name="Total 3 6 2 5" xfId="27905" xr:uid="{A3B8A365-3522-49E0-914F-EAE33451EE15}"/>
    <cellStyle name="Total 3 6 2 6" xfId="26931" xr:uid="{B27503D4-D7C8-4D87-ADAA-06830CA95408}"/>
    <cellStyle name="Total 3 6 2 7" xfId="27598" xr:uid="{63CA3A0A-D30B-4914-877C-3148F7F59F07}"/>
    <cellStyle name="Total 3 6 2 8" xfId="28439" xr:uid="{03D6EA21-9AEA-4C62-8E9E-B684B2111530}"/>
    <cellStyle name="Total 3 6 3" xfId="6923" xr:uid="{5A6A2090-94E3-4A01-A588-3B11670EEE72}"/>
    <cellStyle name="Total 3 6 3 2" xfId="10654" xr:uid="{3840F913-3FAC-4192-8132-1DA2C72156BD}"/>
    <cellStyle name="Total 3 6 3 2 2" xfId="20102" xr:uid="{0AEE5716-15E2-463F-BDF5-86A214F4341F}"/>
    <cellStyle name="Total 3 6 3 2 3" xfId="24526" xr:uid="{477C85A8-015C-424C-8E5F-14074D00B498}"/>
    <cellStyle name="Total 3 6 3 3" xfId="12660" xr:uid="{4128C51E-4E4F-4A31-9EFF-FA932910E38C}"/>
    <cellStyle name="Total 3 6 3 3 2" xfId="22108" xr:uid="{8D153FA7-D6DA-4180-8224-FF74AE8BB933}"/>
    <cellStyle name="Total 3 6 3 4" xfId="16373" xr:uid="{AA62A291-670A-4701-B67A-DCF6EC0124A7}"/>
    <cellStyle name="Total 3 6 4" xfId="7644" xr:uid="{76F99AF0-021A-48F2-A60B-2A7FE5FEB3A2}"/>
    <cellStyle name="Total 3 6 4 2" xfId="11298" xr:uid="{E67A7DD1-B7D1-4A24-84F8-58C4F06240D8}"/>
    <cellStyle name="Total 3 6 4 2 2" xfId="20746" xr:uid="{A7E48CB3-D9AD-4844-AEAD-C80B9A3EA3B1}"/>
    <cellStyle name="Total 3 6 4 2 3" xfId="25164" xr:uid="{7DD2D6C5-A9CA-4B8F-8EEA-E723A53B2F97}"/>
    <cellStyle name="Total 3 6 4 3" xfId="13373" xr:uid="{34F10C1D-B207-454E-85BF-3CC23DB9A535}"/>
    <cellStyle name="Total 3 6 4 3 2" xfId="22821" xr:uid="{1C2FA5AC-3B43-460E-A77A-D61BEBE2BB63}"/>
    <cellStyle name="Total 3 6 4 4" xfId="17092" xr:uid="{2D09624E-8D3A-44EE-B567-B0E888856987}"/>
    <cellStyle name="Total 3 6 5" xfId="8486" xr:uid="{9009BAB7-2DED-45B1-A99F-549F5F0CD7AA}"/>
    <cellStyle name="Total 3 6 5 2" xfId="12001" xr:uid="{B7126966-22BE-4D18-88FD-F6802011E953}"/>
    <cellStyle name="Total 3 6 5 2 2" xfId="21449" xr:uid="{8283E3C8-76CB-4779-A89E-F9102D8BCCCD}"/>
    <cellStyle name="Total 3 6 5 2 3" xfId="25841" xr:uid="{2BCE1E08-4CEA-456B-A32E-682ABB951C70}"/>
    <cellStyle name="Total 3 6 5 3" xfId="14189" xr:uid="{7E220898-A20E-4712-BAC9-85A4463672E5}"/>
    <cellStyle name="Total 3 6 5 3 2" xfId="23637" xr:uid="{73E3970A-7033-4AF1-8779-B81111A78EB2}"/>
    <cellStyle name="Total 3 6 5 4" xfId="17934" xr:uid="{CEB5543D-0078-4B56-B386-7828A5A72FDD}"/>
    <cellStyle name="Total 3 6 6" xfId="7298" xr:uid="{454F3048-0EA8-4CB4-8082-02DF72733E97}"/>
    <cellStyle name="Total 3 6 6 2" xfId="11013" xr:uid="{FDB84D9E-1F25-4954-BAB9-2ABB6E0D793E}"/>
    <cellStyle name="Total 3 6 6 2 2" xfId="20461" xr:uid="{25E81CB4-BCE1-4D3C-9D72-C2844601FFAD}"/>
    <cellStyle name="Total 3 6 6 2 3" xfId="24880" xr:uid="{28ACB33B-D962-4034-B0B1-CBF60DAF941F}"/>
    <cellStyle name="Total 3 6 6 3" xfId="13028" xr:uid="{D452F9D4-F7C8-424B-A41B-446B8FD291DE}"/>
    <cellStyle name="Total 3 6 6 3 2" xfId="22476" xr:uid="{E2905222-DC29-4BB7-AA8C-8C0082505B0F}"/>
    <cellStyle name="Total 3 6 6 4" xfId="16746" xr:uid="{FC6B3527-F0A0-4142-9F3A-5DAB441BCF82}"/>
    <cellStyle name="Total 3 6 7" xfId="7336" xr:uid="{38C9D8B0-7C91-4971-8264-1EAC363DCC0E}"/>
    <cellStyle name="Total 3 6 7 2" xfId="11047" xr:uid="{729DF0F9-3205-4E42-B009-395DAC64F432}"/>
    <cellStyle name="Total 3 6 7 2 2" xfId="20495" xr:uid="{466B611F-D209-41CA-91A0-B77A42F599EB}"/>
    <cellStyle name="Total 3 6 7 2 3" xfId="24914" xr:uid="{861AFA1A-1415-4F59-97FF-6B54CF15D3E2}"/>
    <cellStyle name="Total 3 6 7 3" xfId="13066" xr:uid="{3B9CF657-0FA4-45E2-ACC5-E839ACF9BFE1}"/>
    <cellStyle name="Total 3 6 7 3 2" xfId="22514" xr:uid="{62E38030-819D-4A17-B6E5-7D79FE0C1ED3}"/>
    <cellStyle name="Total 3 6 7 4" xfId="16784" xr:uid="{4CDD1840-F0D2-40C3-B77B-E30938FBCD26}"/>
    <cellStyle name="Total 3 6 8" xfId="8063" xr:uid="{5D5A746B-760B-4F2C-9B0A-D27071D04241}"/>
    <cellStyle name="Total 3 6 8 2" xfId="13787" xr:uid="{98436DC0-0BE8-4633-9BC2-096BD5501AE1}"/>
    <cellStyle name="Total 3 6 8 2 2" xfId="23235" xr:uid="{18386A77-9BC1-4424-8D6F-1C1EB970A0B5}"/>
    <cellStyle name="Total 3 6 8 3" xfId="17511" xr:uid="{42A15200-637E-4B00-8D04-CDCCC025DB1D}"/>
    <cellStyle name="Total 3 6 9" xfId="26907" xr:uid="{E660A929-FDAD-4EBC-87D0-5F0AA7EBF08F}"/>
    <cellStyle name="Total 3 7" xfId="1610" xr:uid="{87F78C9B-E5A8-4806-A69B-B422B00D36B3}"/>
    <cellStyle name="Total 3 7 10" xfId="27536" xr:uid="{88820757-230D-4DD8-849A-83C4F91E47F5}"/>
    <cellStyle name="Total 3 7 2" xfId="5725" xr:uid="{0C289A76-2996-44DD-8DAE-A0C0EAA258ED}"/>
    <cellStyle name="Total 3 7 2 2" xfId="6395" xr:uid="{035944E3-78C4-4DCD-9CC0-02C100644507}"/>
    <cellStyle name="Total 3 7 2 2 2" xfId="10127" xr:uid="{5580D9EA-4F95-4FA6-A533-52204D343FF5}"/>
    <cellStyle name="Total 3 7 2 2 2 2" xfId="19575" xr:uid="{C84B9799-EE6C-4B4A-A12D-782507327BC0}"/>
    <cellStyle name="Total 3 7 2 2 3" xfId="15846" xr:uid="{38CBD40D-4011-4AA7-A356-E313BF7FA84F}"/>
    <cellStyle name="Total 3 7 2 3" xfId="9457" xr:uid="{A06FF918-CCA0-4219-B811-128B92FD5D49}"/>
    <cellStyle name="Total 3 7 2 3 2" xfId="18905" xr:uid="{6B697E57-8C90-41B6-9A0E-1C927676D776}"/>
    <cellStyle name="Total 3 7 2 4" xfId="15176" xr:uid="{A9ACAB1C-3246-4F55-AFE6-60CB0F7DC4B1}"/>
    <cellStyle name="Total 3 7 2 5" xfId="27906" xr:uid="{FC8ED010-DD7F-4639-950F-7735087FADC9}"/>
    <cellStyle name="Total 3 7 2 6" xfId="27436" xr:uid="{AEF1887F-4570-4713-8100-FC5B55E0A42E}"/>
    <cellStyle name="Total 3 7 2 7" xfId="26539" xr:uid="{90909462-8CC0-4F78-847F-7EEF423BAF18}"/>
    <cellStyle name="Total 3 7 2 8" xfId="28440" xr:uid="{89D99DDE-E2E8-44E5-8CAC-7EC302CB0338}"/>
    <cellStyle name="Total 3 7 3" xfId="7156" xr:uid="{08844B11-AA60-416E-B152-B72CC755B52B}"/>
    <cellStyle name="Total 3 7 3 2" xfId="10887" xr:uid="{5A6818B6-3CB5-47E2-94A8-B51DEAF0C405}"/>
    <cellStyle name="Total 3 7 3 2 2" xfId="20335" xr:uid="{4E94EE69-68AD-4840-AA58-B02E4C2E78B4}"/>
    <cellStyle name="Total 3 7 3 2 3" xfId="24759" xr:uid="{26DD7262-9C51-4EFE-8325-FE0B9C9F637C}"/>
    <cellStyle name="Total 3 7 3 3" xfId="12893" xr:uid="{C04E9679-790E-41C6-BE78-F932A5C22904}"/>
    <cellStyle name="Total 3 7 3 3 2" xfId="22341" xr:uid="{5E94352C-82E9-4446-80B0-AC2E0F677502}"/>
    <cellStyle name="Total 3 7 3 4" xfId="16606" xr:uid="{318CF096-43F3-49EF-B9FD-772FC1ADA2AA}"/>
    <cellStyle name="Total 3 7 4" xfId="8693" xr:uid="{1B43B8A8-C233-438E-8B7A-141294FBFEAF}"/>
    <cellStyle name="Total 3 7 4 2" xfId="12177" xr:uid="{94CBB78C-28BB-4153-BFBA-E71783EBEFE2}"/>
    <cellStyle name="Total 3 7 4 2 2" xfId="21625" xr:uid="{F6FE8812-15C9-47E2-A1F2-184383892FAF}"/>
    <cellStyle name="Total 3 7 4 2 3" xfId="26017" xr:uid="{B4CA2F8A-8EE5-4C4D-8778-3291EB9F1E6D}"/>
    <cellStyle name="Total 3 7 4 3" xfId="14396" xr:uid="{CC9C5930-B35C-46D7-B020-B8DAF1558E6D}"/>
    <cellStyle name="Total 3 7 4 3 2" xfId="23844" xr:uid="{52BCD9CD-1B33-42C5-8C08-2DF7A13D0CBC}"/>
    <cellStyle name="Total 3 7 4 4" xfId="18141" xr:uid="{ED79C72D-0A5A-4E85-9E5A-F4D60DB9B29D}"/>
    <cellStyle name="Total 3 7 5" xfId="7832" xr:uid="{72CB2919-2D2C-4A72-AD87-703DCE326D18}"/>
    <cellStyle name="Total 3 7 5 2" xfId="11464" xr:uid="{B63DD918-9186-4919-AA6B-D1274CB0F887}"/>
    <cellStyle name="Total 3 7 5 2 2" xfId="20912" xr:uid="{4F613FB4-8A6F-4A5C-8B53-87BB653131AF}"/>
    <cellStyle name="Total 3 7 5 2 3" xfId="25328" xr:uid="{25D3AB89-9E84-408E-B823-980BDBD0A562}"/>
    <cellStyle name="Total 3 7 5 3" xfId="13559" xr:uid="{54EE089D-9397-4138-99C7-00613FEFDA2F}"/>
    <cellStyle name="Total 3 7 5 3 2" xfId="23007" xr:uid="{FB3D1BB6-3B23-45AE-A899-1C205F2DF149}"/>
    <cellStyle name="Total 3 7 5 4" xfId="17280" xr:uid="{E07C43D3-6565-4946-993A-5DFABF9B6277}"/>
    <cellStyle name="Total 3 7 6" xfId="8218" xr:uid="{4336C11A-F951-49EA-8C97-C53CE53441F0}"/>
    <cellStyle name="Total 3 7 6 2" xfId="11776" xr:uid="{D79B8BA1-8C67-4EA2-A081-CBBD18E2501F}"/>
    <cellStyle name="Total 3 7 6 2 2" xfId="21224" xr:uid="{2C997540-8AB2-4950-9A3F-5AC27DE996A8}"/>
    <cellStyle name="Total 3 7 6 2 3" xfId="25619" xr:uid="{3D599337-0953-4CDF-BA2D-949A13438E76}"/>
    <cellStyle name="Total 3 7 6 3" xfId="13924" xr:uid="{311BD51B-F057-424D-AE14-E3B4777DB142}"/>
    <cellStyle name="Total 3 7 6 3 2" xfId="23372" xr:uid="{B384661F-F481-44C7-8A04-153B18927BF2}"/>
    <cellStyle name="Total 3 7 6 4" xfId="17666" xr:uid="{B341F3AC-638C-44F4-AE91-D2660ACF27F0}"/>
    <cellStyle name="Total 3 7 7" xfId="8444" xr:uid="{B02F761F-10F7-42C2-A1F1-097598DF8F64}"/>
    <cellStyle name="Total 3 7 7 2" xfId="11965" xr:uid="{175F62CF-60B5-4F1F-875C-B79C3FA0CE8A}"/>
    <cellStyle name="Total 3 7 7 2 2" xfId="21413" xr:uid="{D7A88ECE-B76C-470F-BBF6-9101B2C11379}"/>
    <cellStyle name="Total 3 7 7 2 3" xfId="25807" xr:uid="{96118E3B-E789-4ED1-B365-3514CC82FA9E}"/>
    <cellStyle name="Total 3 7 7 3" xfId="14149" xr:uid="{A5377D71-F9E2-4176-A267-639D30A65B4E}"/>
    <cellStyle name="Total 3 7 7 3 2" xfId="23597" xr:uid="{B965530F-B299-4741-89F3-176165F66A5D}"/>
    <cellStyle name="Total 3 7 7 4" xfId="17892" xr:uid="{1C4ABB21-E46C-41C0-AAB9-A79398A78E0C}"/>
    <cellStyle name="Total 3 7 8" xfId="8811" xr:uid="{78F5F43D-1413-4166-8A22-E25E168A6D58}"/>
    <cellStyle name="Total 3 7 8 2" xfId="14514" xr:uid="{27737BD1-60DA-4D45-9EE4-07E402599F41}"/>
    <cellStyle name="Total 3 7 8 2 2" xfId="23962" xr:uid="{FA212807-1039-4C7D-B0AD-35468263F676}"/>
    <cellStyle name="Total 3 7 8 3" xfId="18259" xr:uid="{0ED862E3-C8AF-4F8B-A8ED-572B5FD64D75}"/>
    <cellStyle name="Total 3 7 9" xfId="26908" xr:uid="{71921CD8-B283-4A2C-9A7F-D60196C87235}"/>
    <cellStyle name="Total 3 8" xfId="1611" xr:uid="{00884136-45F2-408B-8299-995A356467B5}"/>
    <cellStyle name="Total 3 8 10" xfId="27186" xr:uid="{9AE3A5C4-764A-4A94-BA5A-A3E0B4CCA7AB}"/>
    <cellStyle name="Total 3 8 2" xfId="5726" xr:uid="{C32560B7-F826-4E6D-9360-62745875DA0E}"/>
    <cellStyle name="Total 3 8 2 2" xfId="6396" xr:uid="{5F5E4096-DB00-44E7-A8DB-23B32CAD8554}"/>
    <cellStyle name="Total 3 8 2 2 2" xfId="10128" xr:uid="{053E23B4-2041-4F89-9F25-6E003E7822E1}"/>
    <cellStyle name="Total 3 8 2 2 2 2" xfId="19576" xr:uid="{DE9C032B-3E8E-4F63-AC5E-8032A19FA97E}"/>
    <cellStyle name="Total 3 8 2 2 3" xfId="15847" xr:uid="{2B9C6CC9-8921-4596-860E-BC48FCCBE183}"/>
    <cellStyle name="Total 3 8 2 3" xfId="9458" xr:uid="{6A124C5E-B70C-4263-8C6B-D61D1A36B2DC}"/>
    <cellStyle name="Total 3 8 2 3 2" xfId="18906" xr:uid="{EC4DEA41-7164-4FF5-B5F5-0E1093383015}"/>
    <cellStyle name="Total 3 8 2 4" xfId="15177" xr:uid="{ADC9E4AA-6692-4D8D-9A3B-4E73D8991073}"/>
    <cellStyle name="Total 3 8 2 5" xfId="27907" xr:uid="{8CEB8993-3A15-4AE5-9D6B-039DFC51F3AE}"/>
    <cellStyle name="Total 3 8 2 6" xfId="26485" xr:uid="{B63435A0-4D06-47D3-9BFC-059699E15009}"/>
    <cellStyle name="Total 3 8 2 7" xfId="26624" xr:uid="{F333AB83-4248-4629-8FFF-55EF3295233E}"/>
    <cellStyle name="Total 3 8 2 8" xfId="28441" xr:uid="{6F732EB0-C121-482A-8646-2B9572A9BA56}"/>
    <cellStyle name="Total 3 8 3" xfId="7051" xr:uid="{293AAD9B-5800-489F-8D3A-A5D5D96B626C}"/>
    <cellStyle name="Total 3 8 3 2" xfId="10782" xr:uid="{B317846E-85A4-4E74-91E3-EBAD2E0593FD}"/>
    <cellStyle name="Total 3 8 3 2 2" xfId="20230" xr:uid="{310455A4-504A-4545-9C2D-B0BE7EA54C33}"/>
    <cellStyle name="Total 3 8 3 2 3" xfId="24654" xr:uid="{1DEB4733-0DA4-48B6-AB05-47F0B3F4378F}"/>
    <cellStyle name="Total 3 8 3 3" xfId="12788" xr:uid="{672E08D7-9C0B-4A85-8AA5-EF08C6B4C02B}"/>
    <cellStyle name="Total 3 8 3 3 2" xfId="22236" xr:uid="{A314060E-C4FB-473E-8AA9-42F59F95CBBC}"/>
    <cellStyle name="Total 3 8 3 4" xfId="16501" xr:uid="{C7B93652-A536-45A8-AB68-71262BC51B7F}"/>
    <cellStyle name="Total 3 8 4" xfId="8245" xr:uid="{43444A0E-B5D6-4812-892E-F79864775A3D}"/>
    <cellStyle name="Total 3 8 4 2" xfId="11798" xr:uid="{4BC1B281-02A3-417F-8AF1-F3A86FA43B59}"/>
    <cellStyle name="Total 3 8 4 2 2" xfId="21246" xr:uid="{5B458CBE-E89C-415A-9F9B-1DEEA5D11867}"/>
    <cellStyle name="Total 3 8 4 2 3" xfId="25640" xr:uid="{026F8CC2-CF09-4488-8CB1-967E699497F9}"/>
    <cellStyle name="Total 3 8 4 3" xfId="13950" xr:uid="{0F961F80-AFD4-4E1A-B662-9665EF88BA5C}"/>
    <cellStyle name="Total 3 8 4 3 2" xfId="23398" xr:uid="{0C72E1FA-0637-4D32-8E01-C54AA2FA0E69}"/>
    <cellStyle name="Total 3 8 4 4" xfId="17693" xr:uid="{47EC018A-FAF5-48FA-A15D-E5AEEDDE8152}"/>
    <cellStyle name="Total 3 8 5" xfId="7493" xr:uid="{89C9F06A-7488-4AE8-8909-CE841EB3B9ED}"/>
    <cellStyle name="Total 3 8 5 2" xfId="11169" xr:uid="{96E194E8-65BD-4F55-9439-5E01DC8B289B}"/>
    <cellStyle name="Total 3 8 5 2 2" xfId="20617" xr:uid="{901D82B2-80A6-4D51-BF88-FFB3AA0DDB32}"/>
    <cellStyle name="Total 3 8 5 2 3" xfId="25036" xr:uid="{102A72FA-265A-4D97-91A9-010D3B0714D0}"/>
    <cellStyle name="Total 3 8 5 3" xfId="13223" xr:uid="{3289621E-3C89-4EAB-83EB-CBF0F1C4BD7C}"/>
    <cellStyle name="Total 3 8 5 3 2" xfId="22671" xr:uid="{DAAA5A85-727C-41E2-95F6-BAF8093E0D20}"/>
    <cellStyle name="Total 3 8 5 4" xfId="16941" xr:uid="{F7C0D856-57C2-4461-904A-7035C4B07371}"/>
    <cellStyle name="Total 3 8 6" xfId="8155" xr:uid="{9002F51D-45AE-4350-81EA-2D3BFC9A4DCC}"/>
    <cellStyle name="Total 3 8 6 2" xfId="11724" xr:uid="{B53043C4-9152-48AE-B4C0-1D44E9BC6C90}"/>
    <cellStyle name="Total 3 8 6 2 2" xfId="21172" xr:uid="{D0A9C698-217A-4B29-AF57-0F6972E64238}"/>
    <cellStyle name="Total 3 8 6 2 3" xfId="25567" xr:uid="{3764A729-9B01-4454-A1E6-3EAFB873D833}"/>
    <cellStyle name="Total 3 8 6 3" xfId="13861" xr:uid="{A320B65A-CAEE-4B75-B2B9-2B7E789C5C56}"/>
    <cellStyle name="Total 3 8 6 3 2" xfId="23309" xr:uid="{697685BD-381F-4889-83CB-BB97A53BF3A4}"/>
    <cellStyle name="Total 3 8 6 4" xfId="17603" xr:uid="{08B5D589-F9F4-42E2-907A-061A48DB8DE2}"/>
    <cellStyle name="Total 3 8 7" xfId="8076" xr:uid="{24103293-8163-4671-91BD-4488FC5D7A42}"/>
    <cellStyle name="Total 3 8 7 2" xfId="11662" xr:uid="{DC2074C7-59AA-4532-BEB1-09742BA31E7C}"/>
    <cellStyle name="Total 3 8 7 2 2" xfId="21110" xr:uid="{E03C38F3-9A49-4CF1-81F0-C83511FC4F4B}"/>
    <cellStyle name="Total 3 8 7 2 3" xfId="25523" xr:uid="{4A47B238-960F-411D-B757-83D18DB91041}"/>
    <cellStyle name="Total 3 8 7 3" xfId="13800" xr:uid="{77C1F445-1CD5-46BF-B0E7-84B1592E82AC}"/>
    <cellStyle name="Total 3 8 7 3 2" xfId="23248" xr:uid="{81253FB7-5FED-427B-9AD6-275C1F2844BA}"/>
    <cellStyle name="Total 3 8 7 4" xfId="17524" xr:uid="{7D9A5810-A6A1-4090-A862-429FD7C6A8FA}"/>
    <cellStyle name="Total 3 8 8" xfId="8189" xr:uid="{4541225A-1FBC-475F-A68E-3506CB455094}"/>
    <cellStyle name="Total 3 8 8 2" xfId="13895" xr:uid="{A6AEF11A-0819-49B4-B485-813B338761C8}"/>
    <cellStyle name="Total 3 8 8 2 2" xfId="23343" xr:uid="{5B096E5A-9F73-440A-AC6B-5512C1677D43}"/>
    <cellStyle name="Total 3 8 8 3" xfId="17637" xr:uid="{2DA34950-3E45-4619-B6CD-94343C45C86E}"/>
    <cellStyle name="Total 3 8 9" xfId="26909" xr:uid="{B4E0539B-4A17-43AD-B816-BB0BF3DAB43A}"/>
    <cellStyle name="Total 3 9" xfId="1612" xr:uid="{764478E8-048B-4159-8BD8-BB07FC8FFD25}"/>
    <cellStyle name="Total 3 9 10" xfId="26704" xr:uid="{5C2D6BB1-9C78-4EEF-9AFB-D648E1EA4B47}"/>
    <cellStyle name="Total 3 9 2" xfId="5727" xr:uid="{C1E8BF1E-4BA0-4F36-93CD-5BDB79E79197}"/>
    <cellStyle name="Total 3 9 2 2" xfId="6397" xr:uid="{515A03BB-90ED-4E0F-84CF-276F8B794F45}"/>
    <cellStyle name="Total 3 9 2 2 2" xfId="10129" xr:uid="{17B6D244-35CF-44B9-8728-5BA76A2D14AD}"/>
    <cellStyle name="Total 3 9 2 2 2 2" xfId="19577" xr:uid="{1D7C79BD-7EB4-48DA-A3E0-D16AFCF47BBF}"/>
    <cellStyle name="Total 3 9 2 2 3" xfId="15848" xr:uid="{ADABF639-3C02-437A-9F7F-FF85BCA3C63C}"/>
    <cellStyle name="Total 3 9 2 3" xfId="9459" xr:uid="{DCB05730-F836-447C-BEA7-A01A02B55CF5}"/>
    <cellStyle name="Total 3 9 2 3 2" xfId="18907" xr:uid="{B8D76EA7-506A-4A6D-821B-BBEB4560A95A}"/>
    <cellStyle name="Total 3 9 2 4" xfId="15178" xr:uid="{78E903E8-4CF4-46ED-ADF2-4E80DF76D8A2}"/>
    <cellStyle name="Total 3 9 2 5" xfId="27908" xr:uid="{BB0E0735-1E44-44A9-8496-2E33F94BC781}"/>
    <cellStyle name="Total 3 9 2 6" xfId="27016" xr:uid="{850C5AC7-96C5-4D6D-B2EE-22C566568180}"/>
    <cellStyle name="Total 3 9 2 7" xfId="27621" xr:uid="{605F66C2-5D9F-4C1A-A66B-FBC19323ACBD}"/>
    <cellStyle name="Total 3 9 2 8" xfId="28442" xr:uid="{D884F855-5750-41DE-AEEC-E27936DE862E}"/>
    <cellStyle name="Total 3 9 3" xfId="6922" xr:uid="{457E4373-55E0-4BD6-825A-4411C13A3088}"/>
    <cellStyle name="Total 3 9 3 2" xfId="10653" xr:uid="{72E37C87-B77E-47C0-934B-194FFB6A3731}"/>
    <cellStyle name="Total 3 9 3 2 2" xfId="20101" xr:uid="{6D4023CC-FACE-4FDF-A356-5D68469E2F21}"/>
    <cellStyle name="Total 3 9 3 2 3" xfId="24525" xr:uid="{10ED9660-92C1-4898-809F-F02FF5B48711}"/>
    <cellStyle name="Total 3 9 3 3" xfId="12659" xr:uid="{771D41A3-2471-438F-AC94-30EB2B73F05D}"/>
    <cellStyle name="Total 3 9 3 3 2" xfId="22107" xr:uid="{1B5EA4E6-E883-4976-9D34-D99771BBCFC6}"/>
    <cellStyle name="Total 3 9 3 4" xfId="16372" xr:uid="{5E7828BE-AF55-4DEF-A246-471C8A7324B8}"/>
    <cellStyle name="Total 3 9 4" xfId="7643" xr:uid="{D01F3647-BA4E-46C9-A5FA-2B250FB39FCB}"/>
    <cellStyle name="Total 3 9 4 2" xfId="11297" xr:uid="{647572F6-3C8C-42FA-BA2D-B8A40C9E4E6D}"/>
    <cellStyle name="Total 3 9 4 2 2" xfId="20745" xr:uid="{CC70279A-ED55-4E45-9BB8-55C94219540F}"/>
    <cellStyle name="Total 3 9 4 2 3" xfId="25163" xr:uid="{39430AD2-0CB6-4AFC-8070-19E2217501EC}"/>
    <cellStyle name="Total 3 9 4 3" xfId="13372" xr:uid="{4982B165-BD28-44E4-A133-9D121068A842}"/>
    <cellStyle name="Total 3 9 4 3 2" xfId="22820" xr:uid="{658C88AF-6629-4A5E-8A38-3AC3C291FE5F}"/>
    <cellStyle name="Total 3 9 4 4" xfId="17091" xr:uid="{A139901C-5CE9-4971-943B-0D30C712E36E}"/>
    <cellStyle name="Total 3 9 5" xfId="8778" xr:uid="{A9686ADB-2353-4B3F-83F0-9F091050BC4A}"/>
    <cellStyle name="Total 3 9 5 2" xfId="12262" xr:uid="{31E39D86-EC84-4B1C-A91B-2FB1735D9E51}"/>
    <cellStyle name="Total 3 9 5 2 2" xfId="21710" xr:uid="{846A3F82-83B1-463F-BCFB-6AF0054E6B5E}"/>
    <cellStyle name="Total 3 9 5 2 3" xfId="26102" xr:uid="{9321C592-092A-4DC8-A0E2-8A47639E5F2E}"/>
    <cellStyle name="Total 3 9 5 3" xfId="14481" xr:uid="{79C4A7BC-35F9-48FD-8415-62B742FAFA8E}"/>
    <cellStyle name="Total 3 9 5 3 2" xfId="23929" xr:uid="{D58A2717-8736-4586-B707-4C53FE0F4BF7}"/>
    <cellStyle name="Total 3 9 5 4" xfId="18226" xr:uid="{CD518454-136A-46B8-9331-5E43FBA9901E}"/>
    <cellStyle name="Total 3 9 6" xfId="8295" xr:uid="{077E1097-A893-4E04-A3C4-06451567183A}"/>
    <cellStyle name="Total 3 9 6 2" xfId="11846" xr:uid="{64164F52-01FC-4DDD-A559-1947ADF3487B}"/>
    <cellStyle name="Total 3 9 6 2 2" xfId="21294" xr:uid="{EDC022E1-3BD4-44FD-A455-3AB15C2F115A}"/>
    <cellStyle name="Total 3 9 6 2 3" xfId="25688" xr:uid="{B8646AC3-E460-4FD5-B504-AEE8154EEA18}"/>
    <cellStyle name="Total 3 9 6 3" xfId="14000" xr:uid="{E8C2B7A5-E60C-4783-AA87-9F08CEA94526}"/>
    <cellStyle name="Total 3 9 6 3 2" xfId="23448" xr:uid="{9A9D0E39-2C86-4083-9EC1-437FBE40214A}"/>
    <cellStyle name="Total 3 9 6 4" xfId="17743" xr:uid="{ED6923E1-C6A9-4848-8C52-BC1538515A17}"/>
    <cellStyle name="Total 3 9 7" xfId="8927" xr:uid="{0B7AD5F6-20D9-429A-8E93-5F54B81D6E0A}"/>
    <cellStyle name="Total 3 9 7 2" xfId="12384" xr:uid="{205FDCCD-323C-41B0-94D3-C40038635F04}"/>
    <cellStyle name="Total 3 9 7 2 2" xfId="21832" xr:uid="{3D4D672D-CED1-4164-8570-CBB4DD30C4F0}"/>
    <cellStyle name="Total 3 9 7 2 3" xfId="26222" xr:uid="{3273287A-6F31-4A6F-88A7-E3E0CA197F55}"/>
    <cellStyle name="Total 3 9 7 3" xfId="14628" xr:uid="{75B88FBA-BCD2-40AC-8496-0B0EAF504723}"/>
    <cellStyle name="Total 3 9 7 3 2" xfId="24076" xr:uid="{3AF842F9-01DA-4DF3-AD5D-699850F049F5}"/>
    <cellStyle name="Total 3 9 7 4" xfId="18375" xr:uid="{3508A0F7-550B-448C-9812-9C5253DD0478}"/>
    <cellStyle name="Total 3 9 8" xfId="8171" xr:uid="{9B127C4C-862B-494D-9A41-34E0A5BF6372}"/>
    <cellStyle name="Total 3 9 8 2" xfId="13877" xr:uid="{A696F23C-3A84-4E25-B3C6-AC66804675C3}"/>
    <cellStyle name="Total 3 9 8 2 2" xfId="23325" xr:uid="{B17F3B9B-83D1-4C21-AB03-7D3D57A58D58}"/>
    <cellStyle name="Total 3 9 8 3" xfId="17619" xr:uid="{93243FDF-3036-4B80-92AF-5F9AE8FD1AEA}"/>
    <cellStyle name="Total 3 9 9" xfId="26910" xr:uid="{314E8DF8-0E31-4FAD-AB0C-321A32A3C861}"/>
    <cellStyle name="Total 30" xfId="5442" xr:uid="{1FCE3780-7400-4159-9EED-98FDF3CB158F}"/>
    <cellStyle name="Total 31" xfId="1581" xr:uid="{51688594-F5F2-431D-A589-14E997321F8D}"/>
    <cellStyle name="Total 31 10" xfId="27198" xr:uid="{4F03C4EA-B1DC-41FE-93E3-CDFBF3DDA97F}"/>
    <cellStyle name="Total 31 2" xfId="5696" xr:uid="{EE0DDA66-757B-4B35-BB14-60B3FE96CDE8}"/>
    <cellStyle name="Total 31 2 2" xfId="6366" xr:uid="{85174453-B32E-4136-A891-1EDE575732EB}"/>
    <cellStyle name="Total 31 2 2 2" xfId="10098" xr:uid="{95AF22A4-C57F-4ECE-923E-E6CFC2FE859F}"/>
    <cellStyle name="Total 31 2 2 2 2" xfId="19546" xr:uid="{80334C5E-1346-4ED9-A07B-CBAAB3CE8FA5}"/>
    <cellStyle name="Total 31 2 2 3" xfId="15817" xr:uid="{8D9D5375-3A70-4D72-9C3C-CCC2FE19287D}"/>
    <cellStyle name="Total 31 2 3" xfId="9428" xr:uid="{571A2CC9-ECB7-44D4-98B6-BA43D316AB9C}"/>
    <cellStyle name="Total 31 2 3 2" xfId="18876" xr:uid="{69723AE4-285C-484B-BD93-33B20EA1A858}"/>
    <cellStyle name="Total 31 2 4" xfId="15147" xr:uid="{56C5C21A-5C3F-4FA8-B6A7-ECD1346AC4F8}"/>
    <cellStyle name="Total 31 2 5" xfId="27877" xr:uid="{00C09A69-7178-4A51-8C14-A06C07652BF0}"/>
    <cellStyle name="Total 31 2 6" xfId="26925" xr:uid="{0B6105C1-FE06-4545-BCD1-13CAA0FBDC12}"/>
    <cellStyle name="Total 31 2 7" xfId="27071" xr:uid="{E2B2FEAB-9DBE-42E9-9AC2-413EC6EC102A}"/>
    <cellStyle name="Total 31 2 8" xfId="28411" xr:uid="{36EB3EBF-3B16-4F0F-87DA-DE0CDE90D29C}"/>
    <cellStyle name="Total 31 3" xfId="7064" xr:uid="{42477D04-240D-4BD3-8E45-FF350510EE30}"/>
    <cellStyle name="Total 31 3 2" xfId="10795" xr:uid="{0AA6CD82-AE9E-4DB5-A559-2EF5B0DBFEE9}"/>
    <cellStyle name="Total 31 3 2 2" xfId="20243" xr:uid="{BFD62AC0-31D5-4AAF-A6C4-1DFBD2AB6840}"/>
    <cellStyle name="Total 31 3 2 3" xfId="24667" xr:uid="{C6CCADD7-47DC-473E-9F55-2E96644C8B28}"/>
    <cellStyle name="Total 31 3 3" xfId="12801" xr:uid="{CD55BA97-8573-499F-BCC2-AA1138A3D861}"/>
    <cellStyle name="Total 31 3 3 2" xfId="22249" xr:uid="{3B628D4D-70D0-4253-97E1-E7FCC5CB9014}"/>
    <cellStyle name="Total 31 3 4" xfId="16514" xr:uid="{223C9904-9B91-4306-A2C7-B14AD2AFA690}"/>
    <cellStyle name="Total 31 4" xfId="7655" xr:uid="{706C3A1D-6E06-4053-AB58-4310B853D442}"/>
    <cellStyle name="Total 31 4 2" xfId="11309" xr:uid="{7EF638DA-160F-4FF3-9FBD-B6D7F2EE333C}"/>
    <cellStyle name="Total 31 4 2 2" xfId="20757" xr:uid="{340F9614-6671-446F-925D-984CC0FC1E95}"/>
    <cellStyle name="Total 31 4 2 3" xfId="25175" xr:uid="{E07B83F5-EB81-4A05-83F9-4A2735355802}"/>
    <cellStyle name="Total 31 4 3" xfId="13384" xr:uid="{7A0F3C59-49C4-42BE-B798-3F8577E0E27C}"/>
    <cellStyle name="Total 31 4 3 2" xfId="22832" xr:uid="{2EF4B0E8-F2F6-481F-8124-FE0A10B3A8FB}"/>
    <cellStyle name="Total 31 4 4" xfId="17103" xr:uid="{F7CD5F48-AFC5-479A-90CF-2CEBC6578B2E}"/>
    <cellStyle name="Total 31 5" xfId="8037" xr:uid="{9399AE59-157D-45F9-8FFB-A3AE128C8544}"/>
    <cellStyle name="Total 31 5 2" xfId="11636" xr:uid="{2B7927F4-7F06-4544-A5AE-5589B13158D1}"/>
    <cellStyle name="Total 31 5 2 2" xfId="21084" xr:uid="{F2BD1529-C529-453E-B15A-962372ED5089}"/>
    <cellStyle name="Total 31 5 2 3" xfId="25498" xr:uid="{644CCB92-4CD0-4297-9669-CB46E0459329}"/>
    <cellStyle name="Total 31 5 3" xfId="13762" xr:uid="{007DD3C3-EB12-4558-B1CA-9689713B6CCB}"/>
    <cellStyle name="Total 31 5 3 2" xfId="23210" xr:uid="{390A38E0-950C-4285-B67D-B1F80F61DCF4}"/>
    <cellStyle name="Total 31 5 4" xfId="17485" xr:uid="{E3A9305F-DD31-4700-9390-BCD95415B2E0}"/>
    <cellStyle name="Total 31 6" xfId="8828" xr:uid="{3690696B-EDC2-46A9-90D1-07F03D738D04}"/>
    <cellStyle name="Total 31 6 2" xfId="12301" xr:uid="{50124AA8-5F92-4BD6-87F1-09724AAD50EC}"/>
    <cellStyle name="Total 31 6 2 2" xfId="21749" xr:uid="{EEE26911-ACCD-4659-9C67-EBA78B278817}"/>
    <cellStyle name="Total 31 6 2 3" xfId="26140" xr:uid="{271BA610-CFC1-469A-A9A3-4103D31B1D79}"/>
    <cellStyle name="Total 31 6 3" xfId="14530" xr:uid="{DE84BA14-33B6-489A-BEBE-835403CD8435}"/>
    <cellStyle name="Total 31 6 3 2" xfId="23978" xr:uid="{AAAF95F7-C0CC-4205-9A39-C29A1724D433}"/>
    <cellStyle name="Total 31 6 4" xfId="18276" xr:uid="{770750A5-B979-4130-B210-7AEF91749672}"/>
    <cellStyle name="Total 31 7" xfId="8229" xr:uid="{9EB77AF8-0199-4BFC-9B64-6C7BD7191210}"/>
    <cellStyle name="Total 31 7 2" xfId="11786" xr:uid="{45FEDDF1-531D-4F75-8D02-0AF51ADC9E8E}"/>
    <cellStyle name="Total 31 7 2 2" xfId="21234" xr:uid="{A859DE49-E06A-4AA0-9644-7698DFC22C76}"/>
    <cellStyle name="Total 31 7 2 3" xfId="25629" xr:uid="{6853A1EC-3143-4AC1-92B6-6F10C124FED0}"/>
    <cellStyle name="Total 31 7 3" xfId="13935" xr:uid="{78DB84E7-13A5-4352-B7A1-21AF59A486EA}"/>
    <cellStyle name="Total 31 7 3 2" xfId="23383" xr:uid="{D69BA073-8479-4D40-B7CA-E917BAE3D9DA}"/>
    <cellStyle name="Total 31 7 4" xfId="17677" xr:uid="{1F7C2E1A-B0DC-4B48-A600-A4D34109149C}"/>
    <cellStyle name="Total 31 8" xfId="9109" xr:uid="{5098E842-7E1C-426F-9FE8-33DE337A7785}"/>
    <cellStyle name="Total 31 8 2" xfId="14810" xr:uid="{409F170F-3A67-49C9-B465-9E472661188F}"/>
    <cellStyle name="Total 31 8 2 2" xfId="24258" xr:uid="{E2F8CDE1-DFD2-4EEC-A53F-822823D59292}"/>
    <cellStyle name="Total 31 8 3" xfId="18557" xr:uid="{70C7AA61-5A8E-4080-81D5-D540C0BD5F13}"/>
    <cellStyle name="Total 31 9" xfId="26879" xr:uid="{080EA755-90E9-4DEB-A970-449B087D062A}"/>
    <cellStyle name="Total 32" xfId="5485" xr:uid="{40A4BCA8-8165-4D51-930D-63C3BFAB3BCE}"/>
    <cellStyle name="Total 33" xfId="29241" xr:uid="{16367391-CFBF-485C-B24D-813B28A1CDB5}"/>
    <cellStyle name="Total 4" xfId="1613" xr:uid="{AB66E082-A1C5-41D0-962E-404CFD79A781}"/>
    <cellStyle name="Total 4 10" xfId="8656" xr:uid="{123F7D83-ACD2-49C4-96D4-66210A8FB654}"/>
    <cellStyle name="Total 4 10 2" xfId="14359" xr:uid="{5CC6DA7B-196B-470D-B92D-D7FC1F3E9CF1}"/>
    <cellStyle name="Total 4 10 2 2" xfId="23807" xr:uid="{E757843F-2820-4ACA-A21E-5813D9EC72B2}"/>
    <cellStyle name="Total 4 10 3" xfId="18104" xr:uid="{D74DD8C4-9F5B-4486-B210-3CF4D9FC1773}"/>
    <cellStyle name="Total 4 11" xfId="26911" xr:uid="{2E3E1195-9821-4F26-8557-C3342F3A8D27}"/>
    <cellStyle name="Total 4 12" xfId="27535" xr:uid="{7756D9DB-1709-4B72-A3A1-1D996C854E34}"/>
    <cellStyle name="Total 4 2" xfId="4040" xr:uid="{5B0EBE5A-7D37-4F94-8849-32078506647A}"/>
    <cellStyle name="Total 4 2 10" xfId="27495" xr:uid="{EF1F1955-523F-4B02-BA12-BBB3A1AC39EA}"/>
    <cellStyle name="Total 4 2 2" xfId="6039" xr:uid="{75EB67D7-5855-4D82-BD32-8A9A5AB36207}"/>
    <cellStyle name="Total 4 2 2 2" xfId="6709" xr:uid="{FAD0A433-0372-439F-A683-185F48150ADA}"/>
    <cellStyle name="Total 4 2 2 2 2" xfId="10441" xr:uid="{8F9CF034-C06E-4F18-987B-89C82FCADEF9}"/>
    <cellStyle name="Total 4 2 2 2 2 2" xfId="19889" xr:uid="{8809C7F6-3186-4A91-850D-0BB49F6CDDB8}"/>
    <cellStyle name="Total 4 2 2 2 3" xfId="16160" xr:uid="{25CCC1EB-1EFF-4798-B77B-3CD19F6E517F}"/>
    <cellStyle name="Total 4 2 2 3" xfId="9771" xr:uid="{9ADF6CB9-E66C-472D-B16C-66FE13CFE676}"/>
    <cellStyle name="Total 4 2 2 3 2" xfId="19219" xr:uid="{B774C99C-2B2F-4BB8-9FC7-EDC440C89606}"/>
    <cellStyle name="Total 4 2 2 4" xfId="15490" xr:uid="{2BE04CD9-29FF-471F-BADA-CA870804D6B4}"/>
    <cellStyle name="Total 4 2 2 5" xfId="28049" xr:uid="{62020D8D-5BAD-488E-A034-77010E25E2F4}"/>
    <cellStyle name="Total 4 2 2 6" xfId="28213" xr:uid="{306E156B-B470-4157-B8D3-F8C3371B69EA}"/>
    <cellStyle name="Total 4 2 2 7" xfId="27099" xr:uid="{9AEE791C-4E79-4A73-B1FB-D11DD3206AF8}"/>
    <cellStyle name="Total 4 2 2 8" xfId="28557" xr:uid="{0074F8FB-68C9-4F92-8753-31337C3396A8}"/>
    <cellStyle name="Total 4 2 3" xfId="6873" xr:uid="{710EF630-ED98-4750-90B5-EDF9FFA10DE0}"/>
    <cellStyle name="Total 4 2 3 2" xfId="10604" xr:uid="{592A4C70-1F91-4DE6-BC35-9D098BD0B45E}"/>
    <cellStyle name="Total 4 2 3 2 2" xfId="20052" xr:uid="{6293597F-D3B2-403E-9A3D-9ED528635161}"/>
    <cellStyle name="Total 4 2 3 2 3" xfId="24476" xr:uid="{885D80B2-72AB-4D16-A44D-D79F6BC56E07}"/>
    <cellStyle name="Total 4 2 3 3" xfId="12610" xr:uid="{4FA868B3-386F-4187-8B02-B50CF1B32362}"/>
    <cellStyle name="Total 4 2 3 3 2" xfId="22058" xr:uid="{FD490DA1-99A1-4485-BBC8-62E792863B40}"/>
    <cellStyle name="Total 4 2 3 4" xfId="16323" xr:uid="{C4FAB41C-DB49-4C83-A834-A924E7295396}"/>
    <cellStyle name="Total 4 2 4" xfId="7924" xr:uid="{7640ED0C-21C2-41DF-B879-0B666844E726}"/>
    <cellStyle name="Total 4 2 4 2" xfId="11534" xr:uid="{D09A83A8-DF95-4D8F-9840-F5019A1A8A62}"/>
    <cellStyle name="Total 4 2 4 2 2" xfId="20982" xr:uid="{08DF6DB3-C745-40D4-8E58-41F4453F9FCE}"/>
    <cellStyle name="Total 4 2 4 2 3" xfId="25396" xr:uid="{D41D78B1-F852-47EF-9EBE-AA618CC49F5E}"/>
    <cellStyle name="Total 4 2 4 3" xfId="13649" xr:uid="{05573B10-854A-4389-8D69-F3706920C091}"/>
    <cellStyle name="Total 4 2 4 3 2" xfId="23097" xr:uid="{C9B1B4B5-09F5-4FBC-9468-CEB6BF2D48F4}"/>
    <cellStyle name="Total 4 2 4 4" xfId="17372" xr:uid="{07531F80-8611-4F3E-84B1-614C4D5E81AF}"/>
    <cellStyle name="Total 4 2 5" xfId="7611" xr:uid="{0F6B4549-B237-4E34-9280-9E04DC514012}"/>
    <cellStyle name="Total 4 2 5 2" xfId="11273" xr:uid="{D4BD1B72-A526-48B3-83E1-D126F2FFA214}"/>
    <cellStyle name="Total 4 2 5 2 2" xfId="20721" xr:uid="{306DDD1D-F119-49A4-A61D-732335E190FE}"/>
    <cellStyle name="Total 4 2 5 2 3" xfId="25139" xr:uid="{57B6BFD7-32DB-47C0-801C-0047BF3EB18F}"/>
    <cellStyle name="Total 4 2 5 3" xfId="13340" xr:uid="{DD936466-BAA4-4188-AEEA-4B14772B85DD}"/>
    <cellStyle name="Total 4 2 5 3 2" xfId="22788" xr:uid="{1DACC854-A3B2-4DEA-8312-6FCCA81C3FF9}"/>
    <cellStyle name="Total 4 2 5 4" xfId="17059" xr:uid="{A2192046-8661-4AEB-ADCA-394372DDFAA0}"/>
    <cellStyle name="Total 4 2 6" xfId="7522" xr:uid="{2376AC0C-75C8-4FA9-B23F-7856332FA215}"/>
    <cellStyle name="Total 4 2 6 2" xfId="11190" xr:uid="{759DC0B0-EBEB-40BF-8C58-38326BC40231}"/>
    <cellStyle name="Total 4 2 6 2 2" xfId="20638" xr:uid="{F864C971-A68F-482E-8717-C526AF95C84D}"/>
    <cellStyle name="Total 4 2 6 2 3" xfId="25057" xr:uid="{01EB4976-5137-4E2F-A46D-445C56902F0A}"/>
    <cellStyle name="Total 4 2 6 3" xfId="13252" xr:uid="{F1FCEC7F-FAC6-4180-9098-C75F6416A6FB}"/>
    <cellStyle name="Total 4 2 6 3 2" xfId="22700" xr:uid="{36B1533F-4963-4E8D-A02F-FF8F268A092C}"/>
    <cellStyle name="Total 4 2 6 4" xfId="16970" xr:uid="{D55BB87A-F7B3-4EDE-8ABE-AD6EC67C8EBE}"/>
    <cellStyle name="Total 4 2 7" xfId="8417" xr:uid="{9024F213-00F8-4B61-8F83-7769C087DC92}"/>
    <cellStyle name="Total 4 2 7 2" xfId="11946" xr:uid="{8FF7B91E-CDCD-41EE-808C-F09DF3FEE2F8}"/>
    <cellStyle name="Total 4 2 7 2 2" xfId="21394" xr:uid="{138888E4-758D-4EC9-AD69-117F5CC2E415}"/>
    <cellStyle name="Total 4 2 7 2 3" xfId="25788" xr:uid="{2569490E-F07F-4AD4-8949-F3333EAAF7DF}"/>
    <cellStyle name="Total 4 2 7 3" xfId="14122" xr:uid="{F35AE4E0-578B-4DC9-BFC4-DE0D7F297B3B}"/>
    <cellStyle name="Total 4 2 7 3 2" xfId="23570" xr:uid="{C6382CF7-F50D-453C-AA98-2F55480EB777}"/>
    <cellStyle name="Total 4 2 7 4" xfId="17865" xr:uid="{F4E23D9E-2744-4F45-9C36-0305245AC9B5}"/>
    <cellStyle name="Total 4 2 8" xfId="7366" xr:uid="{E9B70DB6-3C42-4ABA-961F-DC39DDF617CC}"/>
    <cellStyle name="Total 4 2 8 2" xfId="13096" xr:uid="{E12F6D9C-9A16-4F2A-8D1D-879392DC7690}"/>
    <cellStyle name="Total 4 2 8 2 2" xfId="22544" xr:uid="{1BDAD0C8-E685-4F8B-89AE-0C736303BD9D}"/>
    <cellStyle name="Total 4 2 8 3" xfId="16814" xr:uid="{689EDCFF-0A3B-495D-BA35-95DAEB7C65D6}"/>
    <cellStyle name="Total 4 2 9" xfId="27419" xr:uid="{EF8D2FC6-9ACF-431A-A712-C74C406677C6}"/>
    <cellStyle name="Total 4 3" xfId="4039" xr:uid="{101EF33A-3A88-42C2-8F5D-42A5D3E0CFF6}"/>
    <cellStyle name="Total 4 4" xfId="5728" xr:uid="{3F9EBF5E-85BE-421A-89B6-F313CD9CA5C6}"/>
    <cellStyle name="Total 4 4 2" xfId="6398" xr:uid="{F340DBD7-080D-4310-9440-E78CA05BC318}"/>
    <cellStyle name="Total 4 4 2 2" xfId="10130" xr:uid="{28858CB7-48A6-432C-982F-C942AF837906}"/>
    <cellStyle name="Total 4 4 2 2 2" xfId="19578" xr:uid="{3EC7E736-97D2-43FB-8559-73546CA2C9FF}"/>
    <cellStyle name="Total 4 4 2 3" xfId="15849" xr:uid="{47A292BF-A9FD-481A-870D-38A2E4DAF75D}"/>
    <cellStyle name="Total 4 4 3" xfId="9460" xr:uid="{07F13A8D-8C64-4665-A959-48CB0DC0C272}"/>
    <cellStyle name="Total 4 4 3 2" xfId="18908" xr:uid="{A6BAE0E5-F8FB-499A-91EC-8CE0FEF3AA97}"/>
    <cellStyle name="Total 4 4 4" xfId="15179" xr:uid="{7C691EBD-71F0-43C1-BDBE-F07D5BB81719}"/>
    <cellStyle name="Total 4 4 5" xfId="27909" xr:uid="{25F23C5B-001C-4823-8CD7-A64C83E39ED4}"/>
    <cellStyle name="Total 4 4 6" xfId="27183" xr:uid="{57C70D0B-0721-4BE9-9AB1-E70AABE32353}"/>
    <cellStyle name="Total 4 4 7" xfId="27473" xr:uid="{FF28E5F6-C2CE-4836-A6B1-AC127438CE25}"/>
    <cellStyle name="Total 4 4 8" xfId="28443" xr:uid="{0BB7A783-1875-4E35-838D-4190F5A903D2}"/>
    <cellStyle name="Total 4 5" xfId="7155" xr:uid="{4CBC6556-1F4C-471F-A2E5-968756455D20}"/>
    <cellStyle name="Total 4 5 2" xfId="10886" xr:uid="{B11381E7-9846-4950-BD2B-461E19800571}"/>
    <cellStyle name="Total 4 5 2 2" xfId="20334" xr:uid="{3519FA62-6E3B-4F27-9515-802F8F7914FB}"/>
    <cellStyle name="Total 4 5 2 3" xfId="24758" xr:uid="{F88C2A5E-08D0-447E-AD35-6A7B39F052BC}"/>
    <cellStyle name="Total 4 5 3" xfId="12892" xr:uid="{2CE306DA-12DB-45A4-A790-B3CC8576FA39}"/>
    <cellStyle name="Total 4 5 3 2" xfId="22340" xr:uid="{0872A167-7E33-4146-A737-693AD17B90F9}"/>
    <cellStyle name="Total 4 5 4" xfId="16605" xr:uid="{FF93C28F-69C3-420A-A80B-3BF76349CACB}"/>
    <cellStyle name="Total 4 6" xfId="8692" xr:uid="{EAECC569-EA96-4C05-9B36-ED691E5019FF}"/>
    <cellStyle name="Total 4 6 2" xfId="12176" xr:uid="{15C97971-AE6A-43F8-A1CF-CA005EE0AD18}"/>
    <cellStyle name="Total 4 6 2 2" xfId="21624" xr:uid="{30382B74-0F71-4DDD-B029-A7BC87220D3F}"/>
    <cellStyle name="Total 4 6 2 3" xfId="26016" xr:uid="{1671B480-1C66-44FC-AD8F-A9F86B53D25F}"/>
    <cellStyle name="Total 4 6 3" xfId="14395" xr:uid="{B0C54435-D3E3-4F2E-A0D5-4FC40B583B07}"/>
    <cellStyle name="Total 4 6 3 2" xfId="23843" xr:uid="{904CD9BE-02AA-4FA6-8C79-4EB272430476}"/>
    <cellStyle name="Total 4 6 4" xfId="18140" xr:uid="{8E840FD9-D8F6-4185-B004-A1CC3AC30554}"/>
    <cellStyle name="Total 4 7" xfId="7826" xr:uid="{AB5ED8F9-BCD0-45DA-8AE4-BEBF204C4A5E}"/>
    <cellStyle name="Total 4 7 2" xfId="11458" xr:uid="{AEBB5670-9A7D-486F-9580-D9B0ECD898C3}"/>
    <cellStyle name="Total 4 7 2 2" xfId="20906" xr:uid="{942D736F-A95F-44F7-9E3D-281C0DAE298E}"/>
    <cellStyle name="Total 4 7 2 3" xfId="25322" xr:uid="{DE72A5FC-2B61-46E4-980A-8E899E709C6B}"/>
    <cellStyle name="Total 4 7 3" xfId="13553" xr:uid="{824008AB-804D-4D19-AB3D-EFE603416F32}"/>
    <cellStyle name="Total 4 7 3 2" xfId="23001" xr:uid="{8FA36510-C65C-4800-A8D4-5BAD71464E92}"/>
    <cellStyle name="Total 4 7 4" xfId="17274" xr:uid="{D0510287-EADA-4E99-A8FD-10D11708D9A1}"/>
    <cellStyle name="Total 4 8" xfId="7879" xr:uid="{AEBA3D4C-0760-486B-A68E-818468DB49C3}"/>
    <cellStyle name="Total 4 8 2" xfId="11500" xr:uid="{7240B834-2CD3-4AFE-BCDF-99A74E565C79}"/>
    <cellStyle name="Total 4 8 2 2" xfId="20948" xr:uid="{376EA616-76E6-4661-A506-B3E61925FE69}"/>
    <cellStyle name="Total 4 8 2 3" xfId="25362" xr:uid="{C32AF195-E989-43C1-84E0-A7626D039938}"/>
    <cellStyle name="Total 4 8 3" xfId="13604" xr:uid="{B752D9BE-AEB6-42FF-8A7B-275631BA4C80}"/>
    <cellStyle name="Total 4 8 3 2" xfId="23052" xr:uid="{1D48A51F-AFE2-4529-888C-75AE4C670E9C}"/>
    <cellStyle name="Total 4 8 4" xfId="17327" xr:uid="{4FE114B7-02CC-466F-9C0E-91F82A357BAD}"/>
    <cellStyle name="Total 4 9" xfId="7365" xr:uid="{2FD8A39E-FED8-4D44-8A69-69741CDC2EFE}"/>
    <cellStyle name="Total 4 9 2" xfId="11065" xr:uid="{EA549F05-5B4A-4D00-A443-4111D96EC7C4}"/>
    <cellStyle name="Total 4 9 2 2" xfId="20513" xr:uid="{C163EE74-A24D-47F0-83B2-43711272055E}"/>
    <cellStyle name="Total 4 9 2 3" xfId="24932" xr:uid="{7507C69E-BB41-4A9A-B1EC-981F13258417}"/>
    <cellStyle name="Total 4 9 3" xfId="13095" xr:uid="{157EEE16-AAAA-4A86-BB1C-9207857D13EB}"/>
    <cellStyle name="Total 4 9 3 2" xfId="22543" xr:uid="{A8340F00-2511-452A-9B3D-6F1087D0CBE4}"/>
    <cellStyle name="Total 4 9 4" xfId="16813" xr:uid="{7FB5B752-D87C-432B-B7B2-E99AADDA69AF}"/>
    <cellStyle name="Total 5" xfId="1614" xr:uid="{8B984FFF-017F-4FDA-A2A9-12D46476BEAC}"/>
    <cellStyle name="Total 5 10" xfId="9106" xr:uid="{548B854C-1372-4B39-811B-890E54F0FC8B}"/>
    <cellStyle name="Total 5 10 2" xfId="14807" xr:uid="{FCFF07A6-54B6-42BF-83EB-5A28785F1642}"/>
    <cellStyle name="Total 5 10 2 2" xfId="24255" xr:uid="{A15A5A4A-79F5-44FA-ABEE-3AF33EFD6CB2}"/>
    <cellStyle name="Total 5 10 3" xfId="18554" xr:uid="{4E806E1A-E1BA-4B4D-AC7F-11A26325DF93}"/>
    <cellStyle name="Total 5 11" xfId="26912" xr:uid="{E427F82C-0331-4102-B628-6902F4E94E0E}"/>
    <cellStyle name="Total 5 12" xfId="27185" xr:uid="{F202318B-DCF9-40F1-B404-BED4039923E3}"/>
    <cellStyle name="Total 5 2" xfId="4042" xr:uid="{87C99CC1-2606-4654-AC34-22D577521684}"/>
    <cellStyle name="Total 5 2 10" xfId="26557" xr:uid="{D8315973-5504-4C41-9C48-E50DF5902070}"/>
    <cellStyle name="Total 5 2 2" xfId="6040" xr:uid="{A30EC9ED-7639-4C97-BCE2-63392AE7326B}"/>
    <cellStyle name="Total 5 2 2 2" xfId="6710" xr:uid="{1C25C917-3041-4F6F-8B4B-052778FBA70F}"/>
    <cellStyle name="Total 5 2 2 2 2" xfId="10442" xr:uid="{70F45F2E-FCEC-4212-9267-579DA500D5F9}"/>
    <cellStyle name="Total 5 2 2 2 2 2" xfId="19890" xr:uid="{BF1CF172-BD2F-4805-B278-D2ADDCE811EB}"/>
    <cellStyle name="Total 5 2 2 2 3" xfId="16161" xr:uid="{78A8168C-0EE0-4FCC-99EA-56F1120100DC}"/>
    <cellStyle name="Total 5 2 2 3" xfId="9772" xr:uid="{593B8294-1A68-4D82-8585-BEDB57EBCACD}"/>
    <cellStyle name="Total 5 2 2 3 2" xfId="19220" xr:uid="{16394BB4-9689-4B07-BD28-834F552FDAA2}"/>
    <cellStyle name="Total 5 2 2 4" xfId="15491" xr:uid="{62C2FD31-6F56-440B-BF37-00FBC846E661}"/>
    <cellStyle name="Total 5 2 2 5" xfId="28050" xr:uid="{1A565B04-E00C-4EC0-80B1-91AA104DFF7F}"/>
    <cellStyle name="Total 5 2 2 6" xfId="28214" xr:uid="{B02B7D59-52E1-4174-ABED-B16B31DDB115}"/>
    <cellStyle name="Total 5 2 2 7" xfId="27287" xr:uid="{5F75E713-9927-45C7-957C-44CF357CE356}"/>
    <cellStyle name="Total 5 2 2 8" xfId="28558" xr:uid="{AC987AB7-A048-4D6D-837E-E4085614577A}"/>
    <cellStyle name="Total 5 2 3" xfId="6872" xr:uid="{B55193A2-695F-465C-92EE-E98D8669FFD2}"/>
    <cellStyle name="Total 5 2 3 2" xfId="10603" xr:uid="{8637F7F5-AECA-405A-BD46-3EAE57DCA4EC}"/>
    <cellStyle name="Total 5 2 3 2 2" xfId="20051" xr:uid="{DFDC307E-1295-4AAE-A619-DAE64B3FE6A7}"/>
    <cellStyle name="Total 5 2 3 2 3" xfId="24475" xr:uid="{9B4241DC-B5A0-456A-ADD6-197464AEEBD2}"/>
    <cellStyle name="Total 5 2 3 3" xfId="12609" xr:uid="{2A5CF86D-25C0-480E-92E7-4F084D9FB7A0}"/>
    <cellStyle name="Total 5 2 3 3 2" xfId="22057" xr:uid="{7E1DFCF5-2DF6-460C-9536-B05858E53299}"/>
    <cellStyle name="Total 5 2 3 4" xfId="16322" xr:uid="{98991A37-B1A6-43F0-B192-47CEA4712D96}"/>
    <cellStyle name="Total 5 2 4" xfId="7921" xr:uid="{AF7825E8-4D88-413F-BB63-3BC4346565EE}"/>
    <cellStyle name="Total 5 2 4 2" xfId="11531" xr:uid="{BB9BC1B7-BC9C-4A46-B9D2-940BDF4F48F3}"/>
    <cellStyle name="Total 5 2 4 2 2" xfId="20979" xr:uid="{444406D7-7D1B-420F-87BE-5031E90714DC}"/>
    <cellStyle name="Total 5 2 4 2 3" xfId="25393" xr:uid="{2D845443-EE49-4A56-82B9-A59A428E3D5A}"/>
    <cellStyle name="Total 5 2 4 3" xfId="13646" xr:uid="{05F176C0-5F24-4387-9A0C-C57445D7B328}"/>
    <cellStyle name="Total 5 2 4 3 2" xfId="23094" xr:uid="{D45C1A41-5213-4DC0-AE08-822311EE7839}"/>
    <cellStyle name="Total 5 2 4 4" xfId="17369" xr:uid="{4465134E-C6CC-45CA-B335-B9FB95EF82AB}"/>
    <cellStyle name="Total 5 2 5" xfId="7869" xr:uid="{C0303531-3DDE-4A63-B963-AFCB2D883C77}"/>
    <cellStyle name="Total 5 2 5 2" xfId="11493" xr:uid="{2553D408-22EC-44A8-A4C8-E88EA84D44B8}"/>
    <cellStyle name="Total 5 2 5 2 2" xfId="20941" xr:uid="{626B4855-AC79-44CC-887E-B667C168D262}"/>
    <cellStyle name="Total 5 2 5 2 3" xfId="25355" xr:uid="{22B4ACAE-C866-4A51-9992-35F69C31D8E8}"/>
    <cellStyle name="Total 5 2 5 3" xfId="13594" xr:uid="{F6EBBC06-FD47-447B-8112-6C1EE0EA012D}"/>
    <cellStyle name="Total 5 2 5 3 2" xfId="23042" xr:uid="{5C2F851C-8700-4A01-9DFD-A93314D0FBAF}"/>
    <cellStyle name="Total 5 2 5 4" xfId="17317" xr:uid="{5E1E29DE-5801-4CB7-B53D-AEFAE6450B81}"/>
    <cellStyle name="Total 5 2 6" xfId="8682" xr:uid="{29BF8565-8078-4A19-91FC-471D4EAFF6F2}"/>
    <cellStyle name="Total 5 2 6 2" xfId="12168" xr:uid="{D0AEDAE3-6B98-42ED-A5F0-80881140A1A4}"/>
    <cellStyle name="Total 5 2 6 2 2" xfId="21616" xr:uid="{8AA076DE-296B-48E6-A2AD-43F847A8F44D}"/>
    <cellStyle name="Total 5 2 6 2 3" xfId="26008" xr:uid="{CD5F9FA8-19D2-4B10-A011-E947970C04FF}"/>
    <cellStyle name="Total 5 2 6 3" xfId="14385" xr:uid="{DC1ADA68-9EB3-464A-A7DC-55889781DDB3}"/>
    <cellStyle name="Total 5 2 6 3 2" xfId="23833" xr:uid="{AC1FD0DC-DC2F-42BA-B1A1-70427BA0DD5A}"/>
    <cellStyle name="Total 5 2 6 4" xfId="18130" xr:uid="{3E917D01-A891-4177-9341-F1034B8CE71F}"/>
    <cellStyle name="Total 5 2 7" xfId="7242" xr:uid="{BE41B96E-C949-475E-8055-E32A64F8BBCC}"/>
    <cellStyle name="Total 5 2 7 2" xfId="10968" xr:uid="{ED25A120-0F88-4E23-BCBC-C6ED397DDA9B}"/>
    <cellStyle name="Total 5 2 7 2 2" xfId="20416" xr:uid="{A961410F-30A3-4668-8F76-95138C0C540B}"/>
    <cellStyle name="Total 5 2 7 2 3" xfId="24836" xr:uid="{4D5DE098-788F-42FF-8535-35B5B6E6BA84}"/>
    <cellStyle name="Total 5 2 7 3" xfId="12973" xr:uid="{43A160F5-C9EF-4FD6-8F4E-FAD8D50DC8CD}"/>
    <cellStyle name="Total 5 2 7 3 2" xfId="22421" xr:uid="{98C11BFC-D72C-4FE9-94E6-3443D7163D66}"/>
    <cellStyle name="Total 5 2 7 4" xfId="16690" xr:uid="{1915D477-D7B8-40EE-8843-FA81177ABBF9}"/>
    <cellStyle name="Total 5 2 8" xfId="8431" xr:uid="{C25EC501-4670-4490-8C8C-E52FAA4DA139}"/>
    <cellStyle name="Total 5 2 8 2" xfId="14136" xr:uid="{B6B6437F-2C69-4968-93BC-D078EB4E3249}"/>
    <cellStyle name="Total 5 2 8 2 2" xfId="23584" xr:uid="{85698488-38E8-4BDC-ACBD-54E64E6A5E23}"/>
    <cellStyle name="Total 5 2 8 3" xfId="17879" xr:uid="{BABB4556-7600-4346-A5BA-20606A370585}"/>
    <cellStyle name="Total 5 2 9" xfId="27421" xr:uid="{0803F49D-AAC6-49AD-A7A4-01FE133795BE}"/>
    <cellStyle name="Total 5 3" xfId="4041" xr:uid="{D3FB2036-6A12-4B9B-AB8B-09520E48DBD7}"/>
    <cellStyle name="Total 5 4" xfId="5729" xr:uid="{9BB13428-EE44-4074-BE08-766448BC0E05}"/>
    <cellStyle name="Total 5 4 2" xfId="6399" xr:uid="{B6B1EB9B-15A8-46C6-AAA4-6142C1859B3E}"/>
    <cellStyle name="Total 5 4 2 2" xfId="10131" xr:uid="{8DEC3228-90BF-44AD-A8D2-4FE134488F22}"/>
    <cellStyle name="Total 5 4 2 2 2" xfId="19579" xr:uid="{99A1F643-69DF-45A4-B9E1-F3F8112AE0CF}"/>
    <cellStyle name="Total 5 4 2 3" xfId="15850" xr:uid="{51ECC932-39F1-4C19-8DED-CD2650883E3C}"/>
    <cellStyle name="Total 5 4 3" xfId="9461" xr:uid="{F62C5CEC-F9B6-44DC-8A7D-2277EBF88966}"/>
    <cellStyle name="Total 5 4 3 2" xfId="18909" xr:uid="{B40DC339-5BA6-4925-B01B-73D20510CD3C}"/>
    <cellStyle name="Total 5 4 4" xfId="15180" xr:uid="{F3E56C33-6A81-4895-A14D-3F2F2FA246B7}"/>
    <cellStyle name="Total 5 4 5" xfId="27910" xr:uid="{A86FBD77-BC1D-4C5B-A948-8C74C9F3D4E5}"/>
    <cellStyle name="Total 5 4 6" xfId="27178" xr:uid="{321EE787-D139-4F97-B108-CB30217ACEE2}"/>
    <cellStyle name="Total 5 4 7" xfId="27316" xr:uid="{07D3CD17-AA0A-4305-B4EC-02E3AF82E787}"/>
    <cellStyle name="Total 5 4 8" xfId="28444" xr:uid="{6BB5F7B1-3543-4604-A0E2-C6D0B77DFDC9}"/>
    <cellStyle name="Total 5 5" xfId="7050" xr:uid="{C74A37DD-9C4A-4DD1-A189-B4B2A8CBC5EE}"/>
    <cellStyle name="Total 5 5 2" xfId="10781" xr:uid="{B4D4B4BB-C8A2-4151-98D3-D508C1284F2B}"/>
    <cellStyle name="Total 5 5 2 2" xfId="20229" xr:uid="{DDC1003C-8830-48E2-A0B0-06FE6DAE4B9D}"/>
    <cellStyle name="Total 5 5 2 3" xfId="24653" xr:uid="{3F474F53-0134-403C-B0E0-2A3061DBE47A}"/>
    <cellStyle name="Total 5 5 3" xfId="12787" xr:uid="{2A24EC93-8B94-41F5-91A7-B7BFE3E1C518}"/>
    <cellStyle name="Total 5 5 3 2" xfId="22235" xr:uid="{7BC76C0C-E429-4485-96A9-0D3565DEB32E}"/>
    <cellStyle name="Total 5 5 4" xfId="16500" xr:uid="{15DAA71F-9BFC-4106-B0B2-76113BBDBBCF}"/>
    <cellStyle name="Total 5 6" xfId="8243" xr:uid="{C5E61FEC-82E4-420C-852D-0BE45C796AAA}"/>
    <cellStyle name="Total 5 6 2" xfId="11796" xr:uid="{0F085CDE-A3AE-4656-B859-F160EF3CE26C}"/>
    <cellStyle name="Total 5 6 2 2" xfId="21244" xr:uid="{8AB50411-DBC6-49E9-937F-CA80FD7DFAD5}"/>
    <cellStyle name="Total 5 6 2 3" xfId="25638" xr:uid="{77D1A398-11A9-45E6-BED5-658945357EB4}"/>
    <cellStyle name="Total 5 6 3" xfId="13948" xr:uid="{B92D5636-DA40-4EBA-9903-C68BC0FD30F7}"/>
    <cellStyle name="Total 5 6 3 2" xfId="23396" xr:uid="{8D601BFB-DD2E-48E1-B999-21CF2D98D870}"/>
    <cellStyle name="Total 5 6 4" xfId="17691" xr:uid="{B4C952CD-E91B-4BF9-B4FD-2B79F50B6636}"/>
    <cellStyle name="Total 5 7" xfId="8042" xr:uid="{4279298C-5302-4714-AFC5-A693D26578F9}"/>
    <cellStyle name="Total 5 7 2" xfId="11641" xr:uid="{DCFB0758-0DD7-426A-BB47-596C978F1737}"/>
    <cellStyle name="Total 5 7 2 2" xfId="21089" xr:uid="{4D713124-540A-4072-AECF-5082E8D9680C}"/>
    <cellStyle name="Total 5 7 2 3" xfId="25503" xr:uid="{77602A18-7CA0-48F6-BADA-C4A7BDAFE78C}"/>
    <cellStyle name="Total 5 7 3" xfId="13767" xr:uid="{EF163B7C-257B-4BD0-A1C7-13BAD6E9A454}"/>
    <cellStyle name="Total 5 7 3 2" xfId="23215" xr:uid="{BE59D2DA-2B68-4ABA-A6EF-0CB624402BFF}"/>
    <cellStyle name="Total 5 7 4" xfId="17490" xr:uid="{44151EE0-4144-4C11-B7B9-E42452E5336F}"/>
    <cellStyle name="Total 5 8" xfId="7695" xr:uid="{4D911B93-48F1-46AE-BA71-51A705AF6A33}"/>
    <cellStyle name="Total 5 8 2" xfId="11346" xr:uid="{C562090D-D12D-484B-94A6-2512E3981A13}"/>
    <cellStyle name="Total 5 8 2 2" xfId="20794" xr:uid="{6F0C755A-8099-4456-BF36-90AEE366B6F4}"/>
    <cellStyle name="Total 5 8 2 3" xfId="25212" xr:uid="{5B56DD9B-1010-4F4D-90FE-E7FFD4C034FE}"/>
    <cellStyle name="Total 5 8 3" xfId="13424" xr:uid="{9C7F8EE3-ED3C-4728-9301-2CE845FA6254}"/>
    <cellStyle name="Total 5 8 3 2" xfId="22872" xr:uid="{6490FC7A-7112-4D7E-A2CF-C149E6AB81C3}"/>
    <cellStyle name="Total 5 8 4" xfId="17143" xr:uid="{8A90BEBB-30AB-401D-B8BE-17246BD7602B}"/>
    <cellStyle name="Total 5 9" xfId="8338" xr:uid="{6E471AF1-612D-4CFA-B806-1E0F38C73803}"/>
    <cellStyle name="Total 5 9 2" xfId="11883" xr:uid="{66EBE0C5-01D1-41EE-B804-8BC9157F146D}"/>
    <cellStyle name="Total 5 9 2 2" xfId="21331" xr:uid="{D9D02097-DA65-42CF-9E84-E97D5B2076A5}"/>
    <cellStyle name="Total 5 9 2 3" xfId="25725" xr:uid="{9229FFBE-3A46-4B44-ACC4-A143D3DA4B9C}"/>
    <cellStyle name="Total 5 9 3" xfId="14043" xr:uid="{66FD3496-BEFB-46C9-89E5-77E8253EFDC3}"/>
    <cellStyle name="Total 5 9 3 2" xfId="23491" xr:uid="{6085DD33-65FC-434E-9F20-26B067CF652F}"/>
    <cellStyle name="Total 5 9 4" xfId="17786" xr:uid="{7D64EAEB-3CB5-4252-A5D2-62E385D827C9}"/>
    <cellStyle name="Total 6" xfId="1615" xr:uid="{40DCDD8F-BD4D-42E5-9206-2B20A4FFB0C9}"/>
    <cellStyle name="Total 6 10" xfId="7784" xr:uid="{CB82C519-F6BE-4155-AA2F-371ADF6903B8}"/>
    <cellStyle name="Total 6 10 2" xfId="11424" xr:uid="{A336D066-FAFB-4F7B-B658-5F5E74E8086B}"/>
    <cellStyle name="Total 6 10 2 2" xfId="20872" xr:uid="{001CEC03-C160-43B6-BA6C-E0A39C2336DD}"/>
    <cellStyle name="Total 6 10 2 3" xfId="25288" xr:uid="{E318D593-7C85-4916-81DB-83EFC75D55AC}"/>
    <cellStyle name="Total 6 10 3" xfId="13511" xr:uid="{251DC83C-E1DF-491F-A633-0D13FF080651}"/>
    <cellStyle name="Total 6 10 3 2" xfId="22959" xr:uid="{03B63610-09EA-4EE3-B8CA-5018E4565CBF}"/>
    <cellStyle name="Total 6 10 4" xfId="17232" xr:uid="{17B66DB8-C3A8-448A-B4AD-82EAAAD2C646}"/>
    <cellStyle name="Total 6 11" xfId="8376" xr:uid="{939CFF24-0B8D-4721-962A-61A94DBC288E}"/>
    <cellStyle name="Total 6 11 2" xfId="14081" xr:uid="{11661768-61D1-4277-A533-A0FC6EA7BEC5}"/>
    <cellStyle name="Total 6 11 2 2" xfId="23529" xr:uid="{F1D88664-812F-467B-9725-FA20777D6A1C}"/>
    <cellStyle name="Total 6 11 3" xfId="17824" xr:uid="{C98CD370-CC8A-4045-99AC-B4DD9E6F487C}"/>
    <cellStyle name="Total 6 12" xfId="26913" xr:uid="{D3DA5236-F883-47BF-A827-C0DE6EB97EE4}"/>
    <cellStyle name="Total 6 13" xfId="26703" xr:uid="{285EA612-9737-4716-81C3-0C0F7A8864D3}"/>
    <cellStyle name="Total 6 2" xfId="4044" xr:uid="{DDD5CF7D-3597-41D5-83E3-DE6FA2AB66C3}"/>
    <cellStyle name="Total 6 2 10" xfId="27026" xr:uid="{EC310E2F-2728-46D8-AF08-08F895618AD1}"/>
    <cellStyle name="Total 6 2 2" xfId="6041" xr:uid="{AE037216-4D42-4575-9121-BE265AF8E73F}"/>
    <cellStyle name="Total 6 2 2 2" xfId="6711" xr:uid="{1531B553-D0A1-4913-ACDC-F3EA038CECAC}"/>
    <cellStyle name="Total 6 2 2 2 2" xfId="10443" xr:uid="{86B2FFA1-8692-401D-8EFA-A841B8841F2C}"/>
    <cellStyle name="Total 6 2 2 2 2 2" xfId="19891" xr:uid="{71828F96-AE3D-43EB-AD33-316AAD2FE9A6}"/>
    <cellStyle name="Total 6 2 2 2 3" xfId="16162" xr:uid="{CF33B16E-5198-4D55-86DC-6CCCB63E1435}"/>
    <cellStyle name="Total 6 2 2 3" xfId="9773" xr:uid="{8F1A2372-FE22-42A6-A735-C5E2D2604B81}"/>
    <cellStyle name="Total 6 2 2 3 2" xfId="19221" xr:uid="{C4009C8A-97CE-463D-8F7D-BD57992E7980}"/>
    <cellStyle name="Total 6 2 2 4" xfId="15492" xr:uid="{049A67EC-D50A-493C-9DF3-9B2200D259FE}"/>
    <cellStyle name="Total 6 2 2 5" xfId="28051" xr:uid="{CF1B3CDA-9A96-4036-97F9-66A0A5D0BE47}"/>
    <cellStyle name="Total 6 2 2 6" xfId="28215" xr:uid="{CD90F80F-FCF9-4A8C-9F8A-B28CC7080BDC}"/>
    <cellStyle name="Total 6 2 2 7" xfId="27127" xr:uid="{11C98C55-3C51-4341-94D9-8315F8A9DD71}"/>
    <cellStyle name="Total 6 2 2 8" xfId="28559" xr:uid="{8354FAC7-728E-41AA-A481-9CE4113650F5}"/>
    <cellStyle name="Total 6 2 3" xfId="7144" xr:uid="{042DC79F-B95B-4A82-ABA3-4200A5381286}"/>
    <cellStyle name="Total 6 2 3 2" xfId="10875" xr:uid="{9D490B66-1AA9-4279-BC73-781919E106CA}"/>
    <cellStyle name="Total 6 2 3 2 2" xfId="20323" xr:uid="{DDE70D94-F37C-4041-BB58-C9A3C0AA71F2}"/>
    <cellStyle name="Total 6 2 3 2 3" xfId="24747" xr:uid="{4C16D070-48B9-4CA9-ADAB-DA717B9A99FA}"/>
    <cellStyle name="Total 6 2 3 3" xfId="12881" xr:uid="{6C119B1C-B794-439F-BF80-12135A745357}"/>
    <cellStyle name="Total 6 2 3 3 2" xfId="22329" xr:uid="{DA9A5644-6613-4C42-8C51-59C7378B8898}"/>
    <cellStyle name="Total 6 2 3 4" xfId="16594" xr:uid="{C9BC3DD9-C343-4E80-B9C1-EF0F4265A279}"/>
    <cellStyle name="Total 6 2 4" xfId="7922" xr:uid="{CDFDAFE1-CB33-48A7-B806-88594B53B93C}"/>
    <cellStyle name="Total 6 2 4 2" xfId="11532" xr:uid="{02A787F0-D97B-4C04-A3E5-64F5880BAC02}"/>
    <cellStyle name="Total 6 2 4 2 2" xfId="20980" xr:uid="{028ECAB3-8CD0-4654-B2C3-D67AF8C91059}"/>
    <cellStyle name="Total 6 2 4 2 3" xfId="25394" xr:uid="{4A9D6E3F-E3DD-42BF-BB1C-23450201F5BA}"/>
    <cellStyle name="Total 6 2 4 3" xfId="13647" xr:uid="{B4DA9439-C837-4A99-AB12-6AC183AD4FBC}"/>
    <cellStyle name="Total 6 2 4 3 2" xfId="23095" xr:uid="{A84932F5-3E80-4CEC-A71D-184A7527AF4F}"/>
    <cellStyle name="Total 6 2 4 4" xfId="17370" xr:uid="{1C686A1D-6BEE-4956-A913-5B17F9060FBD}"/>
    <cellStyle name="Total 6 2 5" xfId="7612" xr:uid="{D8AC7F67-BD77-4AAC-BD70-5DFB89D3434E}"/>
    <cellStyle name="Total 6 2 5 2" xfId="11274" xr:uid="{035BD1F7-1852-47D7-955B-874B125DFEB4}"/>
    <cellStyle name="Total 6 2 5 2 2" xfId="20722" xr:uid="{681BFD73-15D2-4C59-A100-CA7CA89ACE84}"/>
    <cellStyle name="Total 6 2 5 2 3" xfId="25140" xr:uid="{4FDA47AD-2227-4F98-B8BA-875E4FC5307F}"/>
    <cellStyle name="Total 6 2 5 3" xfId="13341" xr:uid="{FDACE936-3633-48C1-95CB-683AF0142636}"/>
    <cellStyle name="Total 6 2 5 3 2" xfId="22789" xr:uid="{99A4AD64-4353-40FA-8BDF-43359DF80807}"/>
    <cellStyle name="Total 6 2 5 4" xfId="17060" xr:uid="{ABA4F8C0-1BE6-48DE-90FC-93EE7A291303}"/>
    <cellStyle name="Total 6 2 6" xfId="7844" xr:uid="{EDB2F119-E95D-42FB-8357-3AF2BB1BD4DE}"/>
    <cellStyle name="Total 6 2 6 2" xfId="11475" xr:uid="{F8911B7B-644A-4C7D-9918-F67C15246D4F}"/>
    <cellStyle name="Total 6 2 6 2 2" xfId="20923" xr:uid="{6E6CFB9D-EC30-4A59-BADE-D335FCE56EBB}"/>
    <cellStyle name="Total 6 2 6 2 3" xfId="25339" xr:uid="{1F56C425-D8E0-4648-8E9D-A5E79FF0F788}"/>
    <cellStyle name="Total 6 2 6 3" xfId="13571" xr:uid="{DD4432D9-4E9B-401F-8FD0-DFAC93B23BD4}"/>
    <cellStyle name="Total 6 2 6 3 2" xfId="23019" xr:uid="{9F641DA6-9163-4C16-87B0-46C334D5B8F1}"/>
    <cellStyle name="Total 6 2 6 4" xfId="17292" xr:uid="{E5C47CDC-7664-4DCD-B02A-F26F77F02787}"/>
    <cellStyle name="Total 6 2 7" xfId="9130" xr:uid="{7A5A8745-2D70-4427-9900-14A9A04E3BBB}"/>
    <cellStyle name="Total 6 2 7 2" xfId="12538" xr:uid="{4E7DC3F9-8CB8-4ED9-BAE5-0BF16B86873A}"/>
    <cellStyle name="Total 6 2 7 2 2" xfId="21986" xr:uid="{E44A6FF1-DD99-40DD-BFA4-52B0E2251410}"/>
    <cellStyle name="Total 6 2 7 2 3" xfId="26376" xr:uid="{FB73DA24-AA09-4B37-A1E8-EFD5028BD4A5}"/>
    <cellStyle name="Total 6 2 7 3" xfId="14831" xr:uid="{74F20BB4-8263-4132-895D-5C7B5F767B50}"/>
    <cellStyle name="Total 6 2 7 3 2" xfId="24279" xr:uid="{A310E9D7-01B0-4ED2-A7A5-05D43051D3DB}"/>
    <cellStyle name="Total 6 2 7 4" xfId="18578" xr:uid="{8820CCC5-D203-4014-ABDA-75D3BD0BA3EC}"/>
    <cellStyle name="Total 6 2 8" xfId="8193" xr:uid="{BF00B051-2C17-4604-8F1B-26CC440122AC}"/>
    <cellStyle name="Total 6 2 8 2" xfId="13899" xr:uid="{EA5FD494-2C07-4A75-A250-6260C0DE00A7}"/>
    <cellStyle name="Total 6 2 8 2 2" xfId="23347" xr:uid="{8A379153-D321-4330-982F-996BFB2F880C}"/>
    <cellStyle name="Total 6 2 8 3" xfId="17641" xr:uid="{60AF2234-878A-43C8-868E-39E0A144EA57}"/>
    <cellStyle name="Total 6 2 9" xfId="27423" xr:uid="{DB547380-69B0-4A17-84BB-DAC3D9B61ACD}"/>
    <cellStyle name="Total 6 3" xfId="4045" xr:uid="{EF098DE6-B6D7-4F0C-8CC6-882E9321726F}"/>
    <cellStyle name="Total 6 3 10" xfId="26556" xr:uid="{1561CF81-BB8E-4A18-8D0A-FE03D85437B7}"/>
    <cellStyle name="Total 6 3 2" xfId="6042" xr:uid="{AC9B9033-7065-4C73-AAA9-D1D7C0EFA977}"/>
    <cellStyle name="Total 6 3 2 2" xfId="6712" xr:uid="{DFF314C7-CE8A-4DAF-ACF0-469EFCAD43E3}"/>
    <cellStyle name="Total 6 3 2 2 2" xfId="10444" xr:uid="{095746E3-8B69-4D78-AF78-D9148C020CAC}"/>
    <cellStyle name="Total 6 3 2 2 2 2" xfId="19892" xr:uid="{D34F9D70-41DC-448D-847D-B24E44C55206}"/>
    <cellStyle name="Total 6 3 2 2 3" xfId="16163" xr:uid="{87BA88EF-2385-4919-B29E-1910F90466C9}"/>
    <cellStyle name="Total 6 3 2 3" xfId="9774" xr:uid="{8F7BDF1B-55E4-48EF-AEF1-28A21DDAE954}"/>
    <cellStyle name="Total 6 3 2 3 2" xfId="19222" xr:uid="{1F2DF914-D5D0-467E-94A7-F6670EA265DE}"/>
    <cellStyle name="Total 6 3 2 4" xfId="15493" xr:uid="{1C476A6E-9D4B-479C-B162-D8AED257FF7E}"/>
    <cellStyle name="Total 6 3 2 5" xfId="28052" xr:uid="{CBF2ED4B-4D7A-4967-856A-36AA0992341A}"/>
    <cellStyle name="Total 6 3 2 6" xfId="28216" xr:uid="{4D722308-5152-4751-91DB-8362FA17502A}"/>
    <cellStyle name="Total 6 3 2 7" xfId="27947" xr:uid="{778DD627-69A6-4B9F-93B0-F8922206D74E}"/>
    <cellStyle name="Total 6 3 2 8" xfId="28560" xr:uid="{A5E67A88-4FED-40DF-A508-1E9AD17DC564}"/>
    <cellStyle name="Total 6 3 3" xfId="6999" xr:uid="{93B00101-CA5D-4470-882F-45A03B51D15D}"/>
    <cellStyle name="Total 6 3 3 2" xfId="10730" xr:uid="{FCDADECB-AE4D-482D-BD6E-4D540AA3E1CC}"/>
    <cellStyle name="Total 6 3 3 2 2" xfId="20178" xr:uid="{26BB2C9A-12B9-4B9F-A152-2345D65A86C1}"/>
    <cellStyle name="Total 6 3 3 2 3" xfId="24602" xr:uid="{20CF48A1-4026-4ADF-8704-71D4C88E84F6}"/>
    <cellStyle name="Total 6 3 3 3" xfId="12736" xr:uid="{1F2778BF-5001-4A94-957E-37E21D8320BB}"/>
    <cellStyle name="Total 6 3 3 3 2" xfId="22184" xr:uid="{1BA5DA1C-8697-49C4-9696-41252815BC58}"/>
    <cellStyle name="Total 6 3 3 4" xfId="16449" xr:uid="{EDD0AE12-0044-482A-8055-ACB7BDD82AE0}"/>
    <cellStyle name="Total 6 3 4" xfId="7367" xr:uid="{D8A8D82F-BA2F-415F-982E-8767B80145A2}"/>
    <cellStyle name="Total 6 3 4 2" xfId="11066" xr:uid="{DF16B1BF-3FAB-4FAA-8CF8-0C0FA2AD9537}"/>
    <cellStyle name="Total 6 3 4 2 2" xfId="20514" xr:uid="{60CD5F9F-F7B7-4164-843E-3442775673D7}"/>
    <cellStyle name="Total 6 3 4 2 3" xfId="24933" xr:uid="{57FC8653-F8AD-474C-A1B4-B9861DA11424}"/>
    <cellStyle name="Total 6 3 4 3" xfId="13097" xr:uid="{A7475399-1636-495E-8906-A1ADA0A75AE4}"/>
    <cellStyle name="Total 6 3 4 3 2" xfId="22545" xr:uid="{A444DE7E-B1EE-4C1D-9937-4DD40F755F36}"/>
    <cellStyle name="Total 6 3 4 4" xfId="16815" xr:uid="{A3ADF16A-4853-4A43-8042-52DAAE9576AE}"/>
    <cellStyle name="Total 6 3 5" xfId="8410" xr:uid="{5FCB72E1-952D-4AC5-986C-01CE51FB3213}"/>
    <cellStyle name="Total 6 3 5 2" xfId="11940" xr:uid="{FA9F0D3C-74E4-4DEA-818F-F0445874A464}"/>
    <cellStyle name="Total 6 3 5 2 2" xfId="21388" xr:uid="{B0CEEC5E-F154-46BF-A289-44755AEE941C}"/>
    <cellStyle name="Total 6 3 5 2 3" xfId="25782" xr:uid="{BE541E3F-0A94-4403-8125-55F3AB5EF904}"/>
    <cellStyle name="Total 6 3 5 3" xfId="14115" xr:uid="{806E1B17-6008-4E20-813D-1401FE34AE1C}"/>
    <cellStyle name="Total 6 3 5 3 2" xfId="23563" xr:uid="{DD9BC896-C1CC-4639-8291-2222D0FFC32D}"/>
    <cellStyle name="Total 6 3 5 4" xfId="17858" xr:uid="{73A11715-815F-4EB3-8BFD-56C95D706B40}"/>
    <cellStyle name="Total 6 3 6" xfId="7397" xr:uid="{79F37B1F-514E-4E7E-8286-9523B5D53705}"/>
    <cellStyle name="Total 6 3 6 2" xfId="11088" xr:uid="{2CE44812-0D72-407C-B467-81CB9D0408C1}"/>
    <cellStyle name="Total 6 3 6 2 2" xfId="20536" xr:uid="{D476BA8A-133A-425C-9555-2029E23084BF}"/>
    <cellStyle name="Total 6 3 6 2 3" xfId="24955" xr:uid="{6E9A640B-C091-46AE-9A6B-052B08205E1D}"/>
    <cellStyle name="Total 6 3 6 3" xfId="13127" xr:uid="{0D0C12F6-9A22-4B05-B445-F1D430E6E91F}"/>
    <cellStyle name="Total 6 3 6 3 2" xfId="22575" xr:uid="{4F2DB0F0-A61F-41B0-AE32-01E6E8873175}"/>
    <cellStyle name="Total 6 3 6 4" xfId="16845" xr:uid="{2DAC208C-F383-43C2-B752-EBFE6FFEC1F9}"/>
    <cellStyle name="Total 6 3 7" xfId="8854" xr:uid="{0DADBCFA-6846-4CF6-81D1-1D60D086BCB0}"/>
    <cellStyle name="Total 6 3 7 2" xfId="12319" xr:uid="{C3E5CD96-E2E1-4226-8632-69F758F39929}"/>
    <cellStyle name="Total 6 3 7 2 2" xfId="21767" xr:uid="{8EBD1FC0-5EA4-4F4A-BC96-B1FF583FC57E}"/>
    <cellStyle name="Total 6 3 7 2 3" xfId="26158" xr:uid="{3C094294-524B-4896-B56D-16114E220FA9}"/>
    <cellStyle name="Total 6 3 7 3" xfId="14556" xr:uid="{3B5844C7-2EB3-4EF5-8938-87756A8ACFE9}"/>
    <cellStyle name="Total 6 3 7 3 2" xfId="24004" xr:uid="{E75A79E1-8669-4420-B280-553E100C7E42}"/>
    <cellStyle name="Total 6 3 7 4" xfId="18302" xr:uid="{49B1612B-A64E-4FB7-99D6-916E5AEF0F6B}"/>
    <cellStyle name="Total 6 3 8" xfId="9105" xr:uid="{6E6DB15B-659B-42DD-AFA7-FAA8E0CA1901}"/>
    <cellStyle name="Total 6 3 8 2" xfId="14806" xr:uid="{DF53FBD7-BC32-40CA-BC8F-D55D65B28250}"/>
    <cellStyle name="Total 6 3 8 2 2" xfId="24254" xr:uid="{D2C8878E-1742-4E1F-AE2C-F6F71B98EAD1}"/>
    <cellStyle name="Total 6 3 8 3" xfId="18553" xr:uid="{85BA8EA3-B3CD-4815-9D98-6DF015F2D106}"/>
    <cellStyle name="Total 6 3 9" xfId="27424" xr:uid="{93875128-FB65-474F-8A02-36D2861872B6}"/>
    <cellStyle name="Total 6 4" xfId="4043" xr:uid="{C4C9253F-6DF8-4001-8319-6DFB3E9ACF0C}"/>
    <cellStyle name="Total 6 5" xfId="5730" xr:uid="{1978CCE5-C1E7-48DC-B528-8DA4C8809DEE}"/>
    <cellStyle name="Total 6 5 2" xfId="6400" xr:uid="{FA1B72DA-0C5C-4D28-B185-2AFEBCBDF870}"/>
    <cellStyle name="Total 6 5 2 2" xfId="10132" xr:uid="{99AFA1FD-FC7E-473D-9BA4-649702ABAE30}"/>
    <cellStyle name="Total 6 5 2 2 2" xfId="19580" xr:uid="{38BEE5A2-86A4-48C8-8F4A-F45AC917F6E1}"/>
    <cellStyle name="Total 6 5 2 3" xfId="15851" xr:uid="{53C8EC63-38E6-47C9-BBFC-E054D2E019C6}"/>
    <cellStyle name="Total 6 5 3" xfId="9462" xr:uid="{1542C5BC-4CD6-416E-AE3C-AF56DBDF76FF}"/>
    <cellStyle name="Total 6 5 3 2" xfId="18910" xr:uid="{BFE46262-3212-4AAB-B4CC-112F7E5DFB5B}"/>
    <cellStyle name="Total 6 5 4" xfId="15181" xr:uid="{2AF6724C-5282-473B-8B36-B4C076129AEE}"/>
    <cellStyle name="Total 6 5 5" xfId="27911" xr:uid="{EDF900A0-CC56-4C44-B456-1CA46BDF2266}"/>
    <cellStyle name="Total 6 5 6" xfId="26699" xr:uid="{65FD3230-FE03-4394-BFA1-24B1268C10E0}"/>
    <cellStyle name="Total 6 5 7" xfId="27141" xr:uid="{EA1D9221-FBA1-4B2F-839A-F8271DDE9F38}"/>
    <cellStyle name="Total 6 5 8" xfId="28445" xr:uid="{67DA0294-27CB-4BDC-B65A-2EC9529190E0}"/>
    <cellStyle name="Total 6 6" xfId="6921" xr:uid="{451DAB94-9180-42B5-BC2D-A8A8637B233C}"/>
    <cellStyle name="Total 6 6 2" xfId="10652" xr:uid="{AAFDBED2-7084-4B0A-B482-38FC281A38D1}"/>
    <cellStyle name="Total 6 6 2 2" xfId="20100" xr:uid="{A7F68ADD-2279-4C78-A9DC-9A807F0253E4}"/>
    <cellStyle name="Total 6 6 2 3" xfId="24524" xr:uid="{2F314F72-E5FC-4666-BAA6-09ED495BF5FB}"/>
    <cellStyle name="Total 6 6 3" xfId="12658" xr:uid="{C68EEDAD-9969-4804-A79A-44594C70E0CF}"/>
    <cellStyle name="Total 6 6 3 2" xfId="22106" xr:uid="{4A850DC8-6109-483C-8CAF-C6391B4EBE8B}"/>
    <cellStyle name="Total 6 6 4" xfId="16371" xr:uid="{DC5615BF-C033-4C42-9034-E67B0CC5EA8B}"/>
    <cellStyle name="Total 6 7" xfId="8244" xr:uid="{28504762-B268-40E9-B611-3FC4FFEFBCA3}"/>
    <cellStyle name="Total 6 7 2" xfId="11797" xr:uid="{63283E74-EE32-4CED-8695-2B6C172DA7E1}"/>
    <cellStyle name="Total 6 7 2 2" xfId="21245" xr:uid="{B0624547-76B5-4EF0-A4A7-51533700FA21}"/>
    <cellStyle name="Total 6 7 2 3" xfId="25639" xr:uid="{5479A74D-510D-4DD1-9E5F-84C8DBB537AB}"/>
    <cellStyle name="Total 6 7 3" xfId="13949" xr:uid="{EB1A576D-4B47-4832-8B45-6EFFD606882E}"/>
    <cellStyle name="Total 6 7 3 2" xfId="23397" xr:uid="{210D80A7-40C8-41B0-8B86-E8283DF10556}"/>
    <cellStyle name="Total 6 7 4" xfId="17692" xr:uid="{819027B5-47D6-431E-A628-7F27D872227E}"/>
    <cellStyle name="Total 6 8" xfId="8328" xr:uid="{650974DF-B48D-44E2-B7F2-3CBD49D067DF}"/>
    <cellStyle name="Total 6 8 2" xfId="11878" xr:uid="{156CCAF2-E665-411C-9619-9F8E005FE01D}"/>
    <cellStyle name="Total 6 8 2 2" xfId="21326" xr:uid="{89E94356-BFB5-4E9A-9F51-A15A2602B562}"/>
    <cellStyle name="Total 6 8 2 3" xfId="25720" xr:uid="{5E15F55D-F3B9-44A4-8987-FAD39CEEEA46}"/>
    <cellStyle name="Total 6 8 3" xfId="14033" xr:uid="{F6EFC7BF-010A-4673-AE7A-564E56AACCE7}"/>
    <cellStyle name="Total 6 8 3 2" xfId="23481" xr:uid="{567D1E43-4A2F-4232-9241-EBE6FD7EC509}"/>
    <cellStyle name="Total 6 8 4" xfId="17776" xr:uid="{7FA7F26B-FEA8-4DFF-B98E-043306283BFF}"/>
    <cellStyle name="Total 6 9" xfId="7991" xr:uid="{FAE8B35B-0831-4792-97D9-24ABAB50296C}"/>
    <cellStyle name="Total 6 9 2" xfId="11590" xr:uid="{8729AAA6-DB4D-4B05-847F-759880150A4B}"/>
    <cellStyle name="Total 6 9 2 2" xfId="21038" xr:uid="{C7CE82C8-D7ED-4355-A049-3796B6F74136}"/>
    <cellStyle name="Total 6 9 2 3" xfId="25452" xr:uid="{3D671388-E164-4E1A-9B11-B90C903D9BED}"/>
    <cellStyle name="Total 6 9 3" xfId="13716" xr:uid="{AF7CE6D3-4F2F-4704-A56F-CD2D976E7AC1}"/>
    <cellStyle name="Total 6 9 3 2" xfId="23164" xr:uid="{F519B26F-6FF4-41BE-9B7C-5D0EC4608701}"/>
    <cellStyle name="Total 6 9 4" xfId="17439" xr:uid="{9AEE4192-392C-4EAF-B0A8-6EAC4FBF9F3D}"/>
    <cellStyle name="Total 7" xfId="1616" xr:uid="{7D6136E2-A337-49C9-B700-E92020782F83}"/>
    <cellStyle name="Total 7 10" xfId="7383" xr:uid="{4A167A9F-557E-45D9-9EC5-D11A5A26FEB8}"/>
    <cellStyle name="Total 7 10 2" xfId="13113" xr:uid="{6F6D0B56-AEC2-4A75-AC14-64F319443AC4}"/>
    <cellStyle name="Total 7 10 2 2" xfId="22561" xr:uid="{E719F19D-B1D8-4A17-81FA-0BF97494185A}"/>
    <cellStyle name="Total 7 10 3" xfId="16831" xr:uid="{B86C44C3-33E5-4D5F-8D62-482340A7E133}"/>
    <cellStyle name="Total 7 11" xfId="26914" xr:uid="{58A602EC-15D8-49AF-B548-28291E4559AE}"/>
    <cellStyle name="Total 7 12" xfId="27534" xr:uid="{85957E6F-9988-4B77-8FAD-35420A08C50D}"/>
    <cellStyle name="Total 7 2" xfId="4047" xr:uid="{7C43EDF6-4423-42DA-9B3A-633A5AD9EDD8}"/>
    <cellStyle name="Total 7 2 10" xfId="27025" xr:uid="{73D9623E-4FCF-490D-AA8C-3A90726B5B74}"/>
    <cellStyle name="Total 7 2 2" xfId="6043" xr:uid="{9791314B-8705-4842-A0EA-BA036EE8165B}"/>
    <cellStyle name="Total 7 2 2 2" xfId="6713" xr:uid="{4425F0BA-2568-4ACC-A2F0-A33B475085A8}"/>
    <cellStyle name="Total 7 2 2 2 2" xfId="10445" xr:uid="{D5C1F978-ED18-4FF6-A925-30EA1A715900}"/>
    <cellStyle name="Total 7 2 2 2 2 2" xfId="19893" xr:uid="{1120CEA2-8ADD-4DDE-BD61-010AAB534383}"/>
    <cellStyle name="Total 7 2 2 2 3" xfId="16164" xr:uid="{A6463398-CF83-4520-9A17-A124A09A61A4}"/>
    <cellStyle name="Total 7 2 2 3" xfId="9775" xr:uid="{EDCAB487-939D-4C4D-AEF2-96EFB57F5AFF}"/>
    <cellStyle name="Total 7 2 2 3 2" xfId="19223" xr:uid="{818AF4EC-B40C-46F6-B73B-087A06D5D515}"/>
    <cellStyle name="Total 7 2 2 4" xfId="15494" xr:uid="{183C158A-AE2B-4BEF-B010-B15D5C31F592}"/>
    <cellStyle name="Total 7 2 2 5" xfId="28053" xr:uid="{0E9B8FA2-E9C4-48F9-A6DF-248F07601526}"/>
    <cellStyle name="Total 7 2 2 6" xfId="28217" xr:uid="{AC94E416-C25E-4C22-BE7D-4F4C9BA98088}"/>
    <cellStyle name="Total 7 2 2 7" xfId="26777" xr:uid="{C43DA147-9A1F-424B-B9CA-1222099C3C46}"/>
    <cellStyle name="Total 7 2 2 8" xfId="28561" xr:uid="{58D4CA9D-D535-451F-9225-E5B5EAE6F6D6}"/>
    <cellStyle name="Total 7 2 3" xfId="7000" xr:uid="{886B961E-2E64-49C7-962B-047300350BAD}"/>
    <cellStyle name="Total 7 2 3 2" xfId="10731" xr:uid="{80A3C0ED-9324-4C88-BA16-A083CCD521D9}"/>
    <cellStyle name="Total 7 2 3 2 2" xfId="20179" xr:uid="{FD034127-D04E-41F1-AB45-1DBAF797FE6B}"/>
    <cellStyle name="Total 7 2 3 2 3" xfId="24603" xr:uid="{5E958192-B208-4DF9-83E6-743A09B2B31C}"/>
    <cellStyle name="Total 7 2 3 3" xfId="12737" xr:uid="{BC53F7C2-C6BC-462B-83CD-378661701CB2}"/>
    <cellStyle name="Total 7 2 3 3 2" xfId="22185" xr:uid="{BF1FE6ED-CD46-4F8B-8523-72615EAE6C76}"/>
    <cellStyle name="Total 7 2 3 4" xfId="16450" xr:uid="{46A46E9C-CF5E-49E6-B83F-0CD1D465DEA7}"/>
    <cellStyle name="Total 7 2 4" xfId="7920" xr:uid="{56E43E0C-77F2-48DD-81EC-42AD2FD8A940}"/>
    <cellStyle name="Total 7 2 4 2" xfId="11530" xr:uid="{4F92711F-06DF-4467-BB2C-606B345FCC8A}"/>
    <cellStyle name="Total 7 2 4 2 2" xfId="20978" xr:uid="{129C3E0E-537A-4D84-B0C0-828FAB3FFE5F}"/>
    <cellStyle name="Total 7 2 4 2 3" xfId="25392" xr:uid="{3B7F93FC-54D5-4306-B247-6D1A8A5D37BF}"/>
    <cellStyle name="Total 7 2 4 3" xfId="13645" xr:uid="{9842420E-B67F-412E-A79D-1710FCD8590D}"/>
    <cellStyle name="Total 7 2 4 3 2" xfId="23093" xr:uid="{2855E4A1-2739-42C1-974B-9DFCA63995E0}"/>
    <cellStyle name="Total 7 2 4 4" xfId="17368" xr:uid="{CD72D512-8EC2-4D56-A80A-53ADD68239ED}"/>
    <cellStyle name="Total 7 2 5" xfId="8903" xr:uid="{EB00B57B-3C9D-4F25-A585-23A453308DE1}"/>
    <cellStyle name="Total 7 2 5 2" xfId="12362" xr:uid="{B6FD55A3-61A7-478A-8026-89D0AE551153}"/>
    <cellStyle name="Total 7 2 5 2 2" xfId="21810" xr:uid="{0E4F39AD-F717-476E-9DA4-D0737427BB53}"/>
    <cellStyle name="Total 7 2 5 2 3" xfId="26200" xr:uid="{FB45697E-6ED7-4200-A813-ABF7EAD9BDF8}"/>
    <cellStyle name="Total 7 2 5 3" xfId="14604" xr:uid="{5C7F1FEB-FFEA-42BC-97FC-F508F439D9B5}"/>
    <cellStyle name="Total 7 2 5 3 2" xfId="24052" xr:uid="{F14D78DC-44D4-47E9-91F0-F3EB5832EEF8}"/>
    <cellStyle name="Total 7 2 5 4" xfId="18351" xr:uid="{3AA6446D-F7DB-4665-ACAF-1652EB1F150B}"/>
    <cellStyle name="Total 7 2 6" xfId="9010" xr:uid="{AEE657D2-46B3-4877-BBF8-9A046B169BB3}"/>
    <cellStyle name="Total 7 2 6 2" xfId="12455" xr:uid="{91E8240B-F125-4572-9CA7-F902E8F4A982}"/>
    <cellStyle name="Total 7 2 6 2 2" xfId="21903" xr:uid="{38B0DEF9-A4C8-4007-B3AF-045B84D93658}"/>
    <cellStyle name="Total 7 2 6 2 3" xfId="26293" xr:uid="{BEFBE0FA-0A88-44EA-8E37-B56B598E0076}"/>
    <cellStyle name="Total 7 2 6 3" xfId="14711" xr:uid="{5DE9CF89-DAF7-455D-BB63-68F32CCCC14B}"/>
    <cellStyle name="Total 7 2 6 3 2" xfId="24159" xr:uid="{5E30D30D-B081-4726-B6A3-14D7474224C7}"/>
    <cellStyle name="Total 7 2 6 4" xfId="18458" xr:uid="{BDF11698-F041-4D27-925E-E72D8967E401}"/>
    <cellStyle name="Total 7 2 7" xfId="8913" xr:uid="{137C6ABF-7876-4DFC-9007-E2F5EF2680F7}"/>
    <cellStyle name="Total 7 2 7 2" xfId="12372" xr:uid="{35F137B5-B765-4599-9BD5-D8D6FB814D7C}"/>
    <cellStyle name="Total 7 2 7 2 2" xfId="21820" xr:uid="{98F48054-6D09-4797-8CF6-237DE5ECB8A8}"/>
    <cellStyle name="Total 7 2 7 2 3" xfId="26210" xr:uid="{29194A0D-A698-4BC7-B736-7FEF7108E757}"/>
    <cellStyle name="Total 7 2 7 3" xfId="14614" xr:uid="{AAD0575A-2EB7-42A4-BD07-4333B9574599}"/>
    <cellStyle name="Total 7 2 7 3 2" xfId="24062" xr:uid="{EAA95D5E-2E4C-4D70-84BF-20C8EB460C61}"/>
    <cellStyle name="Total 7 2 7 4" xfId="18361" xr:uid="{3058DC46-EF78-461A-BBF6-FBB164C77DB7}"/>
    <cellStyle name="Total 7 2 8" xfId="7807" xr:uid="{E59CDAA6-3F45-40B1-8FE5-1801EC552198}"/>
    <cellStyle name="Total 7 2 8 2" xfId="13534" xr:uid="{26EA71C4-562D-43AF-A8C4-B57978C773C1}"/>
    <cellStyle name="Total 7 2 8 2 2" xfId="22982" xr:uid="{13E64766-856A-4AB4-B3E0-B4974058294D}"/>
    <cellStyle name="Total 7 2 8 3" xfId="17255" xr:uid="{9798BF34-6254-425D-B626-BB1E2C1241F1}"/>
    <cellStyle name="Total 7 2 9" xfId="27426" xr:uid="{6AB752E3-FC8E-45B8-A50D-4B79B267C9E9}"/>
    <cellStyle name="Total 7 3" xfId="4046" xr:uid="{6C7AD93E-9BBD-4DC2-A9A8-94E2E5BE3412}"/>
    <cellStyle name="Total 7 4" xfId="5731" xr:uid="{63B5B64D-C2FA-4748-A4BE-32B3A7420A24}"/>
    <cellStyle name="Total 7 4 2" xfId="6401" xr:uid="{46088167-0935-4FC7-9D63-9B1BB84EC965}"/>
    <cellStyle name="Total 7 4 2 2" xfId="10133" xr:uid="{CF36110C-C7AC-4EBE-96E3-3B44E2CB5B40}"/>
    <cellStyle name="Total 7 4 2 2 2" xfId="19581" xr:uid="{FF9A57FC-60C9-4F3F-B139-86670C2C0AB6}"/>
    <cellStyle name="Total 7 4 2 3" xfId="15852" xr:uid="{E337AA31-0E1B-456D-A4DB-C32095E41F33}"/>
    <cellStyle name="Total 7 4 3" xfId="9463" xr:uid="{65E69CD0-8CF7-4C99-9DEA-97B771AFBA05}"/>
    <cellStyle name="Total 7 4 3 2" xfId="18911" xr:uid="{E28A301E-3E0B-4E25-BEE4-172A545C0D96}"/>
    <cellStyle name="Total 7 4 4" xfId="15182" xr:uid="{EB8F53DD-5DDD-4C75-AAA8-633A45F50B94}"/>
    <cellStyle name="Total 7 4 5" xfId="27912" xr:uid="{6DCA121B-AEC7-40DC-9BDE-64FB269D16BE}"/>
    <cellStyle name="Total 7 4 6" xfId="27179" xr:uid="{02536200-C348-4C32-AFB2-C6BB9E212E05}"/>
    <cellStyle name="Total 7 4 7" xfId="27591" xr:uid="{FD917DA3-0ED1-4FE2-83A3-8C48EE81575E}"/>
    <cellStyle name="Total 7 4 8" xfId="28446" xr:uid="{219C0245-50A0-4585-8EE4-1AF31483D3A2}"/>
    <cellStyle name="Total 7 5" xfId="7154" xr:uid="{8A22101D-2B19-4446-AE4C-C37FAB590C3D}"/>
    <cellStyle name="Total 7 5 2" xfId="10885" xr:uid="{A9D2545D-3476-400F-86E7-8870C35596D7}"/>
    <cellStyle name="Total 7 5 2 2" xfId="20333" xr:uid="{D0B39891-8F07-4623-83A3-C6FD10640FAC}"/>
    <cellStyle name="Total 7 5 2 3" xfId="24757" xr:uid="{E56ACFF9-444E-4341-8B1F-8DC93656800B}"/>
    <cellStyle name="Total 7 5 3" xfId="12891" xr:uid="{FD21674E-4B7C-40F8-8325-3BACFB57BE06}"/>
    <cellStyle name="Total 7 5 3 2" xfId="22339" xr:uid="{6C8ED527-014D-4C0A-8FED-80712D0750B3}"/>
    <cellStyle name="Total 7 5 4" xfId="16604" xr:uid="{59B4368A-DC0A-494A-A198-FD3CACEB9500}"/>
    <cellStyle name="Total 7 6" xfId="7642" xr:uid="{B253B39B-FAD3-4E51-A13F-5BC4E82D5B3E}"/>
    <cellStyle name="Total 7 6 2" xfId="11296" xr:uid="{EF782DAD-DCA6-4C63-A52F-2C217C178E07}"/>
    <cellStyle name="Total 7 6 2 2" xfId="20744" xr:uid="{E55E9D19-CEBD-4487-BFE3-EB5CFEB6FD0B}"/>
    <cellStyle name="Total 7 6 2 3" xfId="25162" xr:uid="{E98EE80D-9689-411E-861B-D03F1E8F4C61}"/>
    <cellStyle name="Total 7 6 3" xfId="13371" xr:uid="{92402954-1F51-4DC0-A651-C146AE7BDF5B}"/>
    <cellStyle name="Total 7 6 3 2" xfId="22819" xr:uid="{142B304A-B1A4-4270-95D0-E06B2D409CD2}"/>
    <cellStyle name="Total 7 6 4" xfId="17090" xr:uid="{C3461D75-CFC2-41E9-B380-574C92B2DC27}"/>
    <cellStyle name="Total 7 7" xfId="8552" xr:uid="{0E4DD7BE-1140-40ED-B06B-413026DB71DC}"/>
    <cellStyle name="Total 7 7 2" xfId="12060" xr:uid="{7736F575-9288-435E-B5F4-6B2F8FD56EDC}"/>
    <cellStyle name="Total 7 7 2 2" xfId="21508" xr:uid="{B9BA5508-0F83-45D8-86CE-1FAD41F5281F}"/>
    <cellStyle name="Total 7 7 2 3" xfId="25900" xr:uid="{42541B95-5DBE-481E-89F6-76ACAD783F63}"/>
    <cellStyle name="Total 7 7 3" xfId="14255" xr:uid="{81BC2109-19B9-4D24-84CD-A370BA1602E9}"/>
    <cellStyle name="Total 7 7 3 2" xfId="23703" xr:uid="{8C4BC5DD-E157-4562-A921-D418952B20B4}"/>
    <cellStyle name="Total 7 7 4" xfId="18000" xr:uid="{EE4ADC16-5E10-40E7-8EBA-55FB816D3607}"/>
    <cellStyle name="Total 7 8" xfId="8914" xr:uid="{579B467E-BDF1-409B-82DB-54C51B3512CE}"/>
    <cellStyle name="Total 7 8 2" xfId="12373" xr:uid="{51CFC59E-8F45-4908-9723-3AFDF72D4E81}"/>
    <cellStyle name="Total 7 8 2 2" xfId="21821" xr:uid="{04B4F2D0-79A2-45CD-92A5-9B3BE1F23C4E}"/>
    <cellStyle name="Total 7 8 2 3" xfId="26211" xr:uid="{0B497AB5-E07C-433E-B406-628B5217B71B}"/>
    <cellStyle name="Total 7 8 3" xfId="14615" xr:uid="{E1375A26-85D6-4631-A7BE-52848F17C508}"/>
    <cellStyle name="Total 7 8 3 2" xfId="24063" xr:uid="{3FAA123D-98D0-46F8-A1A5-033AA2FFF5EB}"/>
    <cellStyle name="Total 7 8 4" xfId="18362" xr:uid="{14344B1A-5FBD-4BFE-B506-53AA9E510342}"/>
    <cellStyle name="Total 7 9" xfId="7661" xr:uid="{A76F997A-5DD2-4259-BD55-7CF18EB0123C}"/>
    <cellStyle name="Total 7 9 2" xfId="11314" xr:uid="{65C40D50-1B0A-43C5-99D9-EF86A6E29665}"/>
    <cellStyle name="Total 7 9 2 2" xfId="20762" xr:uid="{0CCF0A72-859E-4C9E-842A-A5718ADE295F}"/>
    <cellStyle name="Total 7 9 2 3" xfId="25180" xr:uid="{B6FB11CA-AE75-40C8-8163-838A51A7AB35}"/>
    <cellStyle name="Total 7 9 3" xfId="13390" xr:uid="{65F237F6-FD0F-4F71-825C-7770D186B83F}"/>
    <cellStyle name="Total 7 9 3 2" xfId="22838" xr:uid="{A10F064B-D4CA-4687-B55F-B59B7F87823C}"/>
    <cellStyle name="Total 7 9 4" xfId="17109" xr:uid="{B14D3283-F282-490D-B591-780C3A1CF7B1}"/>
    <cellStyle name="Total 8" xfId="1617" xr:uid="{4FD52BB9-B501-4EEB-AF32-6D54951C2C4A}"/>
    <cellStyle name="Total 8 10" xfId="26915" xr:uid="{EC21EBCF-9B17-4FE7-BC50-8CB3E5961247}"/>
    <cellStyle name="Total 8 11" xfId="27184" xr:uid="{4B494356-D6CA-485A-977F-065579D62DD7}"/>
    <cellStyle name="Total 8 2" xfId="4048" xr:uid="{FE50A17B-3F44-49F3-9389-AAC895B2ECB4}"/>
    <cellStyle name="Total 8 3" xfId="5732" xr:uid="{1EBB97A7-2571-48E7-A58C-88C4A724386C}"/>
    <cellStyle name="Total 8 3 2" xfId="6402" xr:uid="{E6BADE1F-45B1-4618-8B00-071FB85BE654}"/>
    <cellStyle name="Total 8 3 2 2" xfId="10134" xr:uid="{A69D4F3C-0E9F-487C-B6C2-787A205096D6}"/>
    <cellStyle name="Total 8 3 2 2 2" xfId="19582" xr:uid="{D35452CC-8FCD-4715-B8A4-26725614CEF9}"/>
    <cellStyle name="Total 8 3 2 3" xfId="15853" xr:uid="{48D7ABDE-2C7F-4C16-B529-697FA13F2813}"/>
    <cellStyle name="Total 8 3 3" xfId="9464" xr:uid="{B0964E4A-4FCF-4A16-AE8C-BD7422FC940F}"/>
    <cellStyle name="Total 8 3 3 2" xfId="18912" xr:uid="{67A85EBB-25AC-42CE-9E7B-47276F29905A}"/>
    <cellStyle name="Total 8 3 4" xfId="15183" xr:uid="{45B20060-3444-4EF5-9DC3-912777AF30E7}"/>
    <cellStyle name="Total 8 3 5" xfId="27913" xr:uid="{3619CE3B-3298-43BB-AC45-98F145CF9B14}"/>
    <cellStyle name="Total 8 3 6" xfId="26700" xr:uid="{3AB6BABC-DBC8-46C1-A9ED-97F3C83CADB9}"/>
    <cellStyle name="Total 8 3 7" xfId="28153" xr:uid="{37F1FCE8-E850-442D-B1E4-C212B67DB1EB}"/>
    <cellStyle name="Total 8 3 8" xfId="28447" xr:uid="{04F5E62E-FFD9-4308-AAAB-7F197A5BBE63}"/>
    <cellStyle name="Total 8 4" xfId="7123" xr:uid="{903811BF-10DA-444A-8D32-3ED10EF2EF9B}"/>
    <cellStyle name="Total 8 4 2" xfId="10854" xr:uid="{EF79B4FE-4C44-4DFB-A7DE-92F00EC9CB6C}"/>
    <cellStyle name="Total 8 4 2 2" xfId="20302" xr:uid="{0F116086-D7F6-4DB3-A3C0-FD3B948CAD50}"/>
    <cellStyle name="Total 8 4 2 3" xfId="24726" xr:uid="{CF0B456B-E6FF-4145-A829-371ABEBCA743}"/>
    <cellStyle name="Total 8 4 3" xfId="12860" xr:uid="{FC52CEB5-D327-47AA-A11C-8C6BE4EB1709}"/>
    <cellStyle name="Total 8 4 3 2" xfId="22308" xr:uid="{0439282B-7D70-4793-9B3E-826FBDF764B9}"/>
    <cellStyle name="Total 8 4 4" xfId="16573" xr:uid="{02CD7D2D-B9FA-45DC-BAFF-E179787E04CD}"/>
    <cellStyle name="Total 8 5" xfId="8691" xr:uid="{2FA86AA1-0879-4C92-BEE5-75BE4D7A8234}"/>
    <cellStyle name="Total 8 5 2" xfId="12175" xr:uid="{F59CB626-B7B6-46EA-A124-2CCC3CD959FB}"/>
    <cellStyle name="Total 8 5 2 2" xfId="21623" xr:uid="{00F1F421-2182-45FF-AE71-53635358BECE}"/>
    <cellStyle name="Total 8 5 2 3" xfId="26015" xr:uid="{32675437-782F-43EE-94E0-BA1D075698C6}"/>
    <cellStyle name="Total 8 5 3" xfId="14394" xr:uid="{8C147AB3-9918-40B0-A493-D2D240F3D914}"/>
    <cellStyle name="Total 8 5 3 2" xfId="23842" xr:uid="{A0C1F2DF-7232-4A3E-AA4C-8A1879C3170C}"/>
    <cellStyle name="Total 8 5 4" xfId="18139" xr:uid="{02629322-B016-4022-A3EE-9EEC85B4772F}"/>
    <cellStyle name="Total 8 6" xfId="8616" xr:uid="{761B4AD2-ED92-4C52-BE2E-D7CB5F3DDCDB}"/>
    <cellStyle name="Total 8 6 2" xfId="12111" xr:uid="{1DC5D662-300E-49A0-BB2E-F60C30C2980F}"/>
    <cellStyle name="Total 8 6 2 2" xfId="21559" xr:uid="{39509F2C-45BB-4CFE-9C0C-AD76E9E6E721}"/>
    <cellStyle name="Total 8 6 2 3" xfId="25951" xr:uid="{D3FF8893-DF59-4B05-AD76-C40B405D90F9}"/>
    <cellStyle name="Total 8 6 3" xfId="14319" xr:uid="{2603C683-30B3-4711-917A-53C360438E3C}"/>
    <cellStyle name="Total 8 6 3 2" xfId="23767" xr:uid="{53952CF1-12AB-4FC0-B19A-A2E06F429969}"/>
    <cellStyle name="Total 8 6 4" xfId="18064" xr:uid="{33DDB7BB-985B-42EF-AA34-A8C88EBC0448}"/>
    <cellStyle name="Total 8 7" xfId="8154" xr:uid="{0F0104FD-5080-45C3-9B91-EE6BFC96E6EE}"/>
    <cellStyle name="Total 8 7 2" xfId="11723" xr:uid="{0D607DA0-3FED-4771-94D6-CA6AAA31CB07}"/>
    <cellStyle name="Total 8 7 2 2" xfId="21171" xr:uid="{75324650-EADC-4C91-A148-0212D2BE83AA}"/>
    <cellStyle name="Total 8 7 2 3" xfId="25566" xr:uid="{744374AF-B170-46B1-AA06-D97D3EBFBF1B}"/>
    <cellStyle name="Total 8 7 3" xfId="13860" xr:uid="{1941140E-A1BC-4DE1-A8B5-ACF55CE4C694}"/>
    <cellStyle name="Total 8 7 3 2" xfId="23308" xr:uid="{675BAD8A-5771-4748-9530-1E0AE227F139}"/>
    <cellStyle name="Total 8 7 4" xfId="17602" xr:uid="{3223C0A7-EBE2-4E92-A1DB-8E19B0173231}"/>
    <cellStyle name="Total 8 8" xfId="7526" xr:uid="{F4FC33F7-132C-4A5C-BA25-4E11C01FF550}"/>
    <cellStyle name="Total 8 8 2" xfId="11193" xr:uid="{A9D5059C-971A-408D-B39A-E5DADBCF025B}"/>
    <cellStyle name="Total 8 8 2 2" xfId="20641" xr:uid="{BF2390BA-406A-4011-BCA6-5EF47582699A}"/>
    <cellStyle name="Total 8 8 2 3" xfId="25060" xr:uid="{33A42613-6225-4340-9E59-FA4AAD696ED9}"/>
    <cellStyle name="Total 8 8 3" xfId="13256" xr:uid="{FF59A350-EBD0-46E3-92D4-2E428202B14C}"/>
    <cellStyle name="Total 8 8 3 2" xfId="22704" xr:uid="{93A0659F-0980-47D8-AC7D-CE86F6220354}"/>
    <cellStyle name="Total 8 8 4" xfId="16974" xr:uid="{2889053A-4AAD-4BF3-B2BC-F411E2923257}"/>
    <cellStyle name="Total 8 9" xfId="8560" xr:uid="{0742D018-AA58-493F-9883-4B7C6F913AD5}"/>
    <cellStyle name="Total 8 9 2" xfId="14263" xr:uid="{DB920846-B269-442C-95E7-847805CB8317}"/>
    <cellStyle name="Total 8 9 2 2" xfId="23711" xr:uid="{04687387-E026-4EC1-9CA0-C6F478737FBD}"/>
    <cellStyle name="Total 8 9 3" xfId="18008" xr:uid="{18611CB5-3760-4CDD-ACAE-620A6ECFF428}"/>
    <cellStyle name="Total 9" xfId="1618" xr:uid="{FBDD55EC-0C63-4827-AD7B-A8DE21F3A850}"/>
    <cellStyle name="Total 9 10" xfId="26916" xr:uid="{55125E49-9E81-4DBC-8440-805C197972E2}"/>
    <cellStyle name="Total 9 11" xfId="26702" xr:uid="{0B8EF141-6F24-4AAE-B986-9C571B1AB053}"/>
    <cellStyle name="Total 9 2" xfId="4049" xr:uid="{31F3823E-7A24-431F-8487-A00022C77ED9}"/>
    <cellStyle name="Total 9 3" xfId="5733" xr:uid="{C4F0061F-0CC7-4C2E-B7BE-FF09831DBA07}"/>
    <cellStyle name="Total 9 3 2" xfId="6403" xr:uid="{7EC6F60E-5F55-4E97-B967-EBB82D2C2865}"/>
    <cellStyle name="Total 9 3 2 2" xfId="10135" xr:uid="{5DAC4A80-A746-4715-B991-AA8F749676CB}"/>
    <cellStyle name="Total 9 3 2 2 2" xfId="19583" xr:uid="{45A7E1A3-62B9-49F4-B0CB-C5BBE8E51447}"/>
    <cellStyle name="Total 9 3 2 3" xfId="15854" xr:uid="{14D85C40-96D8-459E-AF49-6C0B0A3D960D}"/>
    <cellStyle name="Total 9 3 3" xfId="9465" xr:uid="{29E2BE0F-6471-42DD-8537-5E277DC3DCFA}"/>
    <cellStyle name="Total 9 3 3 2" xfId="18913" xr:uid="{DEA96F5F-7D92-4113-9BDB-42A000BE7D5E}"/>
    <cellStyle name="Total 9 3 4" xfId="15184" xr:uid="{5F51C992-55C1-4868-9EDF-2F1B755BCDAA}"/>
    <cellStyle name="Total 9 3 5" xfId="27914" xr:uid="{2E545854-CC3E-46E3-A493-6DA701D4B6F7}"/>
    <cellStyle name="Total 9 3 6" xfId="27180" xr:uid="{D8C8282F-8EDE-48E8-A2D1-7EC56C428E87}"/>
    <cellStyle name="Total 9 3 7" xfId="27142" xr:uid="{85D977C1-72AF-4FB9-913D-DCD965D75E98}"/>
    <cellStyle name="Total 9 3 8" xfId="28448" xr:uid="{31FC3CE4-8CA6-43CE-A5B6-0DB058899D0B}"/>
    <cellStyle name="Total 9 4" xfId="7049" xr:uid="{83655DCC-0E2D-46CC-9053-46A598B8C852}"/>
    <cellStyle name="Total 9 4 2" xfId="10780" xr:uid="{44432F93-A8FE-4508-BB75-7925ADD4903F}"/>
    <cellStyle name="Total 9 4 2 2" xfId="20228" xr:uid="{A8C3E1FC-6E8B-421B-A12F-E6B2AAE2A917}"/>
    <cellStyle name="Total 9 4 2 3" xfId="24652" xr:uid="{4948A57B-B915-42B0-823F-D00F15A80973}"/>
    <cellStyle name="Total 9 4 3" xfId="12786" xr:uid="{AF4A6A35-C812-4DBE-8163-4882C7C206D3}"/>
    <cellStyle name="Total 9 4 3 2" xfId="22234" xr:uid="{564EA05B-9794-4281-85C0-EE5D8FE41436}"/>
    <cellStyle name="Total 9 4 4" xfId="16499" xr:uid="{2921008A-A48D-4645-A7A7-E36246ED4E0E}"/>
    <cellStyle name="Total 9 5" xfId="8242" xr:uid="{5FEE7B5F-15BA-4226-949F-4F423AC30FAC}"/>
    <cellStyle name="Total 9 5 2" xfId="11795" xr:uid="{30CAF080-7854-49B2-BBFE-E54DC70EE2D5}"/>
    <cellStyle name="Total 9 5 2 2" xfId="21243" xr:uid="{28C505E1-28D6-41DC-91D3-3FD71944E06D}"/>
    <cellStyle name="Total 9 5 2 3" xfId="25637" xr:uid="{26180AD5-551B-4282-8141-BDA864835A31}"/>
    <cellStyle name="Total 9 5 3" xfId="13947" xr:uid="{6A99DCBB-1CBD-4577-94ED-F05AFD02F67F}"/>
    <cellStyle name="Total 9 5 3 2" xfId="23395" xr:uid="{63425689-0D3B-43D0-A830-4A8C2B3F6632}"/>
    <cellStyle name="Total 9 5 4" xfId="17690" xr:uid="{47DA621A-9088-42A6-906F-354138286A4F}"/>
    <cellStyle name="Total 9 6" xfId="8487" xr:uid="{4B1ACBA5-F3A8-4C3E-903A-CC6BCEDA3FBD}"/>
    <cellStyle name="Total 9 6 2" xfId="12002" xr:uid="{301F4BB2-21AF-4A38-B60C-CCE689A1592F}"/>
    <cellStyle name="Total 9 6 2 2" xfId="21450" xr:uid="{284509C8-2AA4-43AF-9E1E-ADE6A4319738}"/>
    <cellStyle name="Total 9 6 2 3" xfId="25842" xr:uid="{BE17F1C0-373D-4A02-BC32-766A394C3CC1}"/>
    <cellStyle name="Total 9 6 3" xfId="14190" xr:uid="{39656391-E106-4A21-B620-7FE038D016B4}"/>
    <cellStyle name="Total 9 6 3 2" xfId="23638" xr:uid="{7D68F6C4-E705-4A3E-BFB9-B8396E95B3E7}"/>
    <cellStyle name="Total 9 6 4" xfId="17935" xr:uid="{9FB4BBF1-FA94-4771-A242-154D84AF5C91}"/>
    <cellStyle name="Total 9 7" xfId="8543" xr:uid="{2FFA6512-EC51-4801-A2B6-715B0B487109}"/>
    <cellStyle name="Total 9 7 2" xfId="12051" xr:uid="{E51C06E1-6F9C-4D30-8E0A-54A543521671}"/>
    <cellStyle name="Total 9 7 2 2" xfId="21499" xr:uid="{023B65E7-3EC8-48F4-93E0-6AF32686DA85}"/>
    <cellStyle name="Total 9 7 2 3" xfId="25891" xr:uid="{6F3DD08D-6AF0-4E31-BDEA-CB4E6B590423}"/>
    <cellStyle name="Total 9 7 3" xfId="14246" xr:uid="{86E044F1-9B73-4D94-955B-775FE8E93A9A}"/>
    <cellStyle name="Total 9 7 3 2" xfId="23694" xr:uid="{964C1F7E-4887-4A92-9E52-492029506904}"/>
    <cellStyle name="Total 9 7 4" xfId="17991" xr:uid="{F5E1FC91-F5B2-4123-85D7-62271E43A160}"/>
    <cellStyle name="Total 9 8" xfId="8216" xr:uid="{481F32B1-ACCA-4F3A-AE93-2BFAFA280E84}"/>
    <cellStyle name="Total 9 8 2" xfId="11774" xr:uid="{368D3713-06D7-4948-9D9C-677F55ACCCD6}"/>
    <cellStyle name="Total 9 8 2 2" xfId="21222" xr:uid="{68E82E95-5E4A-4AF9-9270-F42E17332514}"/>
    <cellStyle name="Total 9 8 2 3" xfId="25617" xr:uid="{A953732D-3F33-4C91-9110-25CB49F15B35}"/>
    <cellStyle name="Total 9 8 3" xfId="13922" xr:uid="{B9B01864-57B4-4E59-9637-D59D4AAF9EE3}"/>
    <cellStyle name="Total 9 8 3 2" xfId="23370" xr:uid="{E8FE76CA-105C-4D64-8E56-69D395BBC1CC}"/>
    <cellStyle name="Total 9 8 4" xfId="17664" xr:uid="{74BDA931-DF90-4F99-A6B6-92B56848062D}"/>
    <cellStyle name="Total 9 9" xfId="7735" xr:uid="{E0AB196B-898F-4CD6-B79C-61E0200F4C22}"/>
    <cellStyle name="Total 9 9 2" xfId="13464" xr:uid="{C4118F03-4652-4BFB-898D-0EF3A17DD93F}"/>
    <cellStyle name="Total 9 9 2 2" xfId="22912" xr:uid="{F6A10F53-3F3B-46E5-BE08-CD7DBC37F41B}"/>
    <cellStyle name="Total 9 9 3" xfId="17183" xr:uid="{8AEACE6E-67AB-4451-8F6A-E95B639A5A15}"/>
    <cellStyle name="Warning Text 10" xfId="1620" xr:uid="{AD050F31-FFCF-42CA-A5CA-92F254972512}"/>
    <cellStyle name="Warning Text 10 2" xfId="4050" xr:uid="{3948A1E4-96A5-4C0A-9FF5-D8EA921EAE9C}"/>
    <cellStyle name="Warning Text 11" xfId="1621" xr:uid="{91736FDB-F649-4687-8244-8D7429856F10}"/>
    <cellStyle name="Warning Text 11 2" xfId="4051" xr:uid="{C8303139-B81D-4CBB-88C6-3010D4C0816F}"/>
    <cellStyle name="Warning Text 12" xfId="1622" xr:uid="{5FF8054E-9F68-48CA-BF3C-23C2D839AEFC}"/>
    <cellStyle name="Warning Text 12 2" xfId="4052" xr:uid="{05F13E1A-6D9E-4134-9699-338C4E6C5DB3}"/>
    <cellStyle name="Warning Text 13" xfId="1623" xr:uid="{AFF8C0C4-1B40-4348-8957-C9E20C52FDEC}"/>
    <cellStyle name="Warning Text 13 2" xfId="4053" xr:uid="{9CF0E219-E0F0-42C0-A28B-B3E73097C08F}"/>
    <cellStyle name="Warning Text 14" xfId="1624" xr:uid="{F0C4FF94-868F-4B8E-82C1-D8F01D858878}"/>
    <cellStyle name="Warning Text 14 2" xfId="4054" xr:uid="{A7C24601-E3D8-4503-9F13-0C1560DD18CD}"/>
    <cellStyle name="Warning Text 15" xfId="1625" xr:uid="{E238B858-91DA-4924-A03A-E99C6C2B67CA}"/>
    <cellStyle name="Warning Text 15 2" xfId="4055" xr:uid="{D9A24424-994D-4BA0-81AF-330E841F6654}"/>
    <cellStyle name="Warning Text 16" xfId="1626" xr:uid="{4CF77407-A96B-4055-AD9B-81B96F02EFA3}"/>
    <cellStyle name="Warning Text 16 2" xfId="4056" xr:uid="{B028CE6F-AAA0-4EE0-8EFC-8F69E1B96CE6}"/>
    <cellStyle name="Warning Text 17" xfId="1627" xr:uid="{3D840690-D609-4A1C-B39B-2498F72CCA86}"/>
    <cellStyle name="Warning Text 17 2" xfId="4057" xr:uid="{C9D63211-40D6-44A5-88D4-870E99B03D68}"/>
    <cellStyle name="Warning Text 18" xfId="1628" xr:uid="{838BBB37-1C92-44EC-9E76-2B717ED0A680}"/>
    <cellStyle name="Warning Text 18 2" xfId="4058" xr:uid="{AE708784-C9C1-43DA-9DA1-BD41E53E26F4}"/>
    <cellStyle name="Warning Text 19" xfId="4059" xr:uid="{A4E0E68A-008E-4478-AF66-7A636A74DE92}"/>
    <cellStyle name="Warning Text 2" xfId="1629" xr:uid="{F837C2DF-7B61-4F4B-B547-06FA8564C4A1}"/>
    <cellStyle name="Warning Text 2 10" xfId="1630" xr:uid="{8D0A9CD3-E6F2-47CB-9D69-D9C78202B8F8}"/>
    <cellStyle name="Warning Text 2 11" xfId="1631" xr:uid="{056562C7-B586-4FE5-90B9-3188B33AC684}"/>
    <cellStyle name="Warning Text 2 12" xfId="4144" xr:uid="{D498A20D-B55C-4BAC-8740-5D12468FB4F7}"/>
    <cellStyle name="Warning Text 2 13" xfId="5365" xr:uid="{279210C5-D32C-48AE-9383-A9C0697BD086}"/>
    <cellStyle name="Warning Text 2 14" xfId="29373" xr:uid="{CC653F49-49A1-419C-8B00-36D7C9029090}"/>
    <cellStyle name="Warning Text 2 2" xfId="1632" xr:uid="{C6377870-1638-441E-B128-F5F2BD7809A6}"/>
    <cellStyle name="Warning Text 2 2 2" xfId="5366" xr:uid="{8B18C56C-8352-4560-B93C-C96502FEB1D2}"/>
    <cellStyle name="Warning Text 2 3" xfId="1633" xr:uid="{1EBF0516-DDAA-4759-A49F-3FF103C064DD}"/>
    <cellStyle name="Warning Text 2 3 2" xfId="5367" xr:uid="{8C2AC00C-585D-48D0-8430-AA0A58E6CFC7}"/>
    <cellStyle name="Warning Text 2 4" xfId="1634" xr:uid="{AEB39347-3065-4EDF-96BF-1507EAD358A9}"/>
    <cellStyle name="Warning Text 2 4 2" xfId="4061" xr:uid="{642D0431-EF41-4C80-A608-8F2B9E3F5569}"/>
    <cellStyle name="Warning Text 2 4 3" xfId="4060" xr:uid="{A3BD7D74-4991-4B32-9881-554BEF00B3F6}"/>
    <cellStyle name="Warning Text 2 4 4" xfId="5368" xr:uid="{377627DE-C684-44E1-A404-EECAE52A4E95}"/>
    <cellStyle name="Warning Text 2 5" xfId="1635" xr:uid="{50D2DBE2-FD41-44B7-A91B-A1726178DB94}"/>
    <cellStyle name="Warning Text 2 5 2" xfId="5369" xr:uid="{8E1107AD-DFE9-47A4-96C4-C4F420EA42A0}"/>
    <cellStyle name="Warning Text 2 6" xfId="1636" xr:uid="{8084AC6B-B86B-47C8-A0A0-308F2DE1189D}"/>
    <cellStyle name="Warning Text 2 6 2" xfId="5370" xr:uid="{4DC69FCC-B43C-4B68-A103-0A209804BFA3}"/>
    <cellStyle name="Warning Text 2 7" xfId="1637" xr:uid="{AAD9672B-86A4-4108-8918-A8E7F0ADF57A}"/>
    <cellStyle name="Warning Text 2 7 2" xfId="5371" xr:uid="{73EB8996-C0DB-4996-8C56-00C8B84A6AE3}"/>
    <cellStyle name="Warning Text 2 8" xfId="1638" xr:uid="{45566116-6FE3-4664-9F53-4A769028D262}"/>
    <cellStyle name="Warning Text 2 9" xfId="1639" xr:uid="{4F0B8CD1-C0A9-49AA-9554-FDAD1B9CE6A8}"/>
    <cellStyle name="Warning Text 20" xfId="4062" xr:uid="{70DD825E-B446-459A-BFF4-25A8E8C679B2}"/>
    <cellStyle name="Warning Text 21" xfId="4063" xr:uid="{5416C9DD-8AA1-483C-AF43-0BE138D2AAB9}"/>
    <cellStyle name="Warning Text 22" xfId="4064" xr:uid="{7CFD489F-79BF-4584-AC98-8354E32BF073}"/>
    <cellStyle name="Warning Text 23" xfId="4065" xr:uid="{A09269A5-9138-43E4-B79F-31EBC2D2C618}"/>
    <cellStyle name="Warning Text 24" xfId="4066" xr:uid="{5E5810CC-635A-491B-817A-16B692AA5139}"/>
    <cellStyle name="Warning Text 25" xfId="4067" xr:uid="{D0D85FF3-1966-4FC1-8945-19208C19433B}"/>
    <cellStyle name="Warning Text 26" xfId="4068" xr:uid="{EBE1F6C0-40C7-41AA-8ACD-DCE90C084CF2}"/>
    <cellStyle name="Warning Text 27" xfId="5364" xr:uid="{087A9DA3-533D-4560-BB6F-815F2F6D4688}"/>
    <cellStyle name="Warning Text 28" xfId="5396" xr:uid="{6760DDAD-E073-40CA-801B-207FF0DEDF0F}"/>
    <cellStyle name="Warning Text 29" xfId="5439" xr:uid="{0C7E6B21-4B38-4D8A-BAD5-617E74F73B86}"/>
    <cellStyle name="Warning Text 3" xfId="1640" xr:uid="{DF8AC524-2D50-48F8-A177-1C32732E06C0}"/>
    <cellStyle name="Warning Text 3 10" xfId="1641" xr:uid="{E2BD7BBF-063C-429D-89AD-439A3D97D4DC}"/>
    <cellStyle name="Warning Text 3 11" xfId="1642" xr:uid="{0CEAD4C8-146F-4454-B1F4-D43C9CE5D3C3}"/>
    <cellStyle name="Warning Text 3 12" xfId="4069" xr:uid="{D296E663-8BE4-4971-BB68-0AC81AAB1276}"/>
    <cellStyle name="Warning Text 3 13" xfId="5372" xr:uid="{23DA5EFC-083D-4527-A185-1EF387D32A37}"/>
    <cellStyle name="Warning Text 3 14" xfId="29417" xr:uid="{E6AF408D-8390-417F-B38F-A42B1045F639}"/>
    <cellStyle name="Warning Text 3 2" xfId="1643" xr:uid="{2E58C948-0DDE-448F-8159-302D94230855}"/>
    <cellStyle name="Warning Text 3 3" xfId="1644" xr:uid="{6EB07C26-AF29-474A-98B3-6DDA651A7F90}"/>
    <cellStyle name="Warning Text 3 4" xfId="1645" xr:uid="{C95F5147-F890-41FE-BD15-8C6DA0C101EA}"/>
    <cellStyle name="Warning Text 3 5" xfId="1646" xr:uid="{752E9A5B-DA4F-4352-ADBB-3C5387EF76D6}"/>
    <cellStyle name="Warning Text 3 6" xfId="1647" xr:uid="{C16EE6AC-4088-4610-8CB0-40C378986243}"/>
    <cellStyle name="Warning Text 3 7" xfId="1648" xr:uid="{23703C79-360F-44C2-B8FE-BD9C44E396CF}"/>
    <cellStyle name="Warning Text 3 8" xfId="1649" xr:uid="{5CF82C63-7912-4CA4-91A6-313088209331}"/>
    <cellStyle name="Warning Text 3 9" xfId="1650" xr:uid="{9D43C8DD-85CE-4177-AE52-4D0C5A8E6A8F}"/>
    <cellStyle name="Warning Text 30" xfId="1619" xr:uid="{4DE0C45C-2168-4DC9-911A-9278538B1A8E}"/>
    <cellStyle name="Warning Text 31" xfId="5483" xr:uid="{136AC8C8-4D7C-4F68-B97D-87471E01BABC}"/>
    <cellStyle name="Warning Text 32" xfId="29239" xr:uid="{1B895050-338E-44BF-86D9-26A59BDC3CF3}"/>
    <cellStyle name="Warning Text 4" xfId="1651" xr:uid="{5EAAA30F-B1B2-410E-8471-2DCC51CE775E}"/>
    <cellStyle name="Warning Text 4 2" xfId="4072" xr:uid="{6F7C509E-1C63-4236-9ADB-EAA4221BC5A2}"/>
    <cellStyle name="Warning Text 4 3" xfId="4071" xr:uid="{BFBB0F2B-74AF-4B4D-9AB9-011B499A2299}"/>
    <cellStyle name="Warning Text 5" xfId="1652" xr:uid="{60D0E063-C8DB-48BB-AD76-569D88DF0D2B}"/>
    <cellStyle name="Warning Text 5 2" xfId="4074" xr:uid="{26E32C84-15C2-4524-B175-C28BB079E9D7}"/>
    <cellStyle name="Warning Text 5 3" xfId="4073" xr:uid="{6AD74EF9-0643-4AD7-8090-946AA43CD89C}"/>
    <cellStyle name="Warning Text 6" xfId="1653" xr:uid="{B0948F26-9937-4CC1-B65E-5A975A2BB501}"/>
    <cellStyle name="Warning Text 6 2" xfId="4076" xr:uid="{44EFB600-E1E6-4FB7-A0F3-43DFAA201373}"/>
    <cellStyle name="Warning Text 6 3" xfId="4077" xr:uid="{673C01AD-04D6-4BB2-BE26-798929EA5B7C}"/>
    <cellStyle name="Warning Text 6 4" xfId="4075" xr:uid="{95AFF219-537A-4E09-873F-7AFC49C56190}"/>
    <cellStyle name="Warning Text 7" xfId="1654" xr:uid="{38731174-6BB6-4D57-836A-6FE4506EAAB4}"/>
    <cellStyle name="Warning Text 7 2" xfId="4079" xr:uid="{AC1BB676-D83C-4A8C-8E0A-55F8755699E4}"/>
    <cellStyle name="Warning Text 7 3" xfId="4078" xr:uid="{2B7E519C-F9EC-482D-9C5E-06B9F3934166}"/>
    <cellStyle name="Warning Text 8" xfId="1655" xr:uid="{E6BBBE9A-9E05-42BA-A810-BCBFF8ED0F33}"/>
    <cellStyle name="Warning Text 8 2" xfId="4080" xr:uid="{31C49534-B5EE-49D9-B2E7-3B9085FFCC71}"/>
    <cellStyle name="Warning Text 9" xfId="1656" xr:uid="{FA0D1256-65A2-47C6-9861-FAA4638E3B6E}"/>
    <cellStyle name="Warning Text 9 2" xfId="4081" xr:uid="{7954ED8D-E1C6-488C-B2FD-98094DE9C827}"/>
  </cellStyles>
  <dxfs count="0"/>
  <tableStyles count="0" defaultTableStyle="TableStyleMedium2" defaultPivotStyle="PivotStyleLight16"/>
  <colors>
    <mruColors>
      <color rgb="FFD9E1F2"/>
      <color rgb="FF0137A6"/>
      <color rgb="FF0B7C7C"/>
      <color rgb="FF2F5BA6"/>
      <color rgb="FF18523A"/>
      <color rgb="FF9F7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92075</xdr:rowOff>
    </xdr:to>
    <xdr:sp macro="" textlink="">
      <xdr:nvSpPr>
        <xdr:cNvPr id="2" name="AutoShape 4" descr="Tokeo la picha la tausi assuarance company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565150" y="584200"/>
          <a:ext cx="304800" cy="294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63500</xdr:rowOff>
        </xdr:from>
        <xdr:to>
          <xdr:col>4</xdr:col>
          <xdr:colOff>1479550</xdr:colOff>
          <xdr:row>4</xdr:row>
          <xdr:rowOff>101600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KE" sz="900" b="0" i="0" u="none" strike="noStrike" baseline="0">
                  <a:solidFill>
                    <a:srgbClr val="000000"/>
                  </a:solidFill>
                  <a:latin typeface="Lato"/>
                  <a:ea typeface="Lato"/>
                  <a:cs typeface="Lato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298450</xdr:colOff>
          <xdr:row>63</xdr:row>
          <xdr:rowOff>114300</xdr:rowOff>
        </xdr:from>
        <xdr:to>
          <xdr:col>12</xdr:col>
          <xdr:colOff>546100</xdr:colOff>
          <xdr:row>66</xdr:row>
          <xdr:rowOff>31750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en-KE" sz="1600" b="1" i="0" u="none" strike="noStrike" baseline="0">
                  <a:solidFill>
                    <a:srgbClr val="000000"/>
                  </a:solidFill>
                  <a:latin typeface="Lato"/>
                  <a:ea typeface="Lato"/>
                  <a:cs typeface="Lato"/>
                </a:rPr>
                <a:t>Run_All_Simulations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verlyne Njue" id="{CAD97A0F-152D-4B10-A2AE-5CC03D174171}" userId="S::enjue@kenbright.africa::2e3d7054-3028-4666-92e5-ed7e4df30fca" providerId="AD"/>
  <person displayName="Rosemary Wanja" id="{04FE6E16-7C6D-41D7-9411-D038DCC0B8C5}" userId="S::rwanja@kenbright.co.ke::cd6f729d-a01d-4857-ab2b-3f0d0504a14b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4" dT="2019-12-18T10:45:14.94" personId="{04FE6E16-7C6D-41D7-9411-D038DCC0B8C5}" id="{60C1D014-F0D7-4206-B2DD-E5D32AC62CA0}">
    <text>used in the simulations as surplus retention</text>
  </threadedComment>
  <threadedComment ref="X28" dT="2019-12-18T10:45:14.94" personId="{04FE6E16-7C6D-41D7-9411-D038DCC0B8C5}" id="{27CA7CA0-EBFB-42E0-AD71-38246D3C8475}">
    <text>used in the simulations as surplus retention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61" dT="2022-09-01T12:04:16.87" personId="{CAD97A0F-152D-4B10-A2AE-5CC03D174171}" id="{C5CE1BAC-D2A7-4F0E-9E78-395DDA5829F6}">
    <text>Should we adjust to 20%of Gov Security</text>
  </threadedComment>
  <threadedComment ref="E106" dT="2022-09-01T11:56:09.15" personId="{CAD97A0F-152D-4B10-A2AE-5CC03D174171}" id="{7CAF3A7C-F7E7-41AE-BE12-FC839C7C5A73}">
    <text>Based on GEP CAGR 2019 to projected 2022</text>
  </threadedComment>
  <threadedComment ref="G112" dT="2022-09-21T08:22:27.09" personId="{CAD97A0F-152D-4B10-A2AE-5CC03D174171}" id="{EE6D31AF-C97A-4D1A-9066-64CB96B99C4A}">
    <text>GWP was overachieved in 2021</text>
  </threadedComment>
  <threadedComment ref="H112" dT="2023-09-18T08:32:28.31" personId="{CAD97A0F-152D-4B10-A2AE-5CC03D174171}" id="{2C2138AC-FCB0-4064-8AC2-FDD7D9DF2351}">
    <text>GWP budget was overachieved in 2022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CB390-2689-4A4B-B4D8-BD829EC8E3FF}">
  <sheetPr codeName="Sheet1">
    <tabColor rgb="FFC00000"/>
  </sheetPr>
  <dimension ref="C4:M66"/>
  <sheetViews>
    <sheetView topLeftCell="A4" zoomScaleNormal="100" workbookViewId="0">
      <selection activeCell="G9" sqref="G9"/>
    </sheetView>
  </sheetViews>
  <sheetFormatPr defaultColWidth="8.796875" defaultRowHeight="14.5"/>
  <cols>
    <col min="1" max="5" width="8.796875" style="423"/>
    <col min="6" max="6" width="10.296875" style="423" customWidth="1"/>
    <col min="7" max="7" width="23.69921875" style="423" customWidth="1"/>
    <col min="8" max="8" width="11.19921875" style="423" bestFit="1" customWidth="1"/>
    <col min="9" max="9" width="15.19921875" style="423" customWidth="1"/>
    <col min="10" max="10" width="13" style="423" customWidth="1"/>
    <col min="11" max="11" width="9" style="423" customWidth="1"/>
    <col min="12" max="16384" width="8.796875" style="423"/>
  </cols>
  <sheetData>
    <row r="4" spans="3:13">
      <c r="C4" s="430"/>
      <c r="D4" s="430"/>
      <c r="E4" s="430"/>
      <c r="F4" s="430"/>
      <c r="G4" s="430"/>
      <c r="H4" s="430"/>
      <c r="I4" s="430"/>
      <c r="J4" s="430"/>
      <c r="K4" s="430"/>
      <c r="L4" s="430"/>
      <c r="M4" s="430"/>
    </row>
    <row r="5" spans="3:1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</row>
    <row r="6" spans="3:13">
      <c r="C6" s="430"/>
      <c r="D6" s="430"/>
      <c r="L6" s="430"/>
      <c r="M6" s="430"/>
    </row>
    <row r="7" spans="3:13">
      <c r="C7" s="430"/>
      <c r="D7" s="430"/>
      <c r="L7" s="430"/>
      <c r="M7" s="430"/>
    </row>
    <row r="8" spans="3:13">
      <c r="C8" s="430"/>
      <c r="D8" s="430"/>
      <c r="L8" s="430"/>
      <c r="M8" s="430"/>
    </row>
    <row r="9" spans="3:13" ht="29">
      <c r="C9" s="430"/>
      <c r="D9" s="430"/>
      <c r="G9" s="473" t="s">
        <v>397</v>
      </c>
      <c r="L9" s="430"/>
      <c r="M9" s="430"/>
    </row>
    <row r="10" spans="3:13">
      <c r="C10" s="430"/>
      <c r="D10" s="430"/>
      <c r="L10" s="430"/>
      <c r="M10" s="430"/>
    </row>
    <row r="11" spans="3:13">
      <c r="C11" s="430"/>
      <c r="D11" s="430"/>
      <c r="L11" s="430"/>
      <c r="M11" s="430"/>
    </row>
    <row r="12" spans="3:13" ht="25" customHeight="1">
      <c r="C12" s="430"/>
      <c r="D12" s="430"/>
      <c r="F12" s="478" t="s">
        <v>389</v>
      </c>
      <c r="G12" s="478"/>
      <c r="H12" s="478"/>
      <c r="I12" s="478"/>
      <c r="J12" s="478"/>
      <c r="L12" s="430"/>
      <c r="M12" s="430"/>
    </row>
    <row r="13" spans="3:13" ht="24.5">
      <c r="C13" s="430"/>
      <c r="D13" s="430"/>
      <c r="F13" s="479" t="s">
        <v>390</v>
      </c>
      <c r="G13" s="479"/>
      <c r="H13" s="479"/>
      <c r="I13" s="479"/>
      <c r="J13" s="479"/>
      <c r="L13" s="430"/>
      <c r="M13" s="430"/>
    </row>
    <row r="14" spans="3:13">
      <c r="C14" s="430"/>
      <c r="D14" s="430"/>
      <c r="L14" s="430"/>
      <c r="M14" s="430"/>
    </row>
    <row r="15" spans="3:13" ht="16">
      <c r="C15" s="430"/>
      <c r="D15" s="430"/>
      <c r="G15" s="424" t="s">
        <v>1</v>
      </c>
      <c r="L15" s="430"/>
      <c r="M15" s="430"/>
    </row>
    <row r="16" spans="3:13">
      <c r="C16" s="430"/>
      <c r="D16" s="430"/>
      <c r="G16" s="425" t="s">
        <v>2</v>
      </c>
      <c r="H16" s="426"/>
      <c r="L16" s="430"/>
      <c r="M16" s="430"/>
    </row>
    <row r="17" spans="3:13">
      <c r="C17" s="430"/>
      <c r="D17" s="430"/>
      <c r="G17" s="425" t="s">
        <v>3</v>
      </c>
      <c r="H17" s="426"/>
      <c r="L17" s="430"/>
      <c r="M17" s="430"/>
    </row>
    <row r="18" spans="3:13">
      <c r="C18" s="430"/>
      <c r="D18" s="430"/>
      <c r="L18" s="430"/>
      <c r="M18" s="430"/>
    </row>
    <row r="19" spans="3:13">
      <c r="C19" s="430"/>
      <c r="D19" s="430"/>
      <c r="E19" s="430"/>
      <c r="F19" s="430"/>
      <c r="G19" s="430"/>
      <c r="H19" s="430"/>
      <c r="I19" s="430"/>
      <c r="J19" s="430"/>
      <c r="K19" s="430"/>
      <c r="L19" s="430"/>
      <c r="M19" s="430"/>
    </row>
    <row r="20" spans="3:13">
      <c r="C20" s="430"/>
      <c r="D20" s="430"/>
      <c r="E20" s="430"/>
      <c r="F20" s="430"/>
      <c r="G20" s="430"/>
      <c r="H20" s="430"/>
      <c r="I20" s="430"/>
      <c r="J20" s="430"/>
      <c r="K20" s="430"/>
      <c r="L20" s="430"/>
      <c r="M20" s="430"/>
    </row>
    <row r="38" spans="7:8">
      <c r="G38" s="427" t="s">
        <v>4</v>
      </c>
    </row>
    <row r="39" spans="7:8">
      <c r="G39" s="428" t="s">
        <v>5</v>
      </c>
      <c r="H39" s="429" t="s">
        <v>6</v>
      </c>
    </row>
    <row r="40" spans="7:8">
      <c r="G40" s="118" t="s">
        <v>7</v>
      </c>
      <c r="H40" s="281" t="s">
        <v>8</v>
      </c>
    </row>
    <row r="41" spans="7:8">
      <c r="G41" s="118" t="s">
        <v>9</v>
      </c>
      <c r="H41" s="281" t="s">
        <v>10</v>
      </c>
    </row>
    <row r="42" spans="7:8">
      <c r="G42" s="118" t="s">
        <v>11</v>
      </c>
      <c r="H42" s="281" t="s">
        <v>12</v>
      </c>
    </row>
    <row r="43" spans="7:8">
      <c r="G43" s="118" t="s">
        <v>13</v>
      </c>
      <c r="H43" s="281" t="s">
        <v>14</v>
      </c>
    </row>
    <row r="44" spans="7:8">
      <c r="G44" s="118" t="s">
        <v>15</v>
      </c>
      <c r="H44" s="281" t="s">
        <v>16</v>
      </c>
    </row>
    <row r="45" spans="7:8">
      <c r="G45" s="118" t="s">
        <v>17</v>
      </c>
      <c r="H45" s="281" t="s">
        <v>18</v>
      </c>
    </row>
    <row r="46" spans="7:8">
      <c r="G46" s="118" t="s">
        <v>19</v>
      </c>
      <c r="H46" s="281" t="s">
        <v>20</v>
      </c>
    </row>
    <row r="47" spans="7:8">
      <c r="G47" s="118" t="s">
        <v>21</v>
      </c>
      <c r="H47" s="281" t="s">
        <v>22</v>
      </c>
    </row>
    <row r="48" spans="7:8">
      <c r="G48" s="118" t="s">
        <v>23</v>
      </c>
      <c r="H48" s="281" t="s">
        <v>24</v>
      </c>
    </row>
    <row r="49" spans="7:8">
      <c r="G49" s="118" t="s">
        <v>25</v>
      </c>
      <c r="H49" s="281" t="s">
        <v>26</v>
      </c>
    </row>
    <row r="50" spans="7:8">
      <c r="G50" s="118" t="s">
        <v>27</v>
      </c>
      <c r="H50" s="281" t="s">
        <v>28</v>
      </c>
    </row>
    <row r="51" spans="7:8">
      <c r="G51" s="118" t="s">
        <v>29</v>
      </c>
      <c r="H51" s="281" t="s">
        <v>30</v>
      </c>
    </row>
    <row r="64" spans="7:8">
      <c r="G64" s="428" t="s">
        <v>31</v>
      </c>
      <c r="H64" s="429" t="s">
        <v>6</v>
      </c>
    </row>
    <row r="65" spans="7:8">
      <c r="G65" s="431">
        <v>1</v>
      </c>
      <c r="H65" s="281" t="s">
        <v>32</v>
      </c>
    </row>
    <row r="66" spans="7:8">
      <c r="G66" s="431">
        <v>0</v>
      </c>
      <c r="H66" s="281" t="s">
        <v>33</v>
      </c>
    </row>
  </sheetData>
  <mergeCells count="2">
    <mergeCell ref="F12:J12"/>
    <mergeCell ref="F13:J1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E013-9269-4BE2-A6C9-5B75BECEF84E}">
  <sheetPr codeName="Sheet7">
    <tabColor rgb="FF0137A6"/>
  </sheetPr>
  <dimension ref="C5:Y48"/>
  <sheetViews>
    <sheetView topLeftCell="A29" zoomScale="90" zoomScaleNormal="90" workbookViewId="0">
      <selection activeCell="A39" sqref="A39"/>
    </sheetView>
  </sheetViews>
  <sheetFormatPr defaultColWidth="8.796875" defaultRowHeight="14.5"/>
  <cols>
    <col min="1" max="1" width="8.796875" style="118"/>
    <col min="2" max="2" width="16.09765625" style="118" bestFit="1" customWidth="1"/>
    <col min="3" max="3" width="21.3984375" style="118" customWidth="1"/>
    <col min="4" max="4" width="14.19921875" style="118" hidden="1" customWidth="1"/>
    <col min="5" max="21" width="14.19921875" style="118" customWidth="1"/>
    <col min="22" max="23" width="11.796875" style="118" bestFit="1" customWidth="1"/>
    <col min="24" max="29" width="14.19921875" style="118" customWidth="1"/>
    <col min="30" max="16384" width="8.796875" style="118"/>
  </cols>
  <sheetData>
    <row r="5" spans="3:25">
      <c r="C5" s="116" t="s">
        <v>34</v>
      </c>
      <c r="D5" s="117"/>
      <c r="E5" s="117"/>
      <c r="F5" s="117"/>
      <c r="G5" s="117"/>
      <c r="N5" s="119">
        <v>0.9</v>
      </c>
      <c r="O5" s="117"/>
      <c r="P5" s="120" t="s">
        <v>34</v>
      </c>
      <c r="Q5" s="117"/>
    </row>
    <row r="6" spans="3:25" ht="23.15" customHeight="1">
      <c r="C6" s="481" t="s">
        <v>35</v>
      </c>
      <c r="D6" s="482" t="s">
        <v>36</v>
      </c>
      <c r="E6" s="482"/>
      <c r="F6" s="482"/>
      <c r="G6" s="482"/>
      <c r="H6" s="482"/>
      <c r="I6" s="121"/>
      <c r="J6" s="121"/>
      <c r="K6" s="121"/>
      <c r="L6" s="121"/>
      <c r="M6" s="121"/>
      <c r="N6" s="121"/>
      <c r="O6" s="117"/>
      <c r="P6" s="484" t="s">
        <v>37</v>
      </c>
      <c r="Q6" s="484"/>
      <c r="R6" s="484"/>
      <c r="S6" s="484"/>
      <c r="T6" s="484"/>
      <c r="U6" s="484"/>
      <c r="V6" s="484"/>
      <c r="W6" s="484"/>
      <c r="X6" s="484"/>
      <c r="Y6" s="484"/>
    </row>
    <row r="7" spans="3:25">
      <c r="C7" s="481"/>
      <c r="D7" s="122">
        <v>2016</v>
      </c>
      <c r="E7" s="122">
        <v>2017</v>
      </c>
      <c r="F7" s="122">
        <v>2018</v>
      </c>
      <c r="G7" s="122" t="s">
        <v>38</v>
      </c>
      <c r="H7" s="122" t="s">
        <v>39</v>
      </c>
      <c r="I7" s="122" t="s">
        <v>40</v>
      </c>
      <c r="J7" s="122" t="s">
        <v>41</v>
      </c>
      <c r="K7" s="122" t="s">
        <v>310</v>
      </c>
      <c r="L7" s="122" t="s">
        <v>316</v>
      </c>
      <c r="M7" s="122" t="s">
        <v>338</v>
      </c>
      <c r="N7" s="122" t="s">
        <v>339</v>
      </c>
      <c r="O7" s="117"/>
      <c r="P7" s="122">
        <v>2016</v>
      </c>
      <c r="Q7" s="122">
        <v>2017</v>
      </c>
      <c r="R7" s="122">
        <v>2018</v>
      </c>
      <c r="S7" s="122" t="s">
        <v>38</v>
      </c>
      <c r="T7" s="122" t="s">
        <v>39</v>
      </c>
      <c r="U7" s="122" t="s">
        <v>40</v>
      </c>
      <c r="V7" s="122" t="s">
        <v>41</v>
      </c>
      <c r="W7" s="122" t="s">
        <v>310</v>
      </c>
      <c r="X7" s="122" t="s">
        <v>316</v>
      </c>
      <c r="Y7" s="122" t="s">
        <v>338</v>
      </c>
    </row>
    <row r="8" spans="3:25">
      <c r="C8" s="123" t="s">
        <v>9</v>
      </c>
      <c r="D8" s="124"/>
      <c r="E8" s="125"/>
      <c r="F8" s="125"/>
      <c r="G8" s="125"/>
      <c r="H8" s="125"/>
      <c r="I8" s="126"/>
      <c r="J8" s="126"/>
      <c r="K8" s="126"/>
      <c r="L8" s="126"/>
      <c r="M8" s="126"/>
      <c r="N8" s="126"/>
      <c r="P8" s="124"/>
      <c r="Q8" s="127"/>
      <c r="R8" s="127"/>
      <c r="S8" s="127"/>
      <c r="T8" s="127"/>
      <c r="U8" s="127"/>
      <c r="V8" s="128"/>
      <c r="W8" s="128"/>
      <c r="X8" s="128"/>
      <c r="Y8" s="128"/>
    </row>
    <row r="9" spans="3:25">
      <c r="C9" s="123" t="s">
        <v>11</v>
      </c>
      <c r="D9" s="124"/>
      <c r="E9" s="125"/>
      <c r="F9" s="125"/>
      <c r="G9" s="125"/>
      <c r="H9" s="125"/>
      <c r="I9" s="126"/>
      <c r="J9" s="126"/>
      <c r="K9" s="126"/>
      <c r="L9" s="126"/>
      <c r="M9" s="126"/>
      <c r="N9" s="126"/>
      <c r="P9" s="124"/>
      <c r="Q9" s="127"/>
      <c r="R9" s="127"/>
      <c r="S9" s="127"/>
      <c r="T9" s="127"/>
      <c r="U9" s="127"/>
      <c r="V9" s="128"/>
      <c r="W9" s="128"/>
      <c r="X9" s="128"/>
      <c r="Y9" s="128"/>
    </row>
    <row r="10" spans="3:25">
      <c r="C10" s="123" t="s">
        <v>13</v>
      </c>
      <c r="D10" s="124"/>
      <c r="E10" s="125"/>
      <c r="F10" s="125"/>
      <c r="G10" s="125"/>
      <c r="H10" s="125"/>
      <c r="I10" s="126"/>
      <c r="J10" s="126"/>
      <c r="K10" s="126"/>
      <c r="L10" s="126"/>
      <c r="M10" s="126"/>
      <c r="N10" s="126"/>
      <c r="P10" s="124"/>
      <c r="Q10" s="127"/>
      <c r="R10" s="127"/>
      <c r="S10" s="127"/>
      <c r="T10" s="127"/>
      <c r="U10" s="127"/>
      <c r="V10" s="128"/>
      <c r="W10" s="128"/>
      <c r="X10" s="128"/>
      <c r="Y10" s="128"/>
    </row>
    <row r="11" spans="3:25">
      <c r="C11" s="123" t="s">
        <v>15</v>
      </c>
      <c r="D11" s="124"/>
      <c r="E11" s="125"/>
      <c r="F11" s="125"/>
      <c r="G11" s="125"/>
      <c r="H11" s="125"/>
      <c r="I11" s="126"/>
      <c r="J11" s="126"/>
      <c r="K11" s="126"/>
      <c r="L11" s="126"/>
      <c r="M11" s="126"/>
      <c r="N11" s="126"/>
      <c r="P11" s="124"/>
      <c r="Q11" s="127"/>
      <c r="R11" s="127"/>
      <c r="S11" s="127"/>
      <c r="T11" s="127"/>
      <c r="U11" s="127"/>
      <c r="V11" s="128"/>
      <c r="W11" s="128"/>
      <c r="X11" s="128"/>
      <c r="Y11" s="128"/>
    </row>
    <row r="12" spans="3:25">
      <c r="C12" s="123" t="s">
        <v>17</v>
      </c>
      <c r="D12" s="124"/>
      <c r="E12" s="125"/>
      <c r="F12" s="125"/>
      <c r="G12" s="125"/>
      <c r="H12" s="125"/>
      <c r="I12" s="126"/>
      <c r="J12" s="126"/>
      <c r="K12" s="126"/>
      <c r="L12" s="126"/>
      <c r="M12" s="126"/>
      <c r="N12" s="126"/>
      <c r="P12" s="124"/>
      <c r="Q12" s="127"/>
      <c r="R12" s="127"/>
      <c r="S12" s="127"/>
      <c r="T12" s="127"/>
      <c r="U12" s="127"/>
      <c r="V12" s="128"/>
      <c r="W12" s="128"/>
      <c r="X12" s="128"/>
      <c r="Y12" s="128"/>
    </row>
    <row r="13" spans="3:25">
      <c r="C13" s="123" t="s">
        <v>19</v>
      </c>
      <c r="D13" s="124"/>
      <c r="E13" s="125"/>
      <c r="F13" s="125"/>
      <c r="G13" s="125"/>
      <c r="H13" s="125"/>
      <c r="I13" s="126"/>
      <c r="J13" s="126"/>
      <c r="K13" s="126"/>
      <c r="L13" s="126"/>
      <c r="M13" s="126"/>
      <c r="N13" s="126"/>
      <c r="P13" s="124"/>
      <c r="Q13" s="127"/>
      <c r="R13" s="127"/>
      <c r="S13" s="127"/>
      <c r="T13" s="127"/>
      <c r="U13" s="127"/>
      <c r="V13" s="128"/>
      <c r="W13" s="128"/>
      <c r="X13" s="128"/>
      <c r="Y13" s="128"/>
    </row>
    <row r="14" spans="3:25">
      <c r="C14" s="123" t="s">
        <v>21</v>
      </c>
      <c r="D14" s="124"/>
      <c r="E14" s="125"/>
      <c r="F14" s="125"/>
      <c r="G14" s="125"/>
      <c r="H14" s="125"/>
      <c r="I14" s="126"/>
      <c r="J14" s="126"/>
      <c r="K14" s="126"/>
      <c r="L14" s="126"/>
      <c r="M14" s="126"/>
      <c r="N14" s="126"/>
      <c r="P14" s="124"/>
      <c r="Q14" s="127"/>
      <c r="R14" s="127"/>
      <c r="S14" s="127"/>
      <c r="T14" s="127"/>
      <c r="U14" s="127"/>
      <c r="V14" s="128"/>
      <c r="W14" s="128"/>
      <c r="X14" s="128"/>
      <c r="Y14" s="128"/>
    </row>
    <row r="15" spans="3:25">
      <c r="C15" s="123" t="s">
        <v>23</v>
      </c>
      <c r="D15" s="124"/>
      <c r="E15" s="125"/>
      <c r="F15" s="125"/>
      <c r="G15" s="125"/>
      <c r="H15" s="125"/>
      <c r="I15" s="126"/>
      <c r="J15" s="126"/>
      <c r="K15" s="126"/>
      <c r="L15" s="126"/>
      <c r="M15" s="126"/>
      <c r="N15" s="126"/>
      <c r="P15" s="124"/>
      <c r="Q15" s="127"/>
      <c r="R15" s="127"/>
      <c r="S15" s="127"/>
      <c r="T15" s="127"/>
      <c r="U15" s="127"/>
      <c r="V15" s="128"/>
      <c r="W15" s="128"/>
      <c r="X15" s="128"/>
      <c r="Y15" s="128"/>
    </row>
    <row r="16" spans="3:25">
      <c r="C16" s="123" t="s">
        <v>25</v>
      </c>
      <c r="D16" s="124"/>
      <c r="E16" s="125"/>
      <c r="F16" s="125"/>
      <c r="G16" s="125"/>
      <c r="H16" s="125"/>
      <c r="I16" s="126"/>
      <c r="J16" s="126"/>
      <c r="K16" s="126"/>
      <c r="L16" s="126"/>
      <c r="M16" s="126"/>
      <c r="N16" s="126"/>
      <c r="P16" s="124"/>
      <c r="Q16" s="127"/>
      <c r="R16" s="127"/>
      <c r="S16" s="127"/>
      <c r="T16" s="127"/>
      <c r="U16" s="127"/>
      <c r="V16" s="128"/>
      <c r="W16" s="128"/>
      <c r="X16" s="128"/>
      <c r="Y16" s="128"/>
    </row>
    <row r="17" spans="3:25">
      <c r="C17" s="123" t="s">
        <v>27</v>
      </c>
      <c r="D17" s="124"/>
      <c r="E17" s="125"/>
      <c r="F17" s="125"/>
      <c r="G17" s="125"/>
      <c r="H17" s="125"/>
      <c r="I17" s="126"/>
      <c r="J17" s="126"/>
      <c r="K17" s="126"/>
      <c r="L17" s="126"/>
      <c r="M17" s="126"/>
      <c r="N17" s="126"/>
      <c r="P17" s="124"/>
      <c r="Q17" s="127"/>
      <c r="R17" s="127"/>
      <c r="S17" s="127"/>
      <c r="T17" s="127"/>
      <c r="U17" s="127"/>
      <c r="V17" s="128"/>
      <c r="W17" s="128"/>
      <c r="X17" s="128"/>
      <c r="Y17" s="128"/>
    </row>
    <row r="18" spans="3:25" ht="15" thickBot="1">
      <c r="C18" s="129" t="s">
        <v>29</v>
      </c>
      <c r="D18" s="130"/>
      <c r="E18" s="131"/>
      <c r="F18" s="131"/>
      <c r="G18" s="131"/>
      <c r="H18" s="131"/>
      <c r="I18" s="132"/>
      <c r="J18" s="132"/>
      <c r="K18" s="132"/>
      <c r="L18" s="132"/>
      <c r="M18" s="132"/>
      <c r="N18" s="126"/>
      <c r="P18" s="130"/>
      <c r="Q18" s="133"/>
      <c r="R18" s="133"/>
      <c r="S18" s="133"/>
      <c r="T18" s="133"/>
      <c r="U18" s="133"/>
      <c r="V18" s="134"/>
      <c r="W18" s="134"/>
      <c r="X18" s="134"/>
      <c r="Y18" s="134"/>
    </row>
    <row r="19" spans="3:25" ht="19.399999999999999" customHeight="1" thickBot="1">
      <c r="C19" s="135" t="s">
        <v>42</v>
      </c>
      <c r="D19" s="136">
        <f t="shared" ref="D19" si="0">SUM(D8:D18)</f>
        <v>0</v>
      </c>
      <c r="E19" s="136"/>
      <c r="F19" s="136"/>
      <c r="G19" s="136">
        <f>SUM(G8:G18)</f>
        <v>0</v>
      </c>
      <c r="H19" s="136">
        <f t="shared" ref="H19:N19" si="1">SUM(H8:H18)</f>
        <v>0</v>
      </c>
      <c r="I19" s="136">
        <f t="shared" si="1"/>
        <v>0</v>
      </c>
      <c r="J19" s="136">
        <f t="shared" si="1"/>
        <v>0</v>
      </c>
      <c r="K19" s="136">
        <f t="shared" si="1"/>
        <v>0</v>
      </c>
      <c r="L19" s="136">
        <f t="shared" si="1"/>
        <v>0</v>
      </c>
      <c r="M19" s="136">
        <f t="shared" si="1"/>
        <v>0</v>
      </c>
      <c r="N19" s="136">
        <f t="shared" si="1"/>
        <v>0</v>
      </c>
      <c r="O19" s="118">
        <f>N19-L19</f>
        <v>0</v>
      </c>
      <c r="P19" s="136">
        <f>SUM(P8:P18)</f>
        <v>0</v>
      </c>
      <c r="Q19" s="136">
        <f t="shared" ref="Q19:Y19" si="2">SUM(Q8:Q18)</f>
        <v>0</v>
      </c>
      <c r="R19" s="136">
        <f t="shared" si="2"/>
        <v>0</v>
      </c>
      <c r="S19" s="136">
        <f t="shared" si="2"/>
        <v>0</v>
      </c>
      <c r="T19" s="136">
        <f t="shared" si="2"/>
        <v>0</v>
      </c>
      <c r="U19" s="136">
        <f t="shared" si="2"/>
        <v>0</v>
      </c>
      <c r="V19" s="136">
        <f t="shared" si="2"/>
        <v>0</v>
      </c>
      <c r="W19" s="136">
        <f t="shared" si="2"/>
        <v>0</v>
      </c>
      <c r="X19" s="136">
        <f t="shared" si="2"/>
        <v>0</v>
      </c>
      <c r="Y19" s="136">
        <f t="shared" si="2"/>
        <v>0</v>
      </c>
    </row>
    <row r="20" spans="3:25">
      <c r="T20" s="119"/>
      <c r="U20" s="119"/>
      <c r="V20" s="119"/>
      <c r="W20" s="119"/>
      <c r="X20" s="119"/>
      <c r="Y20" s="119"/>
    </row>
    <row r="21" spans="3:25" ht="28" customHeight="1">
      <c r="D21" s="137" t="s">
        <v>43</v>
      </c>
      <c r="E21" s="137"/>
      <c r="F21" s="137" t="e">
        <f>F19/E19-1</f>
        <v>#DIV/0!</v>
      </c>
      <c r="G21" s="137" t="e">
        <f>G19/F19-1</f>
        <v>#DIV/0!</v>
      </c>
      <c r="H21" s="137" t="e">
        <f>H19/G19-1</f>
        <v>#DIV/0!</v>
      </c>
      <c r="I21" s="137" t="e">
        <f>I19/H19-1</f>
        <v>#DIV/0!</v>
      </c>
      <c r="J21" s="137" t="e">
        <f>J19/I19-1</f>
        <v>#DIV/0!</v>
      </c>
      <c r="K21" s="137" t="e">
        <f t="shared" ref="K21" si="3">K19/J19-1</f>
        <v>#DIV/0!</v>
      </c>
      <c r="L21" s="137" t="e">
        <f>L19/K19-1</f>
        <v>#DIV/0!</v>
      </c>
      <c r="M21" s="137" t="e">
        <f>M19/L19-1</f>
        <v>#DIV/0!</v>
      </c>
      <c r="N21" s="137" t="e">
        <f>N19/L19-1</f>
        <v>#DIV/0!</v>
      </c>
      <c r="P21" s="138" t="s">
        <v>44</v>
      </c>
      <c r="Q21" s="139">
        <v>0</v>
      </c>
      <c r="S21" s="138" t="s">
        <v>45</v>
      </c>
      <c r="T21" s="140">
        <f>Projected_Growth</f>
        <v>0.3</v>
      </c>
      <c r="U21" s="141"/>
    </row>
    <row r="23" spans="3:25">
      <c r="N23" s="142"/>
      <c r="S23" s="143" t="s">
        <v>46</v>
      </c>
    </row>
    <row r="24" spans="3:25" ht="23.15" customHeight="1">
      <c r="C24" s="481" t="s">
        <v>35</v>
      </c>
      <c r="D24" s="484" t="s">
        <v>47</v>
      </c>
      <c r="E24" s="484"/>
      <c r="F24" s="484"/>
      <c r="G24" s="484"/>
      <c r="H24" s="484"/>
      <c r="I24" s="484"/>
      <c r="J24" s="484"/>
      <c r="K24" s="484"/>
      <c r="L24" s="484"/>
      <c r="M24" s="484"/>
      <c r="N24" s="142"/>
      <c r="P24" s="483" t="s">
        <v>48</v>
      </c>
      <c r="Q24" s="483"/>
      <c r="S24" s="481" t="s">
        <v>35</v>
      </c>
      <c r="T24" s="480" t="s">
        <v>49</v>
      </c>
      <c r="U24" s="480"/>
      <c r="X24" s="144" t="s">
        <v>52</v>
      </c>
    </row>
    <row r="25" spans="3:25" ht="29">
      <c r="C25" s="481" t="s">
        <v>35</v>
      </c>
      <c r="D25" s="122">
        <v>2016</v>
      </c>
      <c r="E25" s="122">
        <v>2017</v>
      </c>
      <c r="F25" s="122">
        <v>2018</v>
      </c>
      <c r="G25" s="122">
        <v>2019</v>
      </c>
      <c r="H25" s="122" t="s">
        <v>39</v>
      </c>
      <c r="I25" s="122" t="s">
        <v>40</v>
      </c>
      <c r="J25" s="122" t="s">
        <v>41</v>
      </c>
      <c r="K25" s="122" t="s">
        <v>310</v>
      </c>
      <c r="L25" s="122" t="s">
        <v>316</v>
      </c>
      <c r="M25" s="122" t="s">
        <v>338</v>
      </c>
      <c r="N25" s="142"/>
      <c r="P25" s="122" t="s">
        <v>50</v>
      </c>
      <c r="Q25" s="122" t="s">
        <v>51</v>
      </c>
      <c r="S25" s="481"/>
      <c r="T25" s="145" t="s">
        <v>328</v>
      </c>
      <c r="U25" s="144" t="s">
        <v>52</v>
      </c>
      <c r="X25" s="146" t="s">
        <v>329</v>
      </c>
    </row>
    <row r="26" spans="3:25">
      <c r="C26" s="123" t="s">
        <v>9</v>
      </c>
      <c r="D26" s="124" t="str">
        <f t="shared" ref="D26:D36" si="4">IFERROR(P8/D8,"")</f>
        <v/>
      </c>
      <c r="E26" s="137" t="str">
        <f t="shared" ref="E26:E36" si="5">IFERROR(Q8/E8,"")</f>
        <v/>
      </c>
      <c r="F26" s="147" t="str">
        <f t="shared" ref="F26:F36" si="6">IFERROR(R8/F8,"")</f>
        <v/>
      </c>
      <c r="G26" s="137" t="str">
        <f t="shared" ref="G26:G36" si="7">IFERROR(S8/G8,"")</f>
        <v/>
      </c>
      <c r="H26" s="137" t="str">
        <f t="shared" ref="H26:H36" si="8">IFERROR(T8/H8,"")</f>
        <v/>
      </c>
      <c r="I26" s="137" t="str">
        <f>IFERROR(U8/I8,"")</f>
        <v/>
      </c>
      <c r="J26" s="137" t="str">
        <f>IFERROR(V8/J8,"")</f>
        <v/>
      </c>
      <c r="K26" s="147" t="str">
        <f>IFERROR(W8/K8,"")</f>
        <v/>
      </c>
      <c r="L26" s="137" t="str">
        <f>IFERROR(X8/L8,"")</f>
        <v/>
      </c>
      <c r="M26" s="137" t="str">
        <f>IFERROR(Y8/M8,"")</f>
        <v/>
      </c>
      <c r="N26" s="142"/>
      <c r="P26" s="148">
        <f>IFERROR(SUMPRODUCT(J26:M26,$I$39:$L$39),0)</f>
        <v>0</v>
      </c>
      <c r="Q26" s="137" t="str">
        <f>IFERROR(_xlfn.STDEV.S(I26:K26,L26,M26),"")</f>
        <v/>
      </c>
      <c r="S26" s="123" t="str">
        <f t="shared" ref="S26:S35" si="9">VLOOKUP($C26,Class_Codes,2,0)</f>
        <v>ENG</v>
      </c>
      <c r="T26" s="149">
        <f>L8*(1+$T$21)</f>
        <v>0</v>
      </c>
      <c r="U26" s="150" t="str">
        <f>IFERROR((P26+Freq_RM*Q26)*T26,"")</f>
        <v/>
      </c>
      <c r="X26" s="150"/>
    </row>
    <row r="27" spans="3:25">
      <c r="C27" s="432" t="s">
        <v>11</v>
      </c>
      <c r="D27" s="124" t="str">
        <f t="shared" si="4"/>
        <v/>
      </c>
      <c r="E27" s="137" t="str">
        <f t="shared" si="5"/>
        <v/>
      </c>
      <c r="F27" s="147" t="str">
        <f t="shared" si="6"/>
        <v/>
      </c>
      <c r="G27" s="137" t="str">
        <f t="shared" si="7"/>
        <v/>
      </c>
      <c r="H27" s="137" t="str">
        <f t="shared" si="8"/>
        <v/>
      </c>
      <c r="I27" s="137" t="str">
        <f t="shared" ref="I27:I37" si="10">IFERROR(U9/I9,"")</f>
        <v/>
      </c>
      <c r="J27" s="137" t="str">
        <f t="shared" ref="J27:J37" si="11">IFERROR(V9/J9,"")</f>
        <v/>
      </c>
      <c r="K27" s="147" t="str">
        <f t="shared" ref="K27:K37" si="12">IFERROR(W9/K9,"")</f>
        <v/>
      </c>
      <c r="L27" s="137" t="str">
        <f t="shared" ref="L27:L37" si="13">IFERROR(X9/L9,"")</f>
        <v/>
      </c>
      <c r="M27" s="137" t="str">
        <f t="shared" ref="M27:M37" si="14">IFERROR(Y9/M9,"")</f>
        <v/>
      </c>
      <c r="N27" s="142"/>
      <c r="P27" s="148">
        <f>IFERROR(SUMPRODUCT(H27:M27,$G$46:$L$46),0)</f>
        <v>0</v>
      </c>
      <c r="Q27" s="137" t="str">
        <f t="shared" ref="Q27:Q36" si="15">IFERROR(_xlfn.STDEV.S(I27:K27,L27,M27),"")</f>
        <v/>
      </c>
      <c r="S27" s="123" t="str">
        <f t="shared" si="9"/>
        <v>FD</v>
      </c>
      <c r="T27" s="149">
        <f>N9*(1+$T$21)</f>
        <v>0</v>
      </c>
      <c r="U27" s="150" t="str">
        <f t="shared" ref="U27:U36" si="16">IFERROR((P27+Freq_RM*Q27)*T27,"")</f>
        <v/>
      </c>
      <c r="X27" s="150"/>
    </row>
    <row r="28" spans="3:25">
      <c r="C28" s="432" t="s">
        <v>13</v>
      </c>
      <c r="D28" s="124" t="str">
        <f t="shared" si="4"/>
        <v/>
      </c>
      <c r="E28" s="137" t="str">
        <f t="shared" si="5"/>
        <v/>
      </c>
      <c r="F28" s="147" t="str">
        <f t="shared" si="6"/>
        <v/>
      </c>
      <c r="G28" s="137" t="str">
        <f t="shared" si="7"/>
        <v/>
      </c>
      <c r="H28" s="137" t="str">
        <f t="shared" si="8"/>
        <v/>
      </c>
      <c r="I28" s="137" t="str">
        <f t="shared" si="10"/>
        <v/>
      </c>
      <c r="J28" s="137" t="str">
        <f t="shared" si="11"/>
        <v/>
      </c>
      <c r="K28" s="147" t="str">
        <f t="shared" si="12"/>
        <v/>
      </c>
      <c r="L28" s="137" t="str">
        <f t="shared" si="13"/>
        <v/>
      </c>
      <c r="M28" s="137" t="str">
        <f t="shared" si="14"/>
        <v/>
      </c>
      <c r="N28" s="142"/>
      <c r="P28" s="148">
        <f>IFERROR(SUMPRODUCT(I28:M28,$H$47:$L$47),0)</f>
        <v>0</v>
      </c>
      <c r="Q28" s="137" t="str">
        <f t="shared" si="15"/>
        <v/>
      </c>
      <c r="S28" s="123" t="str">
        <f t="shared" si="9"/>
        <v>FI</v>
      </c>
      <c r="T28" s="149">
        <f t="shared" ref="T28:T36" si="17">N10*(1+$T$21)</f>
        <v>0</v>
      </c>
      <c r="U28" s="150" t="str">
        <f t="shared" si="16"/>
        <v/>
      </c>
      <c r="X28" s="150"/>
    </row>
    <row r="29" spans="3:25">
      <c r="C29" s="432" t="s">
        <v>15</v>
      </c>
      <c r="D29" s="124" t="str">
        <f t="shared" si="4"/>
        <v/>
      </c>
      <c r="E29" s="137" t="str">
        <f t="shared" si="5"/>
        <v/>
      </c>
      <c r="F29" s="147" t="str">
        <f t="shared" si="6"/>
        <v/>
      </c>
      <c r="G29" s="137" t="str">
        <f t="shared" si="7"/>
        <v/>
      </c>
      <c r="H29" s="137" t="str">
        <f t="shared" si="8"/>
        <v/>
      </c>
      <c r="I29" s="137" t="str">
        <f t="shared" si="10"/>
        <v/>
      </c>
      <c r="J29" s="137" t="str">
        <f t="shared" si="11"/>
        <v/>
      </c>
      <c r="K29" s="147" t="str">
        <f t="shared" si="12"/>
        <v/>
      </c>
      <c r="L29" s="137" t="str">
        <f t="shared" si="13"/>
        <v/>
      </c>
      <c r="M29" s="137" t="str">
        <f t="shared" si="14"/>
        <v/>
      </c>
      <c r="N29" s="142"/>
      <c r="P29" s="148">
        <f>IFERROR(SUMPRODUCT(J29:M29,$I$39:$L$39),0)</f>
        <v>0</v>
      </c>
      <c r="Q29" s="137" t="str">
        <f t="shared" si="15"/>
        <v/>
      </c>
      <c r="S29" s="123" t="str">
        <f t="shared" si="9"/>
        <v>LIAB</v>
      </c>
      <c r="T29" s="149">
        <f t="shared" si="17"/>
        <v>0</v>
      </c>
      <c r="U29" s="150" t="str">
        <f t="shared" si="16"/>
        <v/>
      </c>
      <c r="X29" s="150"/>
    </row>
    <row r="30" spans="3:25">
      <c r="C30" s="432" t="s">
        <v>17</v>
      </c>
      <c r="D30" s="124" t="str">
        <f t="shared" si="4"/>
        <v/>
      </c>
      <c r="E30" s="137" t="str">
        <f t="shared" si="5"/>
        <v/>
      </c>
      <c r="F30" s="147" t="str">
        <f t="shared" si="6"/>
        <v/>
      </c>
      <c r="G30" s="137" t="str">
        <f t="shared" si="7"/>
        <v/>
      </c>
      <c r="H30" s="137" t="str">
        <f t="shared" si="8"/>
        <v/>
      </c>
      <c r="I30" s="137" t="str">
        <f t="shared" si="10"/>
        <v/>
      </c>
      <c r="J30" s="137" t="str">
        <f t="shared" si="11"/>
        <v/>
      </c>
      <c r="K30" s="147" t="str">
        <f t="shared" si="12"/>
        <v/>
      </c>
      <c r="L30" s="137" t="str">
        <f t="shared" si="13"/>
        <v/>
      </c>
      <c r="M30" s="137" t="str">
        <f t="shared" si="14"/>
        <v/>
      </c>
      <c r="N30" s="142"/>
      <c r="P30" s="148">
        <f>IFERROR(SUMPRODUCT(J30:M30,$J$44:$M$44),0)</f>
        <v>0</v>
      </c>
      <c r="Q30" s="137" t="str">
        <f t="shared" si="15"/>
        <v/>
      </c>
      <c r="S30" s="123" t="str">
        <f t="shared" si="9"/>
        <v>MAR</v>
      </c>
      <c r="T30" s="149">
        <f t="shared" si="17"/>
        <v>0</v>
      </c>
      <c r="U30" s="150" t="str">
        <f>IFERROR((P30+Freq_RM*Q30)*T30,"")</f>
        <v/>
      </c>
      <c r="X30" s="150"/>
    </row>
    <row r="31" spans="3:25">
      <c r="C31" s="432" t="s">
        <v>19</v>
      </c>
      <c r="D31" s="124" t="str">
        <f t="shared" si="4"/>
        <v/>
      </c>
      <c r="E31" s="137" t="str">
        <f t="shared" si="5"/>
        <v/>
      </c>
      <c r="F31" s="147" t="str">
        <f t="shared" si="6"/>
        <v/>
      </c>
      <c r="G31" s="137" t="str">
        <f t="shared" si="7"/>
        <v/>
      </c>
      <c r="H31" s="137" t="str">
        <f t="shared" si="8"/>
        <v/>
      </c>
      <c r="I31" s="137" t="str">
        <f t="shared" si="10"/>
        <v/>
      </c>
      <c r="J31" s="137" t="str">
        <f t="shared" si="11"/>
        <v/>
      </c>
      <c r="K31" s="147" t="str">
        <f t="shared" si="12"/>
        <v/>
      </c>
      <c r="L31" s="137" t="str">
        <f t="shared" si="13"/>
        <v/>
      </c>
      <c r="M31" s="137" t="str">
        <f t="shared" si="14"/>
        <v/>
      </c>
      <c r="N31" s="142"/>
      <c r="P31" s="148">
        <f>IFERROR(SUMPRODUCT(I31:M31,$H$48:$L$48),0)</f>
        <v>0</v>
      </c>
      <c r="Q31" s="137" t="str">
        <f t="shared" si="15"/>
        <v/>
      </c>
      <c r="S31" s="123" t="str">
        <f t="shared" si="9"/>
        <v>MISC</v>
      </c>
      <c r="T31" s="149">
        <f t="shared" si="17"/>
        <v>0</v>
      </c>
      <c r="U31" s="150" t="str">
        <f t="shared" si="16"/>
        <v/>
      </c>
      <c r="X31" s="150"/>
    </row>
    <row r="32" spans="3:25">
      <c r="C32" s="432" t="s">
        <v>21</v>
      </c>
      <c r="D32" s="124" t="str">
        <f t="shared" si="4"/>
        <v/>
      </c>
      <c r="E32" s="137" t="str">
        <f t="shared" si="5"/>
        <v/>
      </c>
      <c r="F32" s="147" t="str">
        <f t="shared" si="6"/>
        <v/>
      </c>
      <c r="G32" s="137" t="str">
        <f t="shared" si="7"/>
        <v/>
      </c>
      <c r="H32" s="137" t="str">
        <f t="shared" si="8"/>
        <v/>
      </c>
      <c r="I32" s="137" t="str">
        <f t="shared" si="10"/>
        <v/>
      </c>
      <c r="J32" s="137" t="str">
        <f t="shared" si="11"/>
        <v/>
      </c>
      <c r="K32" s="147" t="str">
        <f t="shared" si="12"/>
        <v/>
      </c>
      <c r="L32" s="137" t="str">
        <f t="shared" si="13"/>
        <v/>
      </c>
      <c r="M32" s="137" t="str">
        <f t="shared" si="14"/>
        <v/>
      </c>
      <c r="N32" s="142"/>
      <c r="P32" s="148">
        <f>IFERROR(SUMPRODUCT(G32:M32,$F$40:$L$40),0)</f>
        <v>0</v>
      </c>
      <c r="Q32" s="137" t="str">
        <f t="shared" si="15"/>
        <v/>
      </c>
      <c r="S32" s="123" t="str">
        <f t="shared" si="9"/>
        <v>MC</v>
      </c>
      <c r="T32" s="149">
        <f t="shared" si="17"/>
        <v>0</v>
      </c>
      <c r="U32" s="150" t="str">
        <f>IFERROR((P32+Freq_RM*Q32)*T32,"")</f>
        <v/>
      </c>
      <c r="X32" s="150"/>
    </row>
    <row r="33" spans="3:24">
      <c r="C33" s="432" t="s">
        <v>23</v>
      </c>
      <c r="D33" s="124" t="str">
        <f t="shared" si="4"/>
        <v/>
      </c>
      <c r="E33" s="137" t="str">
        <f t="shared" si="5"/>
        <v/>
      </c>
      <c r="F33" s="147" t="str">
        <f t="shared" si="6"/>
        <v/>
      </c>
      <c r="G33" s="137" t="str">
        <f t="shared" si="7"/>
        <v/>
      </c>
      <c r="H33" s="137" t="str">
        <f t="shared" si="8"/>
        <v/>
      </c>
      <c r="I33" s="137" t="str">
        <f t="shared" si="10"/>
        <v/>
      </c>
      <c r="J33" s="137" t="str">
        <f t="shared" si="11"/>
        <v/>
      </c>
      <c r="K33" s="147" t="str">
        <f t="shared" si="12"/>
        <v/>
      </c>
      <c r="L33" s="137" t="str">
        <f t="shared" si="13"/>
        <v/>
      </c>
      <c r="M33" s="137" t="str">
        <f t="shared" si="14"/>
        <v/>
      </c>
      <c r="N33" s="142"/>
      <c r="P33" s="148">
        <f>IFERROR(SUMPRODUCT(G33:M33,$F$41:$L$41),0)</f>
        <v>0</v>
      </c>
      <c r="Q33" s="137" t="str">
        <f t="shared" si="15"/>
        <v/>
      </c>
      <c r="S33" s="123" t="str">
        <f t="shared" si="9"/>
        <v>MP</v>
      </c>
      <c r="T33" s="149">
        <f>N15*(1+$T$21)</f>
        <v>0</v>
      </c>
      <c r="U33" s="150" t="str">
        <f t="shared" si="16"/>
        <v/>
      </c>
      <c r="X33" s="150"/>
    </row>
    <row r="34" spans="3:24">
      <c r="C34" s="432" t="s">
        <v>25</v>
      </c>
      <c r="D34" s="124" t="str">
        <f t="shared" si="4"/>
        <v/>
      </c>
      <c r="E34" s="137" t="str">
        <f t="shared" si="5"/>
        <v/>
      </c>
      <c r="F34" s="147" t="str">
        <f t="shared" si="6"/>
        <v/>
      </c>
      <c r="G34" s="137" t="str">
        <f t="shared" si="7"/>
        <v/>
      </c>
      <c r="H34" s="137" t="str">
        <f t="shared" si="8"/>
        <v/>
      </c>
      <c r="I34" s="137" t="str">
        <f t="shared" si="10"/>
        <v/>
      </c>
      <c r="J34" s="137" t="str">
        <f t="shared" si="11"/>
        <v/>
      </c>
      <c r="K34" s="147" t="str">
        <f t="shared" si="12"/>
        <v/>
      </c>
      <c r="L34" s="137" t="str">
        <f t="shared" si="13"/>
        <v/>
      </c>
      <c r="M34" s="137" t="str">
        <f t="shared" si="14"/>
        <v/>
      </c>
      <c r="N34" s="142"/>
      <c r="P34" s="148">
        <f>IFERROR(SUMPRODUCT(J34:M34,$I$45:$L$45),0)</f>
        <v>0</v>
      </c>
      <c r="Q34" s="137" t="str">
        <f t="shared" si="15"/>
        <v/>
      </c>
      <c r="S34" s="123" t="str">
        <f t="shared" si="9"/>
        <v>PA</v>
      </c>
      <c r="T34" s="149">
        <f t="shared" si="17"/>
        <v>0</v>
      </c>
      <c r="U34" s="150" t="str">
        <f t="shared" si="16"/>
        <v/>
      </c>
      <c r="X34" s="150"/>
    </row>
    <row r="35" spans="3:24">
      <c r="C35" s="432" t="s">
        <v>27</v>
      </c>
      <c r="D35" s="124" t="str">
        <f t="shared" si="4"/>
        <v/>
      </c>
      <c r="E35" s="137" t="str">
        <f t="shared" si="5"/>
        <v/>
      </c>
      <c r="F35" s="147" t="str">
        <f t="shared" si="6"/>
        <v/>
      </c>
      <c r="G35" s="137" t="str">
        <f t="shared" si="7"/>
        <v/>
      </c>
      <c r="H35" s="137" t="str">
        <f t="shared" si="8"/>
        <v/>
      </c>
      <c r="I35" s="137" t="str">
        <f t="shared" si="10"/>
        <v/>
      </c>
      <c r="J35" s="137" t="str">
        <f t="shared" si="11"/>
        <v/>
      </c>
      <c r="K35" s="147" t="str">
        <f t="shared" si="12"/>
        <v/>
      </c>
      <c r="L35" s="137" t="str">
        <f t="shared" si="13"/>
        <v/>
      </c>
      <c r="M35" s="137" t="str">
        <f t="shared" si="14"/>
        <v/>
      </c>
      <c r="N35" s="142"/>
      <c r="P35" s="148">
        <f>IFERROR(SUMPRODUCT(J35:M35,$I$42:$L$42),0)</f>
        <v>0</v>
      </c>
      <c r="Q35" s="137" t="str">
        <f t="shared" si="15"/>
        <v/>
      </c>
      <c r="S35" s="123" t="str">
        <f t="shared" si="9"/>
        <v>THEFT</v>
      </c>
      <c r="T35" s="149">
        <f t="shared" si="17"/>
        <v>0</v>
      </c>
      <c r="U35" s="150" t="str">
        <f t="shared" si="16"/>
        <v/>
      </c>
      <c r="X35" s="150"/>
    </row>
    <row r="36" spans="3:24" ht="15" thickBot="1">
      <c r="C36" s="433" t="s">
        <v>29</v>
      </c>
      <c r="D36" s="130" t="str">
        <f t="shared" si="4"/>
        <v/>
      </c>
      <c r="E36" s="151" t="str">
        <f t="shared" si="5"/>
        <v/>
      </c>
      <c r="F36" s="152" t="str">
        <f t="shared" si="6"/>
        <v/>
      </c>
      <c r="G36" s="151" t="str">
        <f t="shared" si="7"/>
        <v/>
      </c>
      <c r="H36" s="151" t="str">
        <f t="shared" si="8"/>
        <v/>
      </c>
      <c r="I36" s="151" t="str">
        <f t="shared" si="10"/>
        <v/>
      </c>
      <c r="J36" s="151" t="str">
        <f t="shared" si="11"/>
        <v/>
      </c>
      <c r="K36" s="152" t="str">
        <f t="shared" si="12"/>
        <v/>
      </c>
      <c r="L36" s="151" t="str">
        <f t="shared" si="13"/>
        <v/>
      </c>
      <c r="M36" s="151" t="str">
        <f t="shared" si="14"/>
        <v/>
      </c>
      <c r="N36" s="142"/>
      <c r="P36" s="148">
        <f>IFERROR(SUMPRODUCT(J36:M36,$I$43:$L$43),0)</f>
        <v>0</v>
      </c>
      <c r="Q36" s="137" t="str">
        <f t="shared" si="15"/>
        <v/>
      </c>
      <c r="S36" s="129" t="str">
        <f>VLOOKUP($C36,Class_Codes,2,0)</f>
        <v>WIBA</v>
      </c>
      <c r="T36" s="153">
        <f t="shared" si="17"/>
        <v>0</v>
      </c>
      <c r="U36" s="154" t="str">
        <f t="shared" si="16"/>
        <v/>
      </c>
      <c r="X36" s="154"/>
    </row>
    <row r="37" spans="3:24" ht="18.649999999999999" customHeight="1" thickBot="1">
      <c r="C37" s="135" t="s">
        <v>42</v>
      </c>
      <c r="D37" s="136" t="str">
        <f>IFERROR(P19/D19,"")</f>
        <v/>
      </c>
      <c r="E37" s="155" t="str">
        <f>IFERROR(Q19/E19,"")</f>
        <v/>
      </c>
      <c r="F37" s="156" t="str">
        <f>IFERROR(R19/F19,"")</f>
        <v/>
      </c>
      <c r="G37" s="155" t="str">
        <f>IFERROR(S19/G19,"")</f>
        <v/>
      </c>
      <c r="H37" s="155" t="str">
        <f>IFERROR(T19/H19,"")</f>
        <v/>
      </c>
      <c r="I37" s="155" t="str">
        <f t="shared" si="10"/>
        <v/>
      </c>
      <c r="J37" s="155" t="str">
        <f t="shared" si="11"/>
        <v/>
      </c>
      <c r="K37" s="156" t="str">
        <f t="shared" si="12"/>
        <v/>
      </c>
      <c r="L37" s="155" t="str">
        <f t="shared" si="13"/>
        <v/>
      </c>
      <c r="M37" s="155" t="str">
        <f t="shared" si="14"/>
        <v/>
      </c>
      <c r="N37" s="157"/>
      <c r="P37" s="158">
        <f>IFERROR(SUMPRODUCT(I37:L37,$I$39:$L$39),0)</f>
        <v>0</v>
      </c>
      <c r="Q37" s="155" t="str">
        <f>IFERROR(_xlfn.STDEV.S(I37:K37,L37),"")</f>
        <v/>
      </c>
      <c r="S37" s="135" t="s">
        <v>42</v>
      </c>
      <c r="T37" s="136">
        <f>SUM(T26:T36)</f>
        <v>0</v>
      </c>
      <c r="U37" s="136">
        <f>SUM(U26:U36)</f>
        <v>0</v>
      </c>
      <c r="X37" s="136"/>
    </row>
    <row r="38" spans="3:24">
      <c r="K38" s="159"/>
    </row>
    <row r="39" spans="3:24">
      <c r="C39" s="474" t="s">
        <v>53</v>
      </c>
      <c r="D39" s="161">
        <v>0</v>
      </c>
      <c r="E39" s="161">
        <v>0</v>
      </c>
      <c r="F39" s="161"/>
      <c r="G39" s="161"/>
      <c r="H39" s="161"/>
      <c r="I39" s="161"/>
      <c r="J39" s="161"/>
      <c r="K39" s="162"/>
      <c r="L39" s="161"/>
      <c r="M39" s="161"/>
      <c r="N39" s="119">
        <f>SUM(I39,J39,K39,L39)</f>
        <v>0</v>
      </c>
    </row>
    <row r="40" spans="3:24">
      <c r="C40" s="118" t="s">
        <v>21</v>
      </c>
      <c r="F40" s="161"/>
      <c r="G40" s="161"/>
      <c r="H40" s="161"/>
      <c r="I40" s="162"/>
      <c r="J40" s="161"/>
      <c r="K40" s="161"/>
      <c r="L40" s="161"/>
      <c r="M40" s="161"/>
      <c r="N40" s="119">
        <f>SUM(F40:L40)</f>
        <v>0</v>
      </c>
    </row>
    <row r="41" spans="3:24">
      <c r="C41" s="118" t="s">
        <v>23</v>
      </c>
      <c r="F41" s="161"/>
      <c r="G41" s="161"/>
      <c r="H41" s="161"/>
      <c r="I41" s="162"/>
      <c r="J41" s="161"/>
      <c r="K41" s="161"/>
      <c r="L41" s="161"/>
      <c r="M41" s="161"/>
      <c r="N41" s="119">
        <f>SUM(F41:L41)</f>
        <v>0</v>
      </c>
    </row>
    <row r="42" spans="3:24">
      <c r="C42" s="118" t="s">
        <v>27</v>
      </c>
      <c r="I42" s="161"/>
      <c r="J42" s="161"/>
      <c r="K42" s="162"/>
      <c r="L42" s="161"/>
      <c r="M42" s="161"/>
      <c r="N42" s="119">
        <f>SUM(I42,J42,K42,L42)</f>
        <v>0</v>
      </c>
    </row>
    <row r="43" spans="3:24">
      <c r="C43" s="118" t="s">
        <v>30</v>
      </c>
      <c r="H43" s="161"/>
      <c r="I43" s="161"/>
      <c r="J43" s="161"/>
      <c r="K43" s="162"/>
      <c r="L43" s="161"/>
      <c r="M43" s="161"/>
      <c r="N43" s="119">
        <f>SUM(I43,J43,K43,L43)</f>
        <v>0</v>
      </c>
    </row>
    <row r="44" spans="3:24">
      <c r="C44" s="118" t="s">
        <v>17</v>
      </c>
      <c r="I44" s="161"/>
      <c r="J44" s="161"/>
      <c r="K44" s="162"/>
      <c r="L44" s="161"/>
      <c r="M44" s="161"/>
      <c r="N44" s="119">
        <f>SUM(I44,J44,K44,L44)</f>
        <v>0</v>
      </c>
    </row>
    <row r="45" spans="3:24">
      <c r="C45" s="118" t="s">
        <v>26</v>
      </c>
      <c r="I45" s="161"/>
      <c r="J45" s="161"/>
      <c r="K45" s="162"/>
      <c r="L45" s="161"/>
      <c r="M45" s="161"/>
      <c r="N45" s="119">
        <f>SUM(I45,J45,K45,L45)</f>
        <v>0</v>
      </c>
    </row>
    <row r="46" spans="3:24">
      <c r="C46" s="118" t="s">
        <v>12</v>
      </c>
      <c r="G46" s="161"/>
      <c r="H46" s="161"/>
      <c r="I46" s="162"/>
      <c r="J46" s="161"/>
      <c r="K46" s="161"/>
      <c r="L46" s="161"/>
      <c r="M46" s="161"/>
      <c r="N46" s="119">
        <f>SUM(G46:L46)</f>
        <v>0</v>
      </c>
    </row>
    <row r="47" spans="3:24">
      <c r="C47" s="118" t="s">
        <v>14</v>
      </c>
      <c r="H47" s="161"/>
      <c r="I47" s="162"/>
      <c r="J47" s="161"/>
      <c r="K47" s="161"/>
      <c r="L47" s="161"/>
      <c r="M47" s="161"/>
      <c r="N47" s="119">
        <f>SUM(H47:L47)</f>
        <v>0</v>
      </c>
    </row>
    <row r="48" spans="3:24">
      <c r="C48" s="118" t="s">
        <v>20</v>
      </c>
      <c r="H48" s="161"/>
      <c r="I48" s="162"/>
      <c r="J48" s="161"/>
      <c r="K48" s="161"/>
      <c r="L48" s="161"/>
      <c r="M48" s="161"/>
      <c r="N48" s="119">
        <f>SUM(H48:L48)</f>
        <v>0</v>
      </c>
    </row>
  </sheetData>
  <mergeCells count="8">
    <mergeCell ref="T24:U24"/>
    <mergeCell ref="C6:C7"/>
    <mergeCell ref="D6:H6"/>
    <mergeCell ref="P24:Q24"/>
    <mergeCell ref="S24:S25"/>
    <mergeCell ref="C24:C25"/>
    <mergeCell ref="D24:M24"/>
    <mergeCell ref="P6:Y6"/>
  </mergeCells>
  <phoneticPr fontId="11" type="noConversion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35704-02A2-4A0B-B5E9-A02B58AE3CAC}">
  <sheetPr codeName="Sheet8">
    <tabColor rgb="FF0137A6"/>
  </sheetPr>
  <dimension ref="C3:X62"/>
  <sheetViews>
    <sheetView tabSelected="1" topLeftCell="B18" zoomScaleNormal="100" workbookViewId="0">
      <selection activeCell="I11" sqref="I11"/>
    </sheetView>
  </sheetViews>
  <sheetFormatPr defaultColWidth="8.796875" defaultRowHeight="14.5"/>
  <cols>
    <col min="1" max="3" width="8.796875" style="118"/>
    <col min="4" max="4" width="32.796875" style="118" bestFit="1" customWidth="1"/>
    <col min="5" max="5" width="15.19921875" style="118" bestFit="1" customWidth="1"/>
    <col min="6" max="7" width="14.19921875" style="118" customWidth="1"/>
    <col min="8" max="8" width="15.59765625" style="118" bestFit="1" customWidth="1"/>
    <col min="9" max="9" width="18.09765625" style="118" customWidth="1"/>
    <col min="10" max="10" width="18.69921875" style="118" customWidth="1"/>
    <col min="11" max="11" width="19.09765625" style="118" customWidth="1"/>
    <col min="12" max="12" width="15.8984375" style="118" bestFit="1" customWidth="1"/>
    <col min="13" max="13" width="17.796875" style="118" customWidth="1"/>
    <col min="14" max="14" width="19.69921875" style="118" customWidth="1"/>
    <col min="15" max="16" width="14.19921875" style="118" customWidth="1"/>
    <col min="17" max="17" width="12.3984375" style="118" customWidth="1"/>
    <col min="18" max="19" width="13" style="118" customWidth="1"/>
    <col min="20" max="20" width="12.69921875" style="118" bestFit="1" customWidth="1"/>
    <col min="21" max="21" width="13" style="118" customWidth="1"/>
    <col min="22" max="22" width="12" style="118" bestFit="1" customWidth="1"/>
    <col min="23" max="23" width="13.19921875" style="118" bestFit="1" customWidth="1"/>
    <col min="24" max="24" width="12.69921875" style="118" customWidth="1"/>
    <col min="25" max="16384" width="8.796875" style="118"/>
  </cols>
  <sheetData>
    <row r="3" spans="4:14">
      <c r="D3" s="120" t="s">
        <v>34</v>
      </c>
    </row>
    <row r="4" spans="4:14" ht="18.649999999999999" customHeight="1">
      <c r="D4" s="485" t="s">
        <v>35</v>
      </c>
      <c r="E4" s="486" t="s">
        <v>54</v>
      </c>
      <c r="F4" s="484"/>
      <c r="G4" s="484"/>
      <c r="H4" s="484"/>
      <c r="I4" s="484"/>
      <c r="J4" s="484"/>
      <c r="K4" s="484"/>
      <c r="L4" s="484"/>
      <c r="M4" s="484"/>
      <c r="N4" s="434"/>
    </row>
    <row r="5" spans="4:14">
      <c r="D5" s="481" t="s">
        <v>55</v>
      </c>
      <c r="E5" s="406">
        <v>2016</v>
      </c>
      <c r="F5" s="122">
        <v>2017</v>
      </c>
      <c r="G5" s="122">
        <v>2018</v>
      </c>
      <c r="H5" s="122">
        <v>2019</v>
      </c>
      <c r="I5" s="122">
        <v>2020</v>
      </c>
      <c r="J5" s="122">
        <v>2021</v>
      </c>
      <c r="K5" s="122" t="s">
        <v>41</v>
      </c>
      <c r="L5" s="122" t="s">
        <v>310</v>
      </c>
      <c r="M5" s="122" t="s">
        <v>316</v>
      </c>
      <c r="N5" s="122" t="s">
        <v>340</v>
      </c>
    </row>
    <row r="6" spans="4:14">
      <c r="D6" s="123" t="s">
        <v>9</v>
      </c>
      <c r="E6" s="216"/>
      <c r="F6" s="407"/>
      <c r="G6" s="407"/>
      <c r="H6" s="407"/>
      <c r="I6" s="407"/>
      <c r="J6" s="407"/>
      <c r="K6" s="408"/>
      <c r="L6" s="408"/>
      <c r="M6" s="408"/>
      <c r="N6" s="408"/>
    </row>
    <row r="7" spans="4:14">
      <c r="D7" s="123" t="s">
        <v>11</v>
      </c>
      <c r="E7" s="216"/>
      <c r="F7" s="407"/>
      <c r="G7" s="407"/>
      <c r="H7" s="407"/>
      <c r="I7" s="407"/>
      <c r="J7" s="407"/>
      <c r="K7" s="408"/>
      <c r="L7" s="408"/>
      <c r="M7" s="408"/>
      <c r="N7" s="408"/>
    </row>
    <row r="8" spans="4:14">
      <c r="D8" s="123" t="s">
        <v>13</v>
      </c>
      <c r="E8" s="216"/>
      <c r="F8" s="407"/>
      <c r="G8" s="407"/>
      <c r="H8" s="407"/>
      <c r="I8" s="407"/>
      <c r="J8" s="407"/>
      <c r="K8" s="408"/>
      <c r="L8" s="408"/>
      <c r="M8" s="408"/>
      <c r="N8" s="408"/>
    </row>
    <row r="9" spans="4:14">
      <c r="D9" s="123" t="s">
        <v>15</v>
      </c>
      <c r="E9" s="216"/>
      <c r="F9" s="407"/>
      <c r="G9" s="407"/>
      <c r="H9" s="407"/>
      <c r="I9" s="407"/>
      <c r="J9" s="407"/>
      <c r="K9" s="408"/>
      <c r="L9" s="408"/>
      <c r="M9" s="408"/>
      <c r="N9" s="408"/>
    </row>
    <row r="10" spans="4:14">
      <c r="D10" s="123" t="s">
        <v>17</v>
      </c>
      <c r="E10" s="216"/>
      <c r="F10" s="407"/>
      <c r="G10" s="407"/>
      <c r="H10" s="407"/>
      <c r="I10" s="407"/>
      <c r="J10" s="407"/>
      <c r="K10" s="408"/>
      <c r="L10" s="408"/>
      <c r="M10" s="408"/>
      <c r="N10" s="408"/>
    </row>
    <row r="11" spans="4:14">
      <c r="D11" s="123" t="s">
        <v>19</v>
      </c>
      <c r="E11" s="216"/>
      <c r="F11" s="407"/>
      <c r="G11" s="407"/>
      <c r="H11" s="407"/>
      <c r="I11" s="407"/>
      <c r="J11" s="407"/>
      <c r="K11" s="408"/>
      <c r="L11" s="408"/>
      <c r="M11" s="408"/>
      <c r="N11" s="408"/>
    </row>
    <row r="12" spans="4:14">
      <c r="D12" s="123" t="s">
        <v>21</v>
      </c>
      <c r="E12" s="216"/>
      <c r="F12" s="407"/>
      <c r="G12" s="407"/>
      <c r="H12" s="407"/>
      <c r="I12" s="407"/>
      <c r="J12" s="407"/>
      <c r="K12" s="408"/>
      <c r="L12" s="408"/>
      <c r="M12" s="408"/>
      <c r="N12" s="408"/>
    </row>
    <row r="13" spans="4:14">
      <c r="D13" s="123" t="s">
        <v>23</v>
      </c>
      <c r="E13" s="216"/>
      <c r="F13" s="407"/>
      <c r="G13" s="407"/>
      <c r="H13" s="407"/>
      <c r="I13" s="407"/>
      <c r="J13" s="407"/>
      <c r="K13" s="408"/>
      <c r="L13" s="408"/>
      <c r="M13" s="408"/>
      <c r="N13" s="408"/>
    </row>
    <row r="14" spans="4:14">
      <c r="D14" s="123" t="s">
        <v>25</v>
      </c>
      <c r="E14" s="216"/>
      <c r="F14" s="407"/>
      <c r="G14" s="407"/>
      <c r="H14" s="407"/>
      <c r="I14" s="407"/>
      <c r="J14" s="407"/>
      <c r="K14" s="408"/>
      <c r="L14" s="408"/>
      <c r="M14" s="408"/>
      <c r="N14" s="408"/>
    </row>
    <row r="15" spans="4:14">
      <c r="D15" s="123" t="s">
        <v>27</v>
      </c>
      <c r="E15" s="216"/>
      <c r="F15" s="407"/>
      <c r="G15" s="407"/>
      <c r="H15" s="407"/>
      <c r="I15" s="407"/>
      <c r="J15" s="407"/>
      <c r="K15" s="408"/>
      <c r="L15" s="408"/>
      <c r="M15" s="408"/>
      <c r="N15" s="408"/>
    </row>
    <row r="16" spans="4:14" ht="15" thickBot="1">
      <c r="D16" s="129" t="s">
        <v>29</v>
      </c>
      <c r="E16" s="409"/>
      <c r="F16" s="410"/>
      <c r="G16" s="410"/>
      <c r="H16" s="410"/>
      <c r="I16" s="410"/>
      <c r="J16" s="410"/>
      <c r="K16" s="411"/>
      <c r="L16" s="411"/>
      <c r="M16" s="411"/>
      <c r="N16" s="411"/>
    </row>
    <row r="17" spans="4:14" ht="18.649999999999999" customHeight="1" thickBot="1">
      <c r="D17" s="135" t="s">
        <v>42</v>
      </c>
      <c r="E17" s="412">
        <f>SUM(E6:E16)</f>
        <v>0</v>
      </c>
      <c r="F17" s="412">
        <f t="shared" ref="F17:N17" si="0">SUM(F6:F16)</f>
        <v>0</v>
      </c>
      <c r="G17" s="412">
        <f t="shared" si="0"/>
        <v>0</v>
      </c>
      <c r="H17" s="412">
        <f t="shared" si="0"/>
        <v>0</v>
      </c>
      <c r="I17" s="412">
        <f t="shared" si="0"/>
        <v>0</v>
      </c>
      <c r="J17" s="412">
        <f t="shared" si="0"/>
        <v>0</v>
      </c>
      <c r="K17" s="412">
        <f t="shared" si="0"/>
        <v>0</v>
      </c>
      <c r="L17" s="412">
        <f t="shared" si="0"/>
        <v>0</v>
      </c>
      <c r="M17" s="412">
        <f t="shared" si="0"/>
        <v>0</v>
      </c>
      <c r="N17" s="412">
        <f t="shared" si="0"/>
        <v>0</v>
      </c>
    </row>
    <row r="18" spans="4:14"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</row>
    <row r="19" spans="4:14">
      <c r="D19" s="182"/>
      <c r="E19" s="178"/>
      <c r="F19" s="117"/>
    </row>
    <row r="20" spans="4:14"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173"/>
    </row>
    <row r="21" spans="4:14">
      <c r="D21" s="182"/>
      <c r="E21" s="178"/>
      <c r="F21" s="117"/>
    </row>
    <row r="22" spans="4:14">
      <c r="D22" s="182"/>
      <c r="E22" s="117">
        <v>2</v>
      </c>
      <c r="F22" s="117">
        <v>3</v>
      </c>
      <c r="G22" s="117">
        <v>4</v>
      </c>
      <c r="H22" s="117">
        <v>5</v>
      </c>
      <c r="I22" s="117">
        <v>6</v>
      </c>
      <c r="J22" s="117">
        <v>7</v>
      </c>
      <c r="K22" s="117">
        <v>8</v>
      </c>
      <c r="L22" s="117">
        <v>9</v>
      </c>
      <c r="M22" s="117">
        <v>10</v>
      </c>
      <c r="N22" s="117"/>
    </row>
    <row r="23" spans="4:14">
      <c r="D23" s="120" t="s">
        <v>34</v>
      </c>
      <c r="E23" s="117"/>
      <c r="F23" s="117"/>
      <c r="G23" s="117"/>
      <c r="H23" s="117"/>
      <c r="M23" s="117"/>
      <c r="N23" s="117"/>
    </row>
    <row r="24" spans="4:14" ht="15.65" customHeight="1">
      <c r="D24" s="481" t="s">
        <v>35</v>
      </c>
      <c r="E24" s="484" t="s">
        <v>56</v>
      </c>
      <c r="F24" s="484"/>
      <c r="G24" s="484"/>
      <c r="H24" s="484"/>
      <c r="I24" s="484"/>
      <c r="J24" s="484"/>
      <c r="K24" s="484"/>
      <c r="L24" s="484"/>
      <c r="M24" s="484"/>
      <c r="N24" s="434"/>
    </row>
    <row r="25" spans="4:14">
      <c r="D25" s="481"/>
      <c r="E25" s="122">
        <v>2016</v>
      </c>
      <c r="F25" s="122">
        <v>2017</v>
      </c>
      <c r="G25" s="122">
        <v>2018</v>
      </c>
      <c r="H25" s="122">
        <v>2019</v>
      </c>
      <c r="I25" s="122">
        <v>2020</v>
      </c>
      <c r="J25" s="122">
        <v>2021</v>
      </c>
      <c r="K25" s="122" t="s">
        <v>41</v>
      </c>
      <c r="L25" s="122" t="s">
        <v>310</v>
      </c>
      <c r="M25" s="122" t="s">
        <v>316</v>
      </c>
      <c r="N25" s="122" t="s">
        <v>340</v>
      </c>
    </row>
    <row r="26" spans="4:14">
      <c r="D26" s="123" t="s">
        <v>9</v>
      </c>
      <c r="E26" s="124"/>
      <c r="F26" s="124"/>
      <c r="G26" s="124"/>
      <c r="H26" s="124"/>
      <c r="I26" s="124"/>
      <c r="J26" s="124"/>
      <c r="K26" s="124"/>
      <c r="L26" s="124"/>
      <c r="M26" s="124"/>
      <c r="N26" s="124"/>
    </row>
    <row r="27" spans="4:14">
      <c r="D27" s="123" t="s">
        <v>11</v>
      </c>
      <c r="E27" s="124"/>
      <c r="F27" s="124"/>
      <c r="G27" s="124"/>
      <c r="H27" s="124"/>
      <c r="I27" s="124"/>
      <c r="J27" s="124"/>
      <c r="K27" s="124"/>
      <c r="L27" s="124"/>
      <c r="M27" s="124"/>
      <c r="N27" s="124"/>
    </row>
    <row r="28" spans="4:14">
      <c r="D28" s="123" t="s">
        <v>13</v>
      </c>
      <c r="E28" s="124"/>
      <c r="F28" s="124"/>
      <c r="G28" s="124"/>
      <c r="H28" s="124"/>
      <c r="I28" s="124"/>
      <c r="J28" s="124"/>
      <c r="K28" s="124"/>
      <c r="L28" s="124"/>
      <c r="M28" s="124"/>
      <c r="N28" s="124"/>
    </row>
    <row r="29" spans="4:14">
      <c r="D29" s="123" t="s">
        <v>15</v>
      </c>
      <c r="E29" s="124"/>
      <c r="F29" s="124"/>
      <c r="G29" s="124"/>
      <c r="H29" s="124"/>
      <c r="I29" s="124"/>
      <c r="J29" s="124"/>
      <c r="K29" s="124"/>
      <c r="L29" s="124"/>
      <c r="M29" s="124"/>
      <c r="N29" s="124"/>
    </row>
    <row r="30" spans="4:14">
      <c r="D30" s="123" t="s">
        <v>17</v>
      </c>
      <c r="E30" s="124"/>
      <c r="F30" s="124"/>
      <c r="G30" s="124"/>
      <c r="H30" s="124"/>
      <c r="I30" s="124"/>
      <c r="J30" s="124"/>
      <c r="K30" s="124"/>
      <c r="L30" s="124"/>
      <c r="M30" s="124"/>
      <c r="N30" s="124"/>
    </row>
    <row r="31" spans="4:14">
      <c r="D31" s="123" t="s">
        <v>19</v>
      </c>
      <c r="E31" s="124"/>
      <c r="F31" s="124"/>
      <c r="G31" s="124"/>
      <c r="H31" s="124"/>
      <c r="I31" s="124"/>
      <c r="J31" s="124"/>
      <c r="K31" s="124"/>
      <c r="L31" s="124"/>
      <c r="M31" s="124"/>
      <c r="N31" s="124"/>
    </row>
    <row r="32" spans="4:14">
      <c r="D32" s="123" t="s">
        <v>21</v>
      </c>
      <c r="E32" s="124"/>
      <c r="F32" s="124"/>
      <c r="G32" s="124"/>
      <c r="H32" s="124"/>
      <c r="I32" s="124"/>
      <c r="J32" s="124"/>
      <c r="K32" s="124"/>
      <c r="L32" s="124"/>
      <c r="M32" s="124"/>
      <c r="N32" s="124"/>
    </row>
    <row r="33" spans="3:24">
      <c r="D33" s="123" t="s">
        <v>23</v>
      </c>
      <c r="E33" s="124"/>
      <c r="F33" s="124"/>
      <c r="G33" s="124"/>
      <c r="H33" s="124"/>
      <c r="I33" s="124"/>
      <c r="J33" s="124"/>
      <c r="K33" s="124"/>
      <c r="L33" s="124"/>
      <c r="M33" s="124"/>
      <c r="N33" s="124"/>
    </row>
    <row r="34" spans="3:24">
      <c r="D34" s="123" t="s">
        <v>25</v>
      </c>
      <c r="E34" s="124"/>
      <c r="F34" s="124"/>
      <c r="G34" s="124"/>
      <c r="H34" s="124"/>
      <c r="I34" s="124"/>
      <c r="J34" s="124"/>
      <c r="K34" s="124"/>
      <c r="L34" s="124"/>
      <c r="M34" s="124"/>
      <c r="N34" s="124"/>
    </row>
    <row r="35" spans="3:24">
      <c r="D35" s="123" t="s">
        <v>27</v>
      </c>
      <c r="E35" s="124"/>
      <c r="F35" s="124"/>
      <c r="G35" s="124"/>
      <c r="H35" s="124"/>
      <c r="I35" s="124"/>
      <c r="J35" s="124"/>
      <c r="K35" s="124"/>
      <c r="L35" s="124"/>
      <c r="M35" s="124"/>
      <c r="N35" s="124"/>
    </row>
    <row r="36" spans="3:24" ht="15" thickBot="1">
      <c r="D36" s="129" t="s">
        <v>29</v>
      </c>
      <c r="E36" s="130"/>
      <c r="F36" s="130"/>
      <c r="G36" s="130"/>
      <c r="H36" s="130"/>
      <c r="I36" s="130"/>
      <c r="J36" s="130"/>
      <c r="K36" s="130"/>
      <c r="L36" s="130"/>
      <c r="M36" s="130"/>
      <c r="N36" s="130"/>
    </row>
    <row r="37" spans="3:24" ht="15.65" customHeight="1" thickBot="1">
      <c r="D37" s="135" t="s">
        <v>42</v>
      </c>
      <c r="E37" s="136">
        <f>SUM(E26:E36)</f>
        <v>0</v>
      </c>
      <c r="F37" s="136">
        <f t="shared" ref="F37:N37" si="1">SUM(F26:F36)</f>
        <v>0</v>
      </c>
      <c r="G37" s="136">
        <f t="shared" si="1"/>
        <v>0</v>
      </c>
      <c r="H37" s="136">
        <f t="shared" si="1"/>
        <v>0</v>
      </c>
      <c r="I37" s="136">
        <f t="shared" si="1"/>
        <v>0</v>
      </c>
      <c r="J37" s="136">
        <f t="shared" si="1"/>
        <v>0</v>
      </c>
      <c r="K37" s="136">
        <f t="shared" si="1"/>
        <v>0</v>
      </c>
      <c r="L37" s="136">
        <f t="shared" si="1"/>
        <v>0</v>
      </c>
      <c r="M37" s="136">
        <f t="shared" si="1"/>
        <v>0</v>
      </c>
      <c r="N37" s="136">
        <f t="shared" si="1"/>
        <v>0</v>
      </c>
      <c r="S37" s="118" t="s">
        <v>57</v>
      </c>
      <c r="T37" s="118" t="s">
        <v>58</v>
      </c>
    </row>
    <row r="38" spans="3:24"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S38" s="118" t="s">
        <v>59</v>
      </c>
      <c r="T38" s="118" t="s">
        <v>60</v>
      </c>
    </row>
    <row r="39" spans="3:24" ht="43.5">
      <c r="D39" s="413"/>
      <c r="E39" s="414"/>
      <c r="P39" s="117"/>
      <c r="V39" s="146" t="s">
        <v>61</v>
      </c>
      <c r="W39" s="118" t="s">
        <v>391</v>
      </c>
    </row>
    <row r="40" spans="3:24">
      <c r="O40" s="117"/>
      <c r="P40" s="182" t="s">
        <v>62</v>
      </c>
      <c r="Q40" s="182" t="s">
        <v>63</v>
      </c>
      <c r="T40" s="118" t="s">
        <v>64</v>
      </c>
      <c r="U40" s="118" t="s">
        <v>65</v>
      </c>
    </row>
    <row r="41" spans="3:24" ht="26.15" customHeight="1">
      <c r="D41" s="481" t="s">
        <v>66</v>
      </c>
      <c r="E41" s="484" t="s">
        <v>67</v>
      </c>
      <c r="F41" s="484"/>
      <c r="G41" s="484"/>
      <c r="H41" s="484"/>
      <c r="I41" s="484"/>
      <c r="J41" s="484"/>
      <c r="K41" s="484"/>
      <c r="L41" s="484"/>
      <c r="M41" s="484"/>
      <c r="N41" s="434"/>
      <c r="O41" s="117"/>
      <c r="P41" s="483" t="s">
        <v>68</v>
      </c>
      <c r="Q41" s="483"/>
      <c r="S41" s="483" t="s">
        <v>69</v>
      </c>
      <c r="T41" s="483"/>
      <c r="U41" s="483"/>
      <c r="W41" s="483" t="s">
        <v>68</v>
      </c>
      <c r="X41" s="483"/>
    </row>
    <row r="42" spans="3:24">
      <c r="D42" s="481" t="s">
        <v>5</v>
      </c>
      <c r="E42" s="122" t="s">
        <v>70</v>
      </c>
      <c r="F42" s="122" t="s">
        <v>71</v>
      </c>
      <c r="G42" s="122" t="s">
        <v>72</v>
      </c>
      <c r="H42" s="122" t="s">
        <v>38</v>
      </c>
      <c r="I42" s="122" t="s">
        <v>39</v>
      </c>
      <c r="J42" s="122">
        <v>2021</v>
      </c>
      <c r="K42" s="122" t="s">
        <v>41</v>
      </c>
      <c r="L42" s="122" t="s">
        <v>310</v>
      </c>
      <c r="M42" s="122" t="s">
        <v>375</v>
      </c>
      <c r="N42" s="122" t="s">
        <v>340</v>
      </c>
      <c r="O42" s="117"/>
      <c r="P42" s="122" t="s">
        <v>50</v>
      </c>
      <c r="Q42" s="122" t="s">
        <v>51</v>
      </c>
      <c r="R42" s="146"/>
      <c r="S42" s="122" t="s">
        <v>73</v>
      </c>
      <c r="T42" s="122" t="s">
        <v>74</v>
      </c>
      <c r="U42" s="122" t="s">
        <v>75</v>
      </c>
      <c r="W42" s="122" t="s">
        <v>50</v>
      </c>
      <c r="X42" s="122" t="s">
        <v>51</v>
      </c>
    </row>
    <row r="43" spans="3:24">
      <c r="C43" s="118" t="s">
        <v>10</v>
      </c>
      <c r="D43" s="123" t="s">
        <v>9</v>
      </c>
      <c r="E43" s="124"/>
      <c r="F43" s="150">
        <f>IFERROR(F6/Frequency!Q8,0)</f>
        <v>0</v>
      </c>
      <c r="G43" s="150">
        <f>IFERROR(G6/Frequency!R8,0)</f>
        <v>0</v>
      </c>
      <c r="H43" s="150">
        <f>IFERROR(H6/Frequency!S8,0)</f>
        <v>0</v>
      </c>
      <c r="I43" s="150">
        <f>IFERROR(I6/Frequency!T8,0)</f>
        <v>0</v>
      </c>
      <c r="J43" s="150">
        <f>IFERROR(J6/Frequency!U8,0)</f>
        <v>0</v>
      </c>
      <c r="K43" s="150">
        <f>IFERROR(K6/Frequency!V8,0)</f>
        <v>0</v>
      </c>
      <c r="L43" s="150">
        <f>IFERROR(L6/Frequency!W8,0)</f>
        <v>0</v>
      </c>
      <c r="M43" s="150">
        <f>IFERROR(M6/Frequency!X8,0)</f>
        <v>0</v>
      </c>
      <c r="N43" s="150">
        <f>IFERROR(N6/Frequency!Y8,0)</f>
        <v>0</v>
      </c>
      <c r="P43" s="415">
        <f>IFERROR((I43*I56)+(K43*K56)+(L43*L56)+(M43*M56)+(N43*N56),0)</f>
        <v>0</v>
      </c>
      <c r="Q43" s="150">
        <f>_xlfn.STDEV.S(I43,K43,L43)</f>
        <v>0</v>
      </c>
      <c r="R43" s="146"/>
      <c r="S43" s="150" t="str">
        <f ca="1">IF(SIM_Class_Code=C43,SIM_Distrn,"Log Normal")</f>
        <v>Gamma</v>
      </c>
      <c r="T43" s="416" t="e">
        <f t="shared" ref="T43:T54" ca="1" si="2">IF(S43="Gamma",INDIRECT($C43&amp;"_"&amp;$P$40,1)/$U43,IF(S43="Log Normal",LN(INDIRECT($C43&amp;"_"&amp;$P$40,1))-(0.5*INDIRECT($C43&amp;"_"&amp;$U$40,1)),IF(S43="Pareto","α","Check Distribution")))</f>
        <v>#DIV/0!</v>
      </c>
      <c r="U43" s="416" t="e">
        <f t="shared" ref="U43:U54" ca="1" si="3">IF(S43="Gamma",(INDIRECT($C43&amp;"_"&amp;$Q$40,1))^2/INDIRECT($C43&amp;"_"&amp;$P$40,1),IF(S43="Log Normal",(INDIRECT($C43&amp;"_"&amp;$Q$40,1)/INDIRECT($C43&amp;"_"&amp;$P$40,1))^2,IF(S43="Pareto","λ","Check Distribution")))</f>
        <v>#DIV/0!</v>
      </c>
      <c r="W43" s="150"/>
      <c r="X43" s="150"/>
    </row>
    <row r="44" spans="3:24">
      <c r="C44" s="118" t="s">
        <v>12</v>
      </c>
      <c r="D44" s="123" t="s">
        <v>11</v>
      </c>
      <c r="E44" s="124"/>
      <c r="F44" s="150">
        <f>IFERROR(F7/Frequency!Q9,0)</f>
        <v>0</v>
      </c>
      <c r="G44" s="150">
        <f>IFERROR(G7/Frequency!R9,0)</f>
        <v>0</v>
      </c>
      <c r="H44" s="150">
        <f>IFERROR(H7/Frequency!S9,0)</f>
        <v>0</v>
      </c>
      <c r="I44" s="150">
        <f>IFERROR(I7/Frequency!T9,0)</f>
        <v>0</v>
      </c>
      <c r="J44" s="150">
        <f>IFERROR(J7/Frequency!U9,0)</f>
        <v>0</v>
      </c>
      <c r="K44" s="150">
        <f>IFERROR(K7/Frequency!V9,0)</f>
        <v>0</v>
      </c>
      <c r="L44" s="150">
        <f>IFERROR(L7/Frequency!W9,0)</f>
        <v>0</v>
      </c>
      <c r="M44" s="150">
        <f>IFERROR(M7/Frequency!X9,0)</f>
        <v>0</v>
      </c>
      <c r="N44" s="150">
        <f>IFERROR(N7/Frequency!Y9,0)</f>
        <v>0</v>
      </c>
      <c r="P44" s="417">
        <f>IFERROR(SUMPRODUCT($K44:$M44,$K$56:$M$56),0)</f>
        <v>0</v>
      </c>
      <c r="Q44" s="150">
        <f>_xlfn.STDEV.S(K44:M44)</f>
        <v>0</v>
      </c>
      <c r="R44" s="146"/>
      <c r="S44" s="150" t="str">
        <f>IF(SIM_Class_Code=C44,SIM_Distrn,"Log Normal")</f>
        <v>Log Normal</v>
      </c>
      <c r="T44" s="416" t="e">
        <f t="shared" ca="1" si="2"/>
        <v>#NUM!</v>
      </c>
      <c r="U44" s="416" t="e">
        <f t="shared" ca="1" si="3"/>
        <v>#DIV/0!</v>
      </c>
      <c r="W44" s="150"/>
      <c r="X44" s="150"/>
    </row>
    <row r="45" spans="3:24">
      <c r="C45" s="118" t="s">
        <v>14</v>
      </c>
      <c r="D45" s="123" t="s">
        <v>13</v>
      </c>
      <c r="E45" s="124"/>
      <c r="F45" s="150">
        <f>IFERROR(F8/Frequency!Q10,0)</f>
        <v>0</v>
      </c>
      <c r="G45" s="150">
        <f>IFERROR(G8/Frequency!R10,0)</f>
        <v>0</v>
      </c>
      <c r="H45" s="150">
        <f>IFERROR(H8/Frequency!S10,0)</f>
        <v>0</v>
      </c>
      <c r="I45" s="150">
        <f>IFERROR(I8/Frequency!T10,0)</f>
        <v>0</v>
      </c>
      <c r="J45" s="150">
        <f>IFERROR(J8/Frequency!U10,0)</f>
        <v>0</v>
      </c>
      <c r="K45" s="150">
        <f>IFERROR(K8/Frequency!V10,0)</f>
        <v>0</v>
      </c>
      <c r="L45" s="150">
        <f>IFERROR(L8/Frequency!W10,0)</f>
        <v>0</v>
      </c>
      <c r="M45" s="150">
        <f>IFERROR(M8/Frequency!X10,0)</f>
        <v>0</v>
      </c>
      <c r="N45" s="150">
        <f>IFERROR(N8/Frequency!Y10,0)</f>
        <v>0</v>
      </c>
      <c r="P45" s="415">
        <f>IFERROR((J45*J56)+(K45*K56)+(M45*M56)+(L45*L56),0)</f>
        <v>0</v>
      </c>
      <c r="Q45" s="150">
        <f>_xlfn.STDEV.S(J45,K45,M45)</f>
        <v>0</v>
      </c>
      <c r="R45" s="146"/>
      <c r="S45" s="150" t="str">
        <f>IF(SIM_Class_Code=C45,SIM_Distrn,"Log Normal")</f>
        <v>Log Normal</v>
      </c>
      <c r="T45" s="416" t="e">
        <f t="shared" ca="1" si="2"/>
        <v>#NUM!</v>
      </c>
      <c r="U45" s="416" t="e">
        <f t="shared" ca="1" si="3"/>
        <v>#DIV/0!</v>
      </c>
      <c r="W45" s="150"/>
      <c r="X45" s="150"/>
    </row>
    <row r="46" spans="3:24">
      <c r="C46" s="118" t="s">
        <v>16</v>
      </c>
      <c r="D46" s="123" t="s">
        <v>15</v>
      </c>
      <c r="E46" s="124"/>
      <c r="F46" s="150">
        <f>IFERROR(F9/Frequency!Q11,0)</f>
        <v>0</v>
      </c>
      <c r="G46" s="150">
        <f>IFERROR(G9/Frequency!R11,0)</f>
        <v>0</v>
      </c>
      <c r="H46" s="150">
        <f>IFERROR(H9/Frequency!S11,0)</f>
        <v>0</v>
      </c>
      <c r="I46" s="150">
        <f>IFERROR(I9/Frequency!T11,0)</f>
        <v>0</v>
      </c>
      <c r="J46" s="150">
        <f>IFERROR(J9/Frequency!U11,0)</f>
        <v>0</v>
      </c>
      <c r="K46" s="150">
        <f>IFERROR(K9/Frequency!V11,0)</f>
        <v>0</v>
      </c>
      <c r="L46" s="150">
        <f>IFERROR(L9/Frequency!W11,0)</f>
        <v>0</v>
      </c>
      <c r="M46" s="150">
        <f>IFERROR(M9/Frequency!X11,0)</f>
        <v>0</v>
      </c>
      <c r="N46" s="150">
        <f>IFERROR(N9/Frequency!Y11,0)</f>
        <v>0</v>
      </c>
      <c r="P46" s="415">
        <f>IFERROR((J46*J56)+(K46*K56)+(L46*L56)+(M46*M56)+(N46*N56),0)</f>
        <v>0</v>
      </c>
      <c r="Q46" s="150">
        <f>_xlfn.STDEV.S(J46:L46)</f>
        <v>0</v>
      </c>
      <c r="R46" s="146"/>
      <c r="S46" s="150" t="str">
        <f>IF(SIM_Class_Code=C46,SIM_Distrn,"Log Normal")</f>
        <v>Log Normal</v>
      </c>
      <c r="T46" s="416" t="e">
        <f t="shared" ca="1" si="2"/>
        <v>#NUM!</v>
      </c>
      <c r="U46" s="416" t="e">
        <f t="shared" ca="1" si="3"/>
        <v>#DIV/0!</v>
      </c>
      <c r="W46" s="415"/>
      <c r="X46" s="415"/>
    </row>
    <row r="47" spans="3:24">
      <c r="C47" s="118" t="s">
        <v>18</v>
      </c>
      <c r="D47" s="123" t="s">
        <v>17</v>
      </c>
      <c r="E47" s="124"/>
      <c r="F47" s="150">
        <f>IFERROR(F10/Frequency!Q12,0)</f>
        <v>0</v>
      </c>
      <c r="G47" s="150">
        <f>IFERROR(G10/Frequency!R12,0)</f>
        <v>0</v>
      </c>
      <c r="H47" s="150">
        <f>IFERROR(H10/Frequency!S12,0)</f>
        <v>0</v>
      </c>
      <c r="I47" s="150">
        <f>IFERROR(I10/Frequency!T12,0)</f>
        <v>0</v>
      </c>
      <c r="J47" s="150">
        <f>IFERROR(J10/Frequency!U12,0)</f>
        <v>0</v>
      </c>
      <c r="K47" s="150">
        <f>IFERROR(K10/Frequency!V12,0)</f>
        <v>0</v>
      </c>
      <c r="L47" s="150">
        <f>IFERROR(L10/Frequency!W12,0)</f>
        <v>0</v>
      </c>
      <c r="M47" s="150">
        <f>IFERROR(M10/Frequency!X12,0)</f>
        <v>0</v>
      </c>
      <c r="N47" s="150">
        <f>IFERROR(N10/Frequency!Y12,0)</f>
        <v>0</v>
      </c>
      <c r="P47" s="415">
        <f>IFERROR((K47*K56)+(M47*M56)+(L47*L56)+(N47*N56),0)</f>
        <v>0</v>
      </c>
      <c r="Q47" s="150">
        <f>_xlfn.STDEV.S(K47,M47)</f>
        <v>0</v>
      </c>
      <c r="R47" s="146"/>
      <c r="S47" s="150" t="str">
        <f>IF(SIM_Class_Code=$C47,SIM_Distrn,"Log Normal")</f>
        <v>Log Normal</v>
      </c>
      <c r="T47" s="416" t="e">
        <f t="shared" ca="1" si="2"/>
        <v>#NUM!</v>
      </c>
      <c r="U47" s="416" t="e">
        <f t="shared" ca="1" si="3"/>
        <v>#DIV/0!</v>
      </c>
      <c r="W47" s="415"/>
      <c r="X47" s="415"/>
    </row>
    <row r="48" spans="3:24">
      <c r="C48" s="118" t="s">
        <v>20</v>
      </c>
      <c r="D48" s="123" t="s">
        <v>19</v>
      </c>
      <c r="E48" s="124"/>
      <c r="F48" s="150">
        <f>IFERROR(F11/Frequency!Q13,0)</f>
        <v>0</v>
      </c>
      <c r="G48" s="150">
        <f>IFERROR(G11/Frequency!R13,0)</f>
        <v>0</v>
      </c>
      <c r="H48" s="150">
        <f>IFERROR(H11/Frequency!S13,0)</f>
        <v>0</v>
      </c>
      <c r="I48" s="150">
        <f>IFERROR(I11/Frequency!T13,0)</f>
        <v>0</v>
      </c>
      <c r="J48" s="150">
        <f>IFERROR(J11/Frequency!U13,0)</f>
        <v>0</v>
      </c>
      <c r="K48" s="150">
        <f>IFERROR(K11/Frequency!V13,0)</f>
        <v>0</v>
      </c>
      <c r="L48" s="150">
        <f>IFERROR(L11/Frequency!W13,0)</f>
        <v>0</v>
      </c>
      <c r="M48" s="150">
        <f>IFERROR(M11/Frequency!X13,0)</f>
        <v>0</v>
      </c>
      <c r="N48" s="150">
        <f>IFERROR(N11/Frequency!Y13,0)</f>
        <v>0</v>
      </c>
      <c r="P48" s="417">
        <f>IFERROR((J48*J56)+(K48*K56)+(L48*L56)+(M48*M56)+(N48*N56),0)</f>
        <v>0</v>
      </c>
      <c r="Q48" s="150">
        <f>_xlfn.STDEV.S(J48:L48)</f>
        <v>0</v>
      </c>
      <c r="R48" s="146"/>
      <c r="S48" s="150" t="str">
        <f>IF(SIM_Class_Code=$C48,SIM_Distrn,"Log Normal")</f>
        <v>Log Normal</v>
      </c>
      <c r="T48" s="416" t="e">
        <f t="shared" ca="1" si="2"/>
        <v>#NUM!</v>
      </c>
      <c r="U48" s="416" t="e">
        <f t="shared" ca="1" si="3"/>
        <v>#DIV/0!</v>
      </c>
      <c r="W48" s="415"/>
      <c r="X48" s="415"/>
    </row>
    <row r="49" spans="3:24">
      <c r="C49" s="118" t="s">
        <v>22</v>
      </c>
      <c r="D49" s="123" t="s">
        <v>21</v>
      </c>
      <c r="E49" s="124"/>
      <c r="F49" s="150">
        <f>IFERROR(F12/Frequency!Q14,0)</f>
        <v>0</v>
      </c>
      <c r="G49" s="150">
        <f>IFERROR(G12/Frequency!R14,0)</f>
        <v>0</v>
      </c>
      <c r="H49" s="150">
        <f>IFERROR(H12/Frequency!S14,0)</f>
        <v>0</v>
      </c>
      <c r="I49" s="150">
        <f>IFERROR(I12/Frequency!T14,0)</f>
        <v>0</v>
      </c>
      <c r="J49" s="150">
        <f>IFERROR(J12/Frequency!U14,0)</f>
        <v>0</v>
      </c>
      <c r="K49" s="150">
        <f>IFERROR(K12/Frequency!V14,0)</f>
        <v>0</v>
      </c>
      <c r="L49" s="150">
        <f>IFERROR(L12/Frequency!W14,0)</f>
        <v>0</v>
      </c>
      <c r="M49" s="150">
        <f>IFERROR(M12/Frequency!X14,0)</f>
        <v>0</v>
      </c>
      <c r="N49" s="150">
        <f>IFERROR(N12/Frequency!Y14,0)</f>
        <v>0</v>
      </c>
      <c r="P49" s="415">
        <f>IFERROR((J49*J56)+(K49*K56)+(L49*L56)+(M49*M56)+(N49*N56),0)</f>
        <v>0</v>
      </c>
      <c r="Q49" s="150">
        <f>_xlfn.STDEV.S(I49:K49)</f>
        <v>0</v>
      </c>
      <c r="R49" s="146"/>
      <c r="S49" s="150" t="str">
        <f>IF(SIM_Class_Code=$C49,SIM_Distrn,"Log Normal")</f>
        <v>Log Normal</v>
      </c>
      <c r="T49" s="416" t="e">
        <f t="shared" ca="1" si="2"/>
        <v>#NUM!</v>
      </c>
      <c r="U49" s="416" t="e">
        <f t="shared" ca="1" si="3"/>
        <v>#DIV/0!</v>
      </c>
      <c r="W49" s="415"/>
      <c r="X49" s="415"/>
    </row>
    <row r="50" spans="3:24">
      <c r="C50" s="118" t="s">
        <v>24</v>
      </c>
      <c r="D50" s="123" t="s">
        <v>23</v>
      </c>
      <c r="E50" s="124"/>
      <c r="F50" s="150">
        <f>IFERROR(F13/Frequency!Q15,0)</f>
        <v>0</v>
      </c>
      <c r="G50" s="150">
        <f>IFERROR(G13/Frequency!R15,0)</f>
        <v>0</v>
      </c>
      <c r="H50" s="150">
        <f>IFERROR(H13/Frequency!S15,0)</f>
        <v>0</v>
      </c>
      <c r="I50" s="150">
        <f>IFERROR(I13/Frequency!T15,0)</f>
        <v>0</v>
      </c>
      <c r="J50" s="150">
        <f>IFERROR(J13/Frequency!U15,0)</f>
        <v>0</v>
      </c>
      <c r="K50" s="150">
        <f>IFERROR(K13/Frequency!V15,0)</f>
        <v>0</v>
      </c>
      <c r="L50" s="150">
        <f>IFERROR(L13/Frequency!W15,0)</f>
        <v>0</v>
      </c>
      <c r="M50" s="150">
        <f>IFERROR(M13/Frequency!X15,0)</f>
        <v>0</v>
      </c>
      <c r="N50" s="150">
        <f>IFERROR(N13/Frequency!Y15,0)</f>
        <v>0</v>
      </c>
      <c r="P50" s="150">
        <f>IFERROR(SUMPRODUCT($J50:$N50,$J$56:$N$56),0)</f>
        <v>0</v>
      </c>
      <c r="Q50" s="150">
        <f>_xlfn.STDEV.S(I50:M50)</f>
        <v>0</v>
      </c>
      <c r="R50" s="146"/>
      <c r="S50" s="150" t="str">
        <f>IF(SIM_Class_Code=$C50,SIM_Distrn,"Log Normal")</f>
        <v>Log Normal</v>
      </c>
      <c r="T50" s="416" t="e">
        <f t="shared" ca="1" si="2"/>
        <v>#NUM!</v>
      </c>
      <c r="U50" s="416" t="e">
        <f t="shared" ca="1" si="3"/>
        <v>#DIV/0!</v>
      </c>
      <c r="W50" s="415"/>
      <c r="X50" s="415"/>
    </row>
    <row r="51" spans="3:24">
      <c r="C51" s="118" t="s">
        <v>26</v>
      </c>
      <c r="D51" s="123" t="s">
        <v>25</v>
      </c>
      <c r="E51" s="124"/>
      <c r="F51" s="150">
        <f>IFERROR(F14/Frequency!Q16,0)</f>
        <v>0</v>
      </c>
      <c r="G51" s="150">
        <f>IFERROR(G14/Frequency!R16,0)</f>
        <v>0</v>
      </c>
      <c r="H51" s="150">
        <f>IFERROR(H14/Frequency!S16,0)</f>
        <v>0</v>
      </c>
      <c r="I51" s="150">
        <f>IFERROR(I14/Frequency!T16,0)</f>
        <v>0</v>
      </c>
      <c r="J51" s="150">
        <f>IFERROR(J14/Frequency!U16,0)</f>
        <v>0</v>
      </c>
      <c r="K51" s="150">
        <f>IFERROR(K14/Frequency!V16,0)</f>
        <v>0</v>
      </c>
      <c r="L51" s="150">
        <f>IFERROR(L14/Frequency!W16,0)</f>
        <v>0</v>
      </c>
      <c r="M51" s="150">
        <f>IFERROR(M14/Frequency!X16,0)</f>
        <v>0</v>
      </c>
      <c r="N51" s="150">
        <f>IFERROR(N14/Frequency!Y16,0)</f>
        <v>0</v>
      </c>
      <c r="P51" s="415">
        <f>IFERROR(SUMPRODUCT($L51:$N51,$L$56:$N$56),0)</f>
        <v>0</v>
      </c>
      <c r="Q51" s="150">
        <f>_xlfn.STDEV.S(I51:K51)</f>
        <v>0</v>
      </c>
      <c r="R51" s="146"/>
      <c r="S51" s="150" t="str">
        <f t="shared" ref="S51:S54" si="4">IF(SIM_Class_Code=$C51,SIM_Distrn,"Log Normal")</f>
        <v>Log Normal</v>
      </c>
      <c r="T51" s="416" t="e">
        <f t="shared" ca="1" si="2"/>
        <v>#NUM!</v>
      </c>
      <c r="U51" s="416" t="e">
        <f t="shared" ca="1" si="3"/>
        <v>#DIV/0!</v>
      </c>
      <c r="W51" s="415"/>
      <c r="X51" s="415"/>
    </row>
    <row r="52" spans="3:24">
      <c r="C52" s="118" t="s">
        <v>28</v>
      </c>
      <c r="D52" s="123" t="s">
        <v>27</v>
      </c>
      <c r="E52" s="124"/>
      <c r="F52" s="150">
        <f>IFERROR(F15/Frequency!Q17,0)</f>
        <v>0</v>
      </c>
      <c r="G52" s="150">
        <f>IFERROR(G15/Frequency!R17,0)</f>
        <v>0</v>
      </c>
      <c r="H52" s="150">
        <f>IFERROR(H15/Frequency!S17,0)</f>
        <v>0</v>
      </c>
      <c r="I52" s="150">
        <f>IFERROR(I15/Frequency!T17,0)</f>
        <v>0</v>
      </c>
      <c r="J52" s="150">
        <f>IFERROR(J15/Frequency!U17,0)</f>
        <v>0</v>
      </c>
      <c r="K52" s="150">
        <f>IFERROR(K15/Frequency!V17,0)</f>
        <v>0</v>
      </c>
      <c r="L52" s="150">
        <f>IFERROR(L15/Frequency!W17,0)</f>
        <v>0</v>
      </c>
      <c r="M52" s="150">
        <f>IFERROR(M15/Frequency!X17,0)</f>
        <v>0</v>
      </c>
      <c r="N52" s="150">
        <f>IFERROR(N15/Frequency!Y17,0)</f>
        <v>0</v>
      </c>
      <c r="P52" s="415">
        <f>IFERROR((J52*J56)+(M52*M56),0)</f>
        <v>0</v>
      </c>
      <c r="Q52" s="150">
        <f>_xlfn.STDEV.S(J52,M52)</f>
        <v>0</v>
      </c>
      <c r="R52" s="146"/>
      <c r="S52" s="150" t="str">
        <f t="shared" si="4"/>
        <v>Log Normal</v>
      </c>
      <c r="T52" s="416" t="e">
        <f t="shared" ca="1" si="2"/>
        <v>#NUM!</v>
      </c>
      <c r="U52" s="416" t="e">
        <f t="shared" ca="1" si="3"/>
        <v>#DIV/0!</v>
      </c>
      <c r="W52" s="415"/>
      <c r="X52" s="415"/>
    </row>
    <row r="53" spans="3:24" ht="15" thickBot="1">
      <c r="C53" s="118" t="s">
        <v>30</v>
      </c>
      <c r="D53" s="129" t="s">
        <v>29</v>
      </c>
      <c r="E53" s="130"/>
      <c r="F53" s="154">
        <f>IFERROR(F16/Frequency!Q18,0)</f>
        <v>0</v>
      </c>
      <c r="G53" s="154">
        <f>IFERROR(G16/Frequency!R18,0)</f>
        <v>0</v>
      </c>
      <c r="H53" s="154">
        <f>IFERROR(H16/Frequency!S18,0)</f>
        <v>0</v>
      </c>
      <c r="I53" s="154">
        <f>IFERROR(I16/Frequency!T18,0)</f>
        <v>0</v>
      </c>
      <c r="J53" s="154">
        <f>IFERROR(J16/Frequency!U18,0)</f>
        <v>0</v>
      </c>
      <c r="K53" s="154">
        <f>IFERROR(K16/Frequency!V18,0)</f>
        <v>0</v>
      </c>
      <c r="L53" s="154">
        <f>IFERROR(L16/Frequency!W18,0)</f>
        <v>0</v>
      </c>
      <c r="M53" s="154">
        <f>IFERROR(M16/Frequency!X18,0)</f>
        <v>0</v>
      </c>
      <c r="N53" s="154">
        <f>IFERROR(N16/Frequency!Y18,0)</f>
        <v>0</v>
      </c>
      <c r="P53" s="415">
        <f>IFERROR((J53*J56)+(K53*K56)+(L53*L56)+(M53*M56)+(N53*N56),0)</f>
        <v>0</v>
      </c>
      <c r="Q53" s="150">
        <f>_xlfn.STDEV.S(J53:K53)</f>
        <v>0</v>
      </c>
      <c r="R53" s="146"/>
      <c r="S53" s="154" t="str">
        <f>IF(SIM_Class_Code=$C53,SIM_Distrn,"Log Normal")</f>
        <v>Log Normal</v>
      </c>
      <c r="T53" s="418" t="e">
        <f t="shared" ca="1" si="2"/>
        <v>#NUM!</v>
      </c>
      <c r="U53" s="418" t="e">
        <f t="shared" ca="1" si="3"/>
        <v>#DIV/0!</v>
      </c>
      <c r="W53" s="419"/>
      <c r="X53" s="419"/>
    </row>
    <row r="54" spans="3:24" ht="15.65" customHeight="1" thickBot="1">
      <c r="C54" s="118" t="s">
        <v>76</v>
      </c>
      <c r="D54" s="135" t="s">
        <v>42</v>
      </c>
      <c r="E54" s="136"/>
      <c r="F54" s="136">
        <f>IFERROR(F17/Frequency!Q19,0)</f>
        <v>0</v>
      </c>
      <c r="G54" s="136">
        <f>IFERROR(G17/Frequency!R19,0)</f>
        <v>0</v>
      </c>
      <c r="H54" s="136">
        <f>IFERROR(H17/Frequency!S19,0)</f>
        <v>0</v>
      </c>
      <c r="I54" s="136">
        <f>IFERROR(I17/Frequency!T19,0)</f>
        <v>0</v>
      </c>
      <c r="J54" s="136">
        <f>IFERROR(J17/Frequency!U19,0)</f>
        <v>0</v>
      </c>
      <c r="K54" s="136">
        <f>IFERROR(K17/Frequency!V19,0)</f>
        <v>0</v>
      </c>
      <c r="L54" s="136">
        <f>IFERROR(L17/Frequency!W19,0)</f>
        <v>0</v>
      </c>
      <c r="M54" s="136">
        <f>IFERROR(M17/Frequency!X19,0)</f>
        <v>0</v>
      </c>
      <c r="N54" s="136">
        <f>IFERROR(N17/Frequency!Y19,0)</f>
        <v>0</v>
      </c>
      <c r="P54" s="136">
        <f>IFERROR(SUMPRODUCT($I54:$M54,$I$56:$M$56),0)</f>
        <v>0</v>
      </c>
      <c r="Q54" s="136">
        <f>_xlfn.STDEV.S(I54:M54)</f>
        <v>0</v>
      </c>
      <c r="S54" s="420" t="str">
        <f t="shared" si="4"/>
        <v>Log Normal</v>
      </c>
      <c r="T54" s="421" t="e">
        <f t="shared" ca="1" si="2"/>
        <v>#NUM!</v>
      </c>
      <c r="U54" s="421" t="e">
        <f t="shared" ca="1" si="3"/>
        <v>#DIV/0!</v>
      </c>
      <c r="W54" s="422"/>
      <c r="X54" s="422"/>
    </row>
    <row r="56" spans="3:24">
      <c r="D56" s="160" t="s">
        <v>53</v>
      </c>
      <c r="E56" s="143"/>
      <c r="F56" s="161">
        <v>0</v>
      </c>
      <c r="G56" s="161">
        <v>0</v>
      </c>
      <c r="H56" s="161">
        <v>0</v>
      </c>
      <c r="I56" s="161">
        <v>0</v>
      </c>
      <c r="J56" s="161">
        <v>0.1</v>
      </c>
      <c r="K56" s="161">
        <v>0.2</v>
      </c>
      <c r="L56" s="161">
        <v>0.3</v>
      </c>
      <c r="M56" s="161">
        <v>0.3</v>
      </c>
      <c r="N56" s="161">
        <v>0.1</v>
      </c>
    </row>
    <row r="57" spans="3:24">
      <c r="M57" s="119"/>
      <c r="N57" s="119"/>
    </row>
    <row r="58" spans="3:24" ht="10.4" customHeight="1">
      <c r="M58" s="119"/>
      <c r="N58" s="119"/>
    </row>
    <row r="59" spans="3:24">
      <c r="D59" s="118" t="s">
        <v>73</v>
      </c>
      <c r="E59" s="118" t="s">
        <v>77</v>
      </c>
      <c r="F59" s="118" t="s">
        <v>77</v>
      </c>
      <c r="G59" s="118" t="s">
        <v>78</v>
      </c>
      <c r="H59" s="118" t="s">
        <v>79</v>
      </c>
    </row>
    <row r="60" spans="3:24">
      <c r="D60" s="118" t="s">
        <v>80</v>
      </c>
      <c r="E60" s="118" t="s">
        <v>57</v>
      </c>
      <c r="F60" s="118" t="s">
        <v>58</v>
      </c>
      <c r="G60" s="118" t="s">
        <v>333</v>
      </c>
      <c r="H60" s="118" t="s">
        <v>334</v>
      </c>
    </row>
    <row r="61" spans="3:24" ht="29">
      <c r="D61" s="118" t="s">
        <v>81</v>
      </c>
      <c r="E61" s="118" t="s">
        <v>59</v>
      </c>
      <c r="F61" s="118" t="s">
        <v>60</v>
      </c>
      <c r="G61" s="118" t="s">
        <v>335</v>
      </c>
      <c r="H61" s="118" t="s">
        <v>336</v>
      </c>
    </row>
    <row r="62" spans="3:24" ht="29">
      <c r="D62" s="118" t="s">
        <v>82</v>
      </c>
      <c r="E62" s="118" t="s">
        <v>57</v>
      </c>
      <c r="F62" s="118" t="s">
        <v>83</v>
      </c>
      <c r="G62" s="118" t="s">
        <v>84</v>
      </c>
      <c r="H62" s="118" t="s">
        <v>337</v>
      </c>
    </row>
  </sheetData>
  <mergeCells count="9">
    <mergeCell ref="W41:X41"/>
    <mergeCell ref="D4:D5"/>
    <mergeCell ref="P41:Q41"/>
    <mergeCell ref="S41:U41"/>
    <mergeCell ref="D24:D25"/>
    <mergeCell ref="D41:D42"/>
    <mergeCell ref="E4:M4"/>
    <mergeCell ref="E24:M24"/>
    <mergeCell ref="E41:M41"/>
  </mergeCells>
  <phoneticPr fontId="1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FD32F-62D8-46D2-A3EC-478C7611676B}">
  <sheetPr codeName="Sheet9">
    <tabColor theme="1" tint="4.9989318521683403E-2"/>
  </sheetPr>
  <dimension ref="D6:G1802"/>
  <sheetViews>
    <sheetView zoomScale="92" zoomScaleNormal="90" workbookViewId="0">
      <selection activeCell="G6" sqref="G6"/>
    </sheetView>
  </sheetViews>
  <sheetFormatPr defaultColWidth="8.796875" defaultRowHeight="14.5"/>
  <cols>
    <col min="1" max="3" width="8.796875" style="118"/>
    <col min="4" max="4" width="24.796875" style="118" customWidth="1"/>
    <col min="5" max="5" width="24.3984375" style="118" customWidth="1"/>
    <col min="6" max="7" width="26.3984375" style="118" customWidth="1"/>
    <col min="8" max="8" width="8.796875" style="118"/>
    <col min="9" max="10" width="10.796875" style="118" bestFit="1" customWidth="1"/>
    <col min="11" max="16384" width="8.796875" style="118"/>
  </cols>
  <sheetData>
    <row r="6" spans="4:5" ht="43.5">
      <c r="D6" s="476" t="s">
        <v>394</v>
      </c>
    </row>
    <row r="8" spans="4:5">
      <c r="D8" s="279" t="s">
        <v>5</v>
      </c>
      <c r="E8" s="284" t="s">
        <v>9</v>
      </c>
    </row>
    <row r="9" spans="4:5">
      <c r="D9" s="279" t="s">
        <v>6</v>
      </c>
      <c r="E9" s="280" t="str">
        <f>VLOOKUP($E$8,Class_Codes,2,0)</f>
        <v>ENG</v>
      </c>
    </row>
    <row r="10" spans="4:5">
      <c r="D10" s="279" t="s">
        <v>129</v>
      </c>
      <c r="E10" s="280" t="str">
        <f ca="1">INDIRECT(SIM_Class_Code&amp;"_SIM_Distrn",1)</f>
        <v>Gamma</v>
      </c>
    </row>
    <row r="11" spans="4:5">
      <c r="D11" s="279" t="s">
        <v>130</v>
      </c>
      <c r="E11" s="280" t="e">
        <f>ROUNDUP(VLOOKUP(SIM_Class_Code,SIM_Numbers,3,0),0)</f>
        <v>#VALUE!</v>
      </c>
    </row>
    <row r="12" spans="4:5">
      <c r="D12" s="279" t="s">
        <v>131</v>
      </c>
      <c r="E12" s="403" t="e">
        <f ca="1">IF((INDIRECT(SIM_Class_Code&amp;"_QS_I",1)*INDIRECT(SIM_Class_Code&amp;"_QS_Ret_Rate",1))+(INDIRECT(SIM_Class_Code&amp;"_Surp_I",1)*INDIRECT(SIM_Class_Code&amp;"_Surp_Ret_Rate",1))=0,1,(INDIRECT(SIM_Class_Code&amp;"_QS_I",1)*INDIRECT(SIM_Class_Code&amp;"_QS_Ret_Rate",1))+(INDIRECT(SIM_Class_Code&amp;"_Surp_I",1)*INDIRECT(SIM_Class_Code&amp;"_Surp_Ret_Rate",1)))</f>
        <v>#VALUE!</v>
      </c>
    </row>
    <row r="13" spans="4:5">
      <c r="D13" s="279" t="s">
        <v>132</v>
      </c>
      <c r="E13" s="280">
        <f ca="1">IF((INDIRECT(SIM_Class_Code&amp;"_QS_I",1)*INDIRECT(SIM_Class_Code&amp;"_QS_Lim",1))+(INDIRECT(SIM_Class_Code&amp;"_Surp_I",1)*INDIRECT(SIM_Class_Code&amp;"_Surp_Lim",1))=0,1000000000,(INDIRECT(SIM_Class_Code&amp;"_QS_I",1)*INDIRECT(SIM_Class_Code&amp;"_QS_Lim",1))+(INDIRECT(SIM_Class_Code&amp;"_Surp_I",1)*INDIRECT(SIM_Class_Code&amp;"_Surp_Lim",1)))</f>
        <v>1000000000</v>
      </c>
    </row>
    <row r="14" spans="4:5">
      <c r="D14" s="404" t="s">
        <v>133</v>
      </c>
      <c r="E14" s="280">
        <f ca="1">INDIRECT(SIM_Class_Code&amp;"_RXL_I",1)*INDIRECT(SIM_Class_Code&amp;"_RXL_Ret_Amt",1)</f>
        <v>0</v>
      </c>
    </row>
    <row r="15" spans="4:5">
      <c r="D15" s="279" t="s">
        <v>134</v>
      </c>
      <c r="E15" s="280">
        <f ca="1">INDIRECT(SIM_Class_Code&amp;"_RXL_I",1)*INDIRECT(SIM_Class_Code&amp;"_RXL_Lim",1)</f>
        <v>0</v>
      </c>
    </row>
    <row r="18" spans="4:7">
      <c r="D18" s="279" t="s">
        <v>135</v>
      </c>
      <c r="E18" s="284">
        <v>10</v>
      </c>
      <c r="F18" s="405"/>
    </row>
    <row r="23" spans="4:7" ht="18" customHeight="1">
      <c r="D23" s="487" t="s">
        <v>136</v>
      </c>
      <c r="E23" s="487"/>
      <c r="F23" s="487"/>
      <c r="G23" s="487"/>
    </row>
    <row r="24" spans="4:7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</row>
    <row r="25" spans="4:7" ht="16.399999999999999" customHeight="1">
      <c r="D25" s="305"/>
      <c r="E25" s="305"/>
      <c r="F25" s="306"/>
    </row>
    <row r="26" spans="4:7">
      <c r="D26" s="307">
        <v>1</v>
      </c>
      <c r="E26" s="307">
        <v>3594217.2704823492</v>
      </c>
      <c r="F26" s="307">
        <v>3594217.2704823492</v>
      </c>
      <c r="G26" s="307">
        <v>3594217.2704823492</v>
      </c>
    </row>
    <row r="27" spans="4:7">
      <c r="D27" s="307">
        <v>2</v>
      </c>
      <c r="E27" s="307">
        <v>3548259.197390751</v>
      </c>
      <c r="F27" s="307">
        <v>3548259.197390751</v>
      </c>
      <c r="G27" s="307">
        <v>3548259.197390751</v>
      </c>
    </row>
    <row r="28" spans="4:7">
      <c r="D28" s="307">
        <v>3</v>
      </c>
      <c r="E28" s="307">
        <v>3166097.744767684</v>
      </c>
      <c r="F28" s="307">
        <v>3166097.744767684</v>
      </c>
      <c r="G28" s="307">
        <v>3166097.744767684</v>
      </c>
    </row>
    <row r="29" spans="4:7">
      <c r="D29" s="307">
        <v>4</v>
      </c>
      <c r="E29" s="307">
        <v>3457549.4808891299</v>
      </c>
      <c r="F29" s="307">
        <v>3457549.4808891299</v>
      </c>
      <c r="G29" s="307">
        <v>3457549.4808891299</v>
      </c>
    </row>
    <row r="30" spans="4:7">
      <c r="D30" s="307">
        <v>5</v>
      </c>
      <c r="E30" s="307">
        <v>3510872.1353440769</v>
      </c>
      <c r="F30" s="307">
        <v>3510872.1353440769</v>
      </c>
      <c r="G30" s="307">
        <v>3510872.1353440769</v>
      </c>
    </row>
    <row r="31" spans="4:7">
      <c r="D31" s="307">
        <v>6</v>
      </c>
      <c r="E31" s="307">
        <v>3307136.9424979533</v>
      </c>
      <c r="F31" s="307">
        <v>3307136.9424979533</v>
      </c>
      <c r="G31" s="307">
        <v>3307136.9424979533</v>
      </c>
    </row>
    <row r="32" spans="4:7">
      <c r="D32" s="307">
        <v>7</v>
      </c>
      <c r="E32" s="307">
        <v>3441060.4296476794</v>
      </c>
      <c r="F32" s="307">
        <v>3441060.4296476794</v>
      </c>
      <c r="G32" s="307">
        <v>3441060.4296476794</v>
      </c>
    </row>
    <row r="33" spans="4:7">
      <c r="D33" s="307">
        <v>8</v>
      </c>
      <c r="E33" s="307">
        <v>3676086.835437451</v>
      </c>
      <c r="F33" s="307">
        <v>3676086.835437451</v>
      </c>
      <c r="G33" s="307">
        <v>3676086.835437451</v>
      </c>
    </row>
    <row r="34" spans="4:7">
      <c r="D34" s="307">
        <v>9</v>
      </c>
      <c r="E34" s="307">
        <v>3551149.790818363</v>
      </c>
      <c r="F34" s="307">
        <v>3551149.790818363</v>
      </c>
      <c r="G34" s="307">
        <v>3551149.790818363</v>
      </c>
    </row>
    <row r="35" spans="4:7">
      <c r="D35" s="307">
        <v>10</v>
      </c>
      <c r="E35" s="307">
        <v>3460155.4975270922</v>
      </c>
      <c r="F35" s="307">
        <v>3460155.4975270922</v>
      </c>
      <c r="G35" s="307">
        <v>3460155.4975270922</v>
      </c>
    </row>
    <row r="36" spans="4:7">
      <c r="D36" s="307">
        <v>11</v>
      </c>
      <c r="E36" s="307">
        <v>3510669.4814708401</v>
      </c>
      <c r="F36" s="307">
        <v>3510669.4814708401</v>
      </c>
      <c r="G36" s="307">
        <v>3510669.4814708401</v>
      </c>
    </row>
    <row r="37" spans="4:7">
      <c r="D37" s="307">
        <v>12</v>
      </c>
      <c r="E37" s="307">
        <v>3404717.6043598498</v>
      </c>
      <c r="F37" s="307">
        <v>3404717.6043598498</v>
      </c>
      <c r="G37" s="307">
        <v>3404717.6043598498</v>
      </c>
    </row>
    <row r="38" spans="4:7">
      <c r="D38" s="307">
        <v>13</v>
      </c>
      <c r="E38" s="307">
        <v>3370076.2249870645</v>
      </c>
      <c r="F38" s="307">
        <v>3370076.2249870645</v>
      </c>
      <c r="G38" s="307">
        <v>3370076.2249870645</v>
      </c>
    </row>
    <row r="39" spans="4:7">
      <c r="D39" s="307">
        <v>14</v>
      </c>
      <c r="E39" s="307">
        <v>3456341.8503163429</v>
      </c>
      <c r="F39" s="307">
        <v>3456341.8503163429</v>
      </c>
      <c r="G39" s="307">
        <v>3456341.8503163429</v>
      </c>
    </row>
    <row r="40" spans="4:7">
      <c r="D40" s="307">
        <v>15</v>
      </c>
      <c r="E40" s="307">
        <v>3402407.3852811232</v>
      </c>
      <c r="F40" s="307">
        <v>3402407.3852811232</v>
      </c>
      <c r="G40" s="307">
        <v>3402407.3852811232</v>
      </c>
    </row>
    <row r="41" spans="4:7">
      <c r="D41" s="307">
        <v>16</v>
      </c>
      <c r="E41" s="307">
        <v>3593226.5846139472</v>
      </c>
      <c r="F41" s="307">
        <v>3593226.5846139472</v>
      </c>
      <c r="G41" s="307">
        <v>3593226.5846139472</v>
      </c>
    </row>
    <row r="42" spans="4:7">
      <c r="D42" s="307">
        <v>17</v>
      </c>
      <c r="E42" s="307">
        <v>3370510.9465529686</v>
      </c>
      <c r="F42" s="307">
        <v>3370510.9465529686</v>
      </c>
      <c r="G42" s="307">
        <v>3370510.9465529686</v>
      </c>
    </row>
    <row r="43" spans="4:7">
      <c r="D43" s="307">
        <v>18</v>
      </c>
      <c r="E43" s="307">
        <v>3550997.8453229843</v>
      </c>
      <c r="F43" s="307">
        <v>3550997.8453229843</v>
      </c>
      <c r="G43" s="307">
        <v>3550997.8453229843</v>
      </c>
    </row>
    <row r="44" spans="4:7">
      <c r="D44" s="307">
        <v>19</v>
      </c>
      <c r="E44" s="307">
        <v>3522304.3406750145</v>
      </c>
      <c r="F44" s="307">
        <v>3522304.3406750145</v>
      </c>
      <c r="G44" s="307">
        <v>3522304.3406750145</v>
      </c>
    </row>
    <row r="45" spans="4:7">
      <c r="D45" s="307">
        <v>20</v>
      </c>
      <c r="E45" s="307">
        <v>3452390.6984372889</v>
      </c>
      <c r="F45" s="307">
        <v>3452390.6984372889</v>
      </c>
      <c r="G45" s="307">
        <v>3452390.6984372889</v>
      </c>
    </row>
    <row r="46" spans="4:7">
      <c r="D46" s="307">
        <v>21</v>
      </c>
      <c r="E46" s="307">
        <v>3423532.521019219</v>
      </c>
      <c r="F46" s="307">
        <v>3423532.521019219</v>
      </c>
      <c r="G46" s="307">
        <v>3423532.521019219</v>
      </c>
    </row>
    <row r="47" spans="4:7">
      <c r="D47" s="307">
        <v>22</v>
      </c>
      <c r="E47" s="307">
        <v>3471946.5631004679</v>
      </c>
      <c r="F47" s="307">
        <v>3471946.5631004679</v>
      </c>
      <c r="G47" s="307">
        <v>3471946.5631004679</v>
      </c>
    </row>
    <row r="48" spans="4:7">
      <c r="D48" s="307">
        <v>23</v>
      </c>
      <c r="E48" s="307">
        <v>3316083.4994960679</v>
      </c>
      <c r="F48" s="307">
        <v>3316083.4994960679</v>
      </c>
      <c r="G48" s="307">
        <v>3316083.4994960679</v>
      </c>
    </row>
    <row r="49" spans="4:7">
      <c r="D49" s="307">
        <v>24</v>
      </c>
      <c r="E49" s="307">
        <v>3579001.8713517925</v>
      </c>
      <c r="F49" s="307">
        <v>3579001.8713517925</v>
      </c>
      <c r="G49" s="307">
        <v>3579001.8713517925</v>
      </c>
    </row>
    <row r="50" spans="4:7">
      <c r="D50" s="307">
        <v>25</v>
      </c>
      <c r="E50" s="307">
        <v>3474692.2702513589</v>
      </c>
      <c r="F50" s="307">
        <v>3474692.2702513589</v>
      </c>
      <c r="G50" s="307">
        <v>3474692.2702513589</v>
      </c>
    </row>
    <row r="51" spans="4:7">
      <c r="D51" s="307">
        <v>26</v>
      </c>
      <c r="E51" s="307">
        <v>3289889.4626566605</v>
      </c>
      <c r="F51" s="307">
        <v>3289889.4626566605</v>
      </c>
      <c r="G51" s="307">
        <v>3289889.4626566605</v>
      </c>
    </row>
    <row r="52" spans="4:7">
      <c r="D52" s="307">
        <v>27</v>
      </c>
      <c r="E52" s="307">
        <v>3319290.5848316294</v>
      </c>
      <c r="F52" s="307">
        <v>3319290.5848316294</v>
      </c>
      <c r="G52" s="307">
        <v>3319290.5848316294</v>
      </c>
    </row>
    <row r="53" spans="4:7">
      <c r="D53" s="307">
        <v>28</v>
      </c>
      <c r="E53" s="307">
        <v>3426172.0174497208</v>
      </c>
      <c r="F53" s="307">
        <v>3426172.0174497208</v>
      </c>
      <c r="G53" s="307">
        <v>3426172.0174497208</v>
      </c>
    </row>
    <row r="54" spans="4:7">
      <c r="D54" s="307">
        <v>29</v>
      </c>
      <c r="E54" s="307">
        <v>3724481.1065590545</v>
      </c>
      <c r="F54" s="307">
        <v>3724481.1065590545</v>
      </c>
      <c r="G54" s="307">
        <v>3724481.1065590545</v>
      </c>
    </row>
    <row r="55" spans="4:7">
      <c r="D55" s="307">
        <v>30</v>
      </c>
      <c r="E55" s="307">
        <v>3307393.020550386</v>
      </c>
      <c r="F55" s="307">
        <v>3307393.020550386</v>
      </c>
      <c r="G55" s="307">
        <v>3307393.020550386</v>
      </c>
    </row>
    <row r="56" spans="4:7">
      <c r="D56" s="307">
        <v>31</v>
      </c>
      <c r="E56" s="307">
        <v>3174815.8988632965</v>
      </c>
      <c r="F56" s="307">
        <v>3174815.8988632965</v>
      </c>
      <c r="G56" s="307">
        <v>3174815.8988632965</v>
      </c>
    </row>
    <row r="57" spans="4:7">
      <c r="D57" s="307">
        <v>32</v>
      </c>
      <c r="E57" s="307">
        <v>3378550.2121310076</v>
      </c>
      <c r="F57" s="307">
        <v>3378550.2121310076</v>
      </c>
      <c r="G57" s="307">
        <v>3378550.2121310076</v>
      </c>
    </row>
    <row r="58" spans="4:7">
      <c r="D58" s="307">
        <v>33</v>
      </c>
      <c r="E58" s="307">
        <v>3453596.7498644344</v>
      </c>
      <c r="F58" s="307">
        <v>3453596.7498644344</v>
      </c>
      <c r="G58" s="307">
        <v>3453596.7498644344</v>
      </c>
    </row>
    <row r="59" spans="4:7">
      <c r="D59" s="307">
        <v>34</v>
      </c>
      <c r="E59" s="307">
        <v>3404745.79286903</v>
      </c>
      <c r="F59" s="307">
        <v>3404745.79286903</v>
      </c>
      <c r="G59" s="307">
        <v>3404745.79286903</v>
      </c>
    </row>
    <row r="60" spans="4:7">
      <c r="D60" s="307">
        <v>35</v>
      </c>
      <c r="E60" s="307">
        <v>3512119.0242779222</v>
      </c>
      <c r="F60" s="307">
        <v>3512119.0242779222</v>
      </c>
      <c r="G60" s="307">
        <v>3512119.0242779222</v>
      </c>
    </row>
    <row r="61" spans="4:7">
      <c r="D61" s="307">
        <v>36</v>
      </c>
      <c r="E61" s="307">
        <v>3468594.0540950331</v>
      </c>
      <c r="F61" s="307">
        <v>3468594.0540950331</v>
      </c>
      <c r="G61" s="307">
        <v>3468594.0540950331</v>
      </c>
    </row>
    <row r="62" spans="4:7">
      <c r="D62" s="307">
        <v>37</v>
      </c>
      <c r="E62" s="307">
        <v>3495973.5894507854</v>
      </c>
      <c r="F62" s="307">
        <v>3495973.5894507854</v>
      </c>
      <c r="G62" s="307">
        <v>3495973.5894507854</v>
      </c>
    </row>
    <row r="63" spans="4:7">
      <c r="D63" s="307">
        <v>38</v>
      </c>
      <c r="E63" s="307">
        <v>3390590.9520366541</v>
      </c>
      <c r="F63" s="307">
        <v>3390590.9520366541</v>
      </c>
      <c r="G63" s="307">
        <v>3390590.9520366541</v>
      </c>
    </row>
    <row r="64" spans="4:7">
      <c r="D64" s="307">
        <v>39</v>
      </c>
      <c r="E64" s="307">
        <v>3464806.0467978641</v>
      </c>
      <c r="F64" s="307">
        <v>3464806.0467978641</v>
      </c>
      <c r="G64" s="307">
        <v>3464806.0467978641</v>
      </c>
    </row>
    <row r="65" spans="4:7">
      <c r="D65" s="307">
        <v>40</v>
      </c>
      <c r="E65" s="307">
        <v>3507898.503798868</v>
      </c>
      <c r="F65" s="307">
        <v>3507898.503798868</v>
      </c>
      <c r="G65" s="307">
        <v>3507898.503798868</v>
      </c>
    </row>
    <row r="66" spans="4:7">
      <c r="D66" s="307">
        <v>41</v>
      </c>
      <c r="E66" s="307">
        <v>3566803.8643692308</v>
      </c>
      <c r="F66" s="307">
        <v>3566803.8643692308</v>
      </c>
      <c r="G66" s="307">
        <v>3566803.8643692308</v>
      </c>
    </row>
    <row r="67" spans="4:7">
      <c r="D67" s="307">
        <v>42</v>
      </c>
      <c r="E67" s="307">
        <v>3452689.5613285066</v>
      </c>
      <c r="F67" s="307">
        <v>3452689.5613285066</v>
      </c>
      <c r="G67" s="307">
        <v>3452689.5613285066</v>
      </c>
    </row>
    <row r="68" spans="4:7">
      <c r="D68" s="307">
        <v>43</v>
      </c>
      <c r="E68" s="307">
        <v>3491669.9130000225</v>
      </c>
      <c r="F68" s="307">
        <v>3491669.9130000225</v>
      </c>
      <c r="G68" s="307">
        <v>3491669.9130000225</v>
      </c>
    </row>
    <row r="69" spans="4:7">
      <c r="D69" s="307">
        <v>44</v>
      </c>
      <c r="E69" s="307">
        <v>3503040.0465361453</v>
      </c>
      <c r="F69" s="307">
        <v>3503040.0465361453</v>
      </c>
      <c r="G69" s="307">
        <v>3503040.0465361453</v>
      </c>
    </row>
    <row r="70" spans="4:7">
      <c r="D70" s="307">
        <v>45</v>
      </c>
      <c r="E70" s="307">
        <v>3413673.9987041308</v>
      </c>
      <c r="F70" s="307">
        <v>3413673.9987041308</v>
      </c>
      <c r="G70" s="307">
        <v>3413673.9987041308</v>
      </c>
    </row>
    <row r="71" spans="4:7">
      <c r="D71" s="307">
        <v>46</v>
      </c>
      <c r="E71" s="307">
        <v>3472692.3486220762</v>
      </c>
      <c r="F71" s="307">
        <v>3472692.3486220762</v>
      </c>
      <c r="G71" s="307">
        <v>3472692.3486220762</v>
      </c>
    </row>
    <row r="72" spans="4:7">
      <c r="D72" s="307">
        <v>47</v>
      </c>
      <c r="E72" s="307">
        <v>3481861.3892680979</v>
      </c>
      <c r="F72" s="307">
        <v>3481861.3892680979</v>
      </c>
      <c r="G72" s="307">
        <v>3481861.3892680979</v>
      </c>
    </row>
    <row r="73" spans="4:7">
      <c r="D73" s="307">
        <v>48</v>
      </c>
      <c r="E73" s="307">
        <v>3494124.7094821134</v>
      </c>
      <c r="F73" s="307">
        <v>3494124.7094821134</v>
      </c>
      <c r="G73" s="307">
        <v>3494124.7094821134</v>
      </c>
    </row>
    <row r="74" spans="4:7">
      <c r="D74" s="307">
        <v>49</v>
      </c>
      <c r="E74" s="307">
        <v>3546519.644592389</v>
      </c>
      <c r="F74" s="307">
        <v>3546519.644592389</v>
      </c>
      <c r="G74" s="307">
        <v>3546519.644592389</v>
      </c>
    </row>
    <row r="75" spans="4:7">
      <c r="D75" s="307">
        <v>50</v>
      </c>
      <c r="E75" s="307">
        <v>3432777.9182164394</v>
      </c>
      <c r="F75" s="307">
        <v>3432777.9182164394</v>
      </c>
      <c r="G75" s="307">
        <v>3432777.9182164394</v>
      </c>
    </row>
    <row r="76" spans="4:7">
      <c r="D76" s="307">
        <v>51</v>
      </c>
      <c r="E76" s="307">
        <v>3288395.609352943</v>
      </c>
      <c r="F76" s="307">
        <v>3288395.609352943</v>
      </c>
      <c r="G76" s="307">
        <v>3288395.609352943</v>
      </c>
    </row>
    <row r="77" spans="4:7">
      <c r="D77" s="307">
        <v>52</v>
      </c>
      <c r="E77" s="307">
        <v>3617513.1368593862</v>
      </c>
      <c r="F77" s="307">
        <v>3617513.1368593862</v>
      </c>
      <c r="G77" s="307">
        <v>3617513.1368593862</v>
      </c>
    </row>
    <row r="78" spans="4:7">
      <c r="D78" s="307">
        <v>53</v>
      </c>
      <c r="E78" s="307">
        <v>3241521.4926234661</v>
      </c>
      <c r="F78" s="307">
        <v>3241521.4926234661</v>
      </c>
      <c r="G78" s="307">
        <v>3241521.4926234661</v>
      </c>
    </row>
    <row r="79" spans="4:7">
      <c r="D79" s="307">
        <v>54</v>
      </c>
      <c r="E79" s="307">
        <v>3498283.9293754557</v>
      </c>
      <c r="F79" s="307">
        <v>3498283.9293754557</v>
      </c>
      <c r="G79" s="307">
        <v>3498283.9293754557</v>
      </c>
    </row>
    <row r="80" spans="4:7">
      <c r="D80" s="307">
        <v>55</v>
      </c>
      <c r="E80" s="307">
        <v>3509639.2573642796</v>
      </c>
      <c r="F80" s="307">
        <v>3509639.2573642796</v>
      </c>
      <c r="G80" s="307">
        <v>3509639.2573642796</v>
      </c>
    </row>
    <row r="81" spans="4:7">
      <c r="D81" s="307">
        <v>56</v>
      </c>
      <c r="E81" s="307">
        <v>3372626.0885666255</v>
      </c>
      <c r="F81" s="307">
        <v>3372626.0885666255</v>
      </c>
      <c r="G81" s="307">
        <v>3372626.0885666255</v>
      </c>
    </row>
    <row r="82" spans="4:7">
      <c r="D82" s="307">
        <v>57</v>
      </c>
      <c r="E82" s="307">
        <v>3476539.2320961095</v>
      </c>
      <c r="F82" s="307">
        <v>3476539.2320961095</v>
      </c>
      <c r="G82" s="307">
        <v>3476539.2320961095</v>
      </c>
    </row>
    <row r="83" spans="4:7">
      <c r="D83" s="307">
        <v>58</v>
      </c>
      <c r="E83" s="307">
        <v>3499343.3307408378</v>
      </c>
      <c r="F83" s="307">
        <v>3499343.3307408378</v>
      </c>
      <c r="G83" s="307">
        <v>3499343.3307408378</v>
      </c>
    </row>
    <row r="84" spans="4:7">
      <c r="D84" s="307">
        <v>59</v>
      </c>
      <c r="E84" s="307">
        <v>3507811.4460956268</v>
      </c>
      <c r="F84" s="307">
        <v>3507811.4460956268</v>
      </c>
      <c r="G84" s="307">
        <v>3507811.4460956268</v>
      </c>
    </row>
    <row r="85" spans="4:7">
      <c r="D85" s="307">
        <v>60</v>
      </c>
      <c r="E85" s="307">
        <v>3465892.9971117834</v>
      </c>
      <c r="F85" s="307">
        <v>3465892.9971117834</v>
      </c>
      <c r="G85" s="307">
        <v>3465892.9971117834</v>
      </c>
    </row>
    <row r="86" spans="4:7">
      <c r="D86" s="307">
        <v>61</v>
      </c>
      <c r="E86" s="307">
        <v>3286207.2869291389</v>
      </c>
      <c r="F86" s="307">
        <v>3286207.2869291389</v>
      </c>
      <c r="G86" s="307">
        <v>3286207.2869291389</v>
      </c>
    </row>
    <row r="87" spans="4:7">
      <c r="D87" s="307">
        <v>62</v>
      </c>
      <c r="E87" s="307">
        <v>3303647.1819761875</v>
      </c>
      <c r="F87" s="307">
        <v>3303647.1819761875</v>
      </c>
      <c r="G87" s="307">
        <v>3303647.1819761875</v>
      </c>
    </row>
    <row r="88" spans="4:7">
      <c r="D88" s="307">
        <v>63</v>
      </c>
      <c r="E88" s="307">
        <v>3372324.5078647421</v>
      </c>
      <c r="F88" s="307">
        <v>3372324.5078647421</v>
      </c>
      <c r="G88" s="307">
        <v>3372324.5078647421</v>
      </c>
    </row>
    <row r="89" spans="4:7">
      <c r="D89" s="307">
        <v>64</v>
      </c>
      <c r="E89" s="307">
        <v>3429152.6445794157</v>
      </c>
      <c r="F89" s="307">
        <v>3429152.6445794157</v>
      </c>
      <c r="G89" s="307">
        <v>3429152.6445794157</v>
      </c>
    </row>
    <row r="90" spans="4:7">
      <c r="D90" s="307">
        <v>65</v>
      </c>
      <c r="E90" s="307">
        <v>3434939.9229566604</v>
      </c>
      <c r="F90" s="307">
        <v>3434939.9229566604</v>
      </c>
      <c r="G90" s="307">
        <v>3434939.9229566604</v>
      </c>
    </row>
    <row r="91" spans="4:7">
      <c r="D91" s="307">
        <v>66</v>
      </c>
      <c r="E91" s="307">
        <v>3510190.3317023059</v>
      </c>
      <c r="F91" s="307">
        <v>3510190.3317023059</v>
      </c>
      <c r="G91" s="307">
        <v>3510190.3317023059</v>
      </c>
    </row>
    <row r="92" spans="4:7">
      <c r="D92" s="307">
        <v>67</v>
      </c>
      <c r="E92" s="307">
        <v>3306794.3723170413</v>
      </c>
      <c r="F92" s="307">
        <v>3306794.3723170413</v>
      </c>
      <c r="G92" s="307">
        <v>3306794.3723170413</v>
      </c>
    </row>
    <row r="93" spans="4:7">
      <c r="D93" s="307">
        <v>68</v>
      </c>
      <c r="E93" s="307">
        <v>3380748.580992443</v>
      </c>
      <c r="F93" s="307">
        <v>3380748.580992443</v>
      </c>
      <c r="G93" s="307">
        <v>3380748.580992443</v>
      </c>
    </row>
    <row r="94" spans="4:7">
      <c r="D94" s="307">
        <v>69</v>
      </c>
      <c r="E94" s="307">
        <v>3498890.7447491796</v>
      </c>
      <c r="F94" s="307">
        <v>3498890.7447491796</v>
      </c>
      <c r="G94" s="307">
        <v>3498890.7447491796</v>
      </c>
    </row>
    <row r="95" spans="4:7">
      <c r="D95" s="307">
        <v>70</v>
      </c>
      <c r="E95" s="307">
        <v>3381611.049241601</v>
      </c>
      <c r="F95" s="307">
        <v>3381611.049241601</v>
      </c>
      <c r="G95" s="307">
        <v>3381611.049241601</v>
      </c>
    </row>
    <row r="96" spans="4:7">
      <c r="D96" s="307">
        <v>71</v>
      </c>
      <c r="E96" s="307">
        <v>3503537.4818036067</v>
      </c>
      <c r="F96" s="307">
        <v>3503537.4818036067</v>
      </c>
      <c r="G96" s="307">
        <v>3503537.4818036067</v>
      </c>
    </row>
    <row r="97" spans="4:7">
      <c r="D97" s="307">
        <v>72</v>
      </c>
      <c r="E97" s="307">
        <v>3418123.6343456241</v>
      </c>
      <c r="F97" s="307">
        <v>3418123.6343456241</v>
      </c>
      <c r="G97" s="307">
        <v>3418123.6343456241</v>
      </c>
    </row>
    <row r="98" spans="4:7">
      <c r="D98" s="307">
        <v>73</v>
      </c>
      <c r="E98" s="307">
        <v>3279845.6019443967</v>
      </c>
      <c r="F98" s="307">
        <v>3279845.6019443967</v>
      </c>
      <c r="G98" s="307">
        <v>3279845.6019443967</v>
      </c>
    </row>
    <row r="99" spans="4:7">
      <c r="D99" s="307">
        <v>74</v>
      </c>
      <c r="E99" s="307">
        <v>3487048.8561235862</v>
      </c>
      <c r="F99" s="307">
        <v>3487048.8561235862</v>
      </c>
      <c r="G99" s="307">
        <v>3487048.8561235862</v>
      </c>
    </row>
    <row r="100" spans="4:7">
      <c r="D100" s="307">
        <v>75</v>
      </c>
      <c r="E100" s="307">
        <v>3531733.5895246677</v>
      </c>
      <c r="F100" s="307">
        <v>3531733.5895246677</v>
      </c>
      <c r="G100" s="307">
        <v>3531733.5895246677</v>
      </c>
    </row>
    <row r="101" spans="4:7">
      <c r="D101" s="307">
        <v>76</v>
      </c>
      <c r="E101" s="307">
        <v>3629606.4516237057</v>
      </c>
      <c r="F101" s="307">
        <v>3629606.4516237057</v>
      </c>
      <c r="G101" s="307">
        <v>3629606.4516237057</v>
      </c>
    </row>
    <row r="102" spans="4:7">
      <c r="D102" s="307">
        <v>77</v>
      </c>
      <c r="E102" s="307">
        <v>3481013.588197032</v>
      </c>
      <c r="F102" s="307">
        <v>3481013.588197032</v>
      </c>
      <c r="G102" s="307">
        <v>3481013.588197032</v>
      </c>
    </row>
    <row r="103" spans="4:7">
      <c r="D103" s="307">
        <v>78</v>
      </c>
      <c r="E103" s="307">
        <v>3415600.8638514192</v>
      </c>
      <c r="F103" s="307">
        <v>3415600.8638514192</v>
      </c>
      <c r="G103" s="307">
        <v>3415600.8638514192</v>
      </c>
    </row>
    <row r="104" spans="4:7">
      <c r="D104" s="307">
        <v>79</v>
      </c>
      <c r="E104" s="307">
        <v>3329804.4968115697</v>
      </c>
      <c r="F104" s="307">
        <v>3329804.4968115697</v>
      </c>
      <c r="G104" s="307">
        <v>3329804.4968115697</v>
      </c>
    </row>
    <row r="105" spans="4:7">
      <c r="D105" s="307">
        <v>80</v>
      </c>
      <c r="E105" s="307">
        <v>3103074.2460738267</v>
      </c>
      <c r="F105" s="307">
        <v>3103074.2460738267</v>
      </c>
      <c r="G105" s="307">
        <v>3103074.2460738267</v>
      </c>
    </row>
    <row r="106" spans="4:7">
      <c r="D106" s="307">
        <v>81</v>
      </c>
      <c r="E106" s="307">
        <v>3378165.0780034489</v>
      </c>
      <c r="F106" s="307">
        <v>3378165.0780034489</v>
      </c>
      <c r="G106" s="307">
        <v>3378165.0780034489</v>
      </c>
    </row>
    <row r="107" spans="4:7">
      <c r="D107" s="307">
        <v>82</v>
      </c>
      <c r="E107" s="307">
        <v>3577898.4617555398</v>
      </c>
      <c r="F107" s="307">
        <v>3577898.4617555398</v>
      </c>
      <c r="G107" s="307">
        <v>3577898.4617555398</v>
      </c>
    </row>
    <row r="108" spans="4:7">
      <c r="D108" s="307">
        <v>83</v>
      </c>
      <c r="E108" s="307">
        <v>3321284.8102826928</v>
      </c>
      <c r="F108" s="307">
        <v>3321284.8102826928</v>
      </c>
      <c r="G108" s="307">
        <v>3321284.8102826928</v>
      </c>
    </row>
    <row r="109" spans="4:7">
      <c r="D109" s="307">
        <v>84</v>
      </c>
      <c r="E109" s="307">
        <v>3577406.3263827246</v>
      </c>
      <c r="F109" s="307">
        <v>3577406.3263827246</v>
      </c>
      <c r="G109" s="307">
        <v>3577406.3263827246</v>
      </c>
    </row>
    <row r="110" spans="4:7">
      <c r="D110" s="307">
        <v>85</v>
      </c>
      <c r="E110" s="307">
        <v>3433221.518457477</v>
      </c>
      <c r="F110" s="307">
        <v>3433221.518457477</v>
      </c>
      <c r="G110" s="307">
        <v>3433221.518457477</v>
      </c>
    </row>
    <row r="111" spans="4:7">
      <c r="D111" s="307">
        <v>86</v>
      </c>
      <c r="E111" s="307">
        <v>3432080.7802846343</v>
      </c>
      <c r="F111" s="307">
        <v>3432080.7802846343</v>
      </c>
      <c r="G111" s="307">
        <v>3432080.7802846343</v>
      </c>
    </row>
    <row r="112" spans="4:7">
      <c r="D112" s="307">
        <v>87</v>
      </c>
      <c r="E112" s="307">
        <v>3586459.6250253357</v>
      </c>
      <c r="F112" s="307">
        <v>3586459.6250253357</v>
      </c>
      <c r="G112" s="307">
        <v>3586459.6250253357</v>
      </c>
    </row>
    <row r="113" spans="4:7">
      <c r="D113" s="307">
        <v>88</v>
      </c>
      <c r="E113" s="307">
        <v>3414861.3827636112</v>
      </c>
      <c r="F113" s="307">
        <v>3414861.3827636112</v>
      </c>
      <c r="G113" s="307">
        <v>3414861.3827636112</v>
      </c>
    </row>
    <row r="114" spans="4:7">
      <c r="D114" s="307">
        <v>89</v>
      </c>
      <c r="E114" s="307">
        <v>3297056.4846551609</v>
      </c>
      <c r="F114" s="307">
        <v>3297056.4846551609</v>
      </c>
      <c r="G114" s="307">
        <v>3297056.4846551609</v>
      </c>
    </row>
    <row r="115" spans="4:7">
      <c r="D115" s="307">
        <v>90</v>
      </c>
      <c r="E115" s="307">
        <v>3310236.0596557185</v>
      </c>
      <c r="F115" s="307">
        <v>3310236.0596557185</v>
      </c>
      <c r="G115" s="307">
        <v>3310236.0596557185</v>
      </c>
    </row>
    <row r="116" spans="4:7">
      <c r="D116" s="307">
        <v>91</v>
      </c>
      <c r="E116" s="307">
        <v>3580569.6047461182</v>
      </c>
      <c r="F116" s="307">
        <v>3580569.6047461182</v>
      </c>
      <c r="G116" s="307">
        <v>3580569.6047461182</v>
      </c>
    </row>
    <row r="117" spans="4:7">
      <c r="D117" s="307">
        <v>92</v>
      </c>
      <c r="E117" s="307">
        <v>3513229.0061493842</v>
      </c>
      <c r="F117" s="307">
        <v>3513229.0061493842</v>
      </c>
      <c r="G117" s="307">
        <v>3513229.0061493842</v>
      </c>
    </row>
    <row r="118" spans="4:7">
      <c r="D118" s="307">
        <v>93</v>
      </c>
      <c r="E118" s="307">
        <v>3475102.9380972106</v>
      </c>
      <c r="F118" s="307">
        <v>3475102.9380972106</v>
      </c>
      <c r="G118" s="307">
        <v>3475102.9380972106</v>
      </c>
    </row>
    <row r="119" spans="4:7">
      <c r="D119" s="307">
        <v>94</v>
      </c>
      <c r="E119" s="307">
        <v>3517857.2902078293</v>
      </c>
      <c r="F119" s="307">
        <v>3517857.2902078293</v>
      </c>
      <c r="G119" s="307">
        <v>3517857.2902078293</v>
      </c>
    </row>
    <row r="120" spans="4:7">
      <c r="D120" s="307">
        <v>95</v>
      </c>
      <c r="E120" s="307">
        <v>3553466.9837733693</v>
      </c>
      <c r="F120" s="307">
        <v>3553466.9837733693</v>
      </c>
      <c r="G120" s="307">
        <v>3553466.9837733693</v>
      </c>
    </row>
    <row r="121" spans="4:7">
      <c r="D121" s="307">
        <v>96</v>
      </c>
      <c r="E121" s="307">
        <v>3376091.1997310589</v>
      </c>
      <c r="F121" s="307">
        <v>3376091.1997310589</v>
      </c>
      <c r="G121" s="307">
        <v>3376091.1997310589</v>
      </c>
    </row>
    <row r="122" spans="4:7">
      <c r="D122" s="307">
        <v>97</v>
      </c>
      <c r="E122" s="307">
        <v>3347629.7524198159</v>
      </c>
      <c r="F122" s="307">
        <v>3347629.7524198159</v>
      </c>
      <c r="G122" s="307">
        <v>3347629.7524198159</v>
      </c>
    </row>
    <row r="123" spans="4:7">
      <c r="D123" s="307">
        <v>98</v>
      </c>
      <c r="E123" s="307">
        <v>3383958.3602668708</v>
      </c>
      <c r="F123" s="307">
        <v>3383958.3602668708</v>
      </c>
      <c r="G123" s="307">
        <v>3383958.3602668708</v>
      </c>
    </row>
    <row r="124" spans="4:7">
      <c r="D124" s="307">
        <v>99</v>
      </c>
      <c r="E124" s="307">
        <v>3490765.1565210074</v>
      </c>
      <c r="F124" s="307">
        <v>3490765.1565210074</v>
      </c>
      <c r="G124" s="307">
        <v>3490765.1565210074</v>
      </c>
    </row>
    <row r="125" spans="4:7">
      <c r="D125" s="307">
        <v>100</v>
      </c>
      <c r="E125" s="307">
        <v>3583192.6423652051</v>
      </c>
      <c r="F125" s="307">
        <v>3583192.6423652051</v>
      </c>
      <c r="G125" s="307">
        <v>3583192.6423652051</v>
      </c>
    </row>
    <row r="126" spans="4:7">
      <c r="D126" s="307">
        <v>101</v>
      </c>
      <c r="E126" s="307">
        <v>3432288.6480215723</v>
      </c>
      <c r="F126" s="307">
        <v>3432288.6480215723</v>
      </c>
      <c r="G126" s="307">
        <v>3432288.6480215723</v>
      </c>
    </row>
    <row r="127" spans="4:7">
      <c r="D127" s="307">
        <v>102</v>
      </c>
      <c r="E127" s="307">
        <v>3430112.2440877464</v>
      </c>
      <c r="F127" s="307">
        <v>3430112.2440877464</v>
      </c>
      <c r="G127" s="307">
        <v>3430112.2440877464</v>
      </c>
    </row>
    <row r="128" spans="4:7">
      <c r="D128" s="307">
        <v>103</v>
      </c>
      <c r="E128" s="307">
        <v>3226035.0697280224</v>
      </c>
      <c r="F128" s="307">
        <v>3226035.0697280224</v>
      </c>
      <c r="G128" s="307">
        <v>3226035.0697280224</v>
      </c>
    </row>
    <row r="129" spans="4:7">
      <c r="D129" s="307">
        <v>104</v>
      </c>
      <c r="E129" s="307">
        <v>3346155.1535900589</v>
      </c>
      <c r="F129" s="307">
        <v>3346155.1535900589</v>
      </c>
      <c r="G129" s="307">
        <v>3346155.1535900589</v>
      </c>
    </row>
    <row r="130" spans="4:7">
      <c r="D130" s="307">
        <v>105</v>
      </c>
      <c r="E130" s="307">
        <v>3511365.5744229183</v>
      </c>
      <c r="F130" s="307">
        <v>3511365.5744229183</v>
      </c>
      <c r="G130" s="307">
        <v>3511365.5744229183</v>
      </c>
    </row>
    <row r="131" spans="4:7">
      <c r="D131" s="307">
        <v>106</v>
      </c>
      <c r="E131" s="307">
        <v>3705318.3445993066</v>
      </c>
      <c r="F131" s="307">
        <v>3705318.3445993066</v>
      </c>
      <c r="G131" s="307">
        <v>3705318.3445993066</v>
      </c>
    </row>
    <row r="132" spans="4:7">
      <c r="D132" s="307">
        <v>107</v>
      </c>
      <c r="E132" s="307">
        <v>3407332.5653141467</v>
      </c>
      <c r="F132" s="307">
        <v>3407332.5653141467</v>
      </c>
      <c r="G132" s="307">
        <v>3407332.5653141467</v>
      </c>
    </row>
    <row r="133" spans="4:7">
      <c r="D133" s="307">
        <v>108</v>
      </c>
      <c r="E133" s="307">
        <v>3344623.3897099858</v>
      </c>
      <c r="F133" s="307">
        <v>3344623.3897099858</v>
      </c>
      <c r="G133" s="307">
        <v>3344623.3897099858</v>
      </c>
    </row>
    <row r="134" spans="4:7">
      <c r="D134" s="307">
        <v>109</v>
      </c>
      <c r="E134" s="307">
        <v>3599546.1212717616</v>
      </c>
      <c r="F134" s="307">
        <v>3599546.1212717616</v>
      </c>
      <c r="G134" s="307">
        <v>3599546.1212717616</v>
      </c>
    </row>
    <row r="135" spans="4:7">
      <c r="D135" s="307">
        <v>110</v>
      </c>
      <c r="E135" s="307">
        <v>3593915.3396589519</v>
      </c>
      <c r="F135" s="307">
        <v>3593915.3396589519</v>
      </c>
      <c r="G135" s="307">
        <v>3593915.3396589519</v>
      </c>
    </row>
    <row r="136" spans="4:7">
      <c r="D136" s="307">
        <v>111</v>
      </c>
      <c r="E136" s="307">
        <v>3404668.7726337151</v>
      </c>
      <c r="F136" s="307">
        <v>3404668.7726337151</v>
      </c>
      <c r="G136" s="307">
        <v>3404668.7726337151</v>
      </c>
    </row>
    <row r="137" spans="4:7">
      <c r="D137" s="307">
        <v>112</v>
      </c>
      <c r="E137" s="307">
        <v>3461956.9401566102</v>
      </c>
      <c r="F137" s="307">
        <v>3461956.9401566102</v>
      </c>
      <c r="G137" s="307">
        <v>3461956.9401566102</v>
      </c>
    </row>
    <row r="138" spans="4:7">
      <c r="D138" s="307">
        <v>113</v>
      </c>
      <c r="E138" s="307">
        <v>3397265.3726550727</v>
      </c>
      <c r="F138" s="307">
        <v>3397265.3726550727</v>
      </c>
      <c r="G138" s="307">
        <v>3397265.3726550727</v>
      </c>
    </row>
    <row r="139" spans="4:7">
      <c r="D139" s="307">
        <v>114</v>
      </c>
      <c r="E139" s="307">
        <v>3410959.7593951849</v>
      </c>
      <c r="F139" s="307">
        <v>3410959.7593951849</v>
      </c>
      <c r="G139" s="307">
        <v>3410959.7593951849</v>
      </c>
    </row>
    <row r="140" spans="4:7">
      <c r="D140" s="307">
        <v>115</v>
      </c>
      <c r="E140" s="307">
        <v>3386663.7035276261</v>
      </c>
      <c r="F140" s="307">
        <v>3386663.7035276261</v>
      </c>
      <c r="G140" s="307">
        <v>3386663.7035276261</v>
      </c>
    </row>
    <row r="141" spans="4:7">
      <c r="D141" s="307">
        <v>116</v>
      </c>
      <c r="E141" s="307">
        <v>3539386.6085691545</v>
      </c>
      <c r="F141" s="307">
        <v>3539386.6085691545</v>
      </c>
      <c r="G141" s="307">
        <v>3539386.6085691545</v>
      </c>
    </row>
    <row r="142" spans="4:7">
      <c r="D142" s="307">
        <v>117</v>
      </c>
      <c r="E142" s="307">
        <v>3542415.170675511</v>
      </c>
      <c r="F142" s="307">
        <v>3542415.170675511</v>
      </c>
      <c r="G142" s="307">
        <v>3542415.170675511</v>
      </c>
    </row>
    <row r="143" spans="4:7">
      <c r="D143" s="307">
        <v>118</v>
      </c>
      <c r="E143" s="307">
        <v>3313673.5995945809</v>
      </c>
      <c r="F143" s="307">
        <v>3313673.5995945809</v>
      </c>
      <c r="G143" s="307">
        <v>3313673.5995945809</v>
      </c>
    </row>
    <row r="144" spans="4:7">
      <c r="D144" s="307">
        <v>119</v>
      </c>
      <c r="E144" s="307">
        <v>3361175.9889670904</v>
      </c>
      <c r="F144" s="307">
        <v>3361175.9889670904</v>
      </c>
      <c r="G144" s="307">
        <v>3361175.9889670904</v>
      </c>
    </row>
    <row r="145" spans="4:7">
      <c r="D145" s="307">
        <v>120</v>
      </c>
      <c r="E145" s="307">
        <v>3545091.6769340928</v>
      </c>
      <c r="F145" s="307">
        <v>3545091.6769340928</v>
      </c>
      <c r="G145" s="307">
        <v>3545091.6769340928</v>
      </c>
    </row>
    <row r="146" spans="4:7">
      <c r="D146" s="307">
        <v>121</v>
      </c>
      <c r="E146" s="307">
        <v>3317899.6920725419</v>
      </c>
      <c r="F146" s="307">
        <v>3317899.6920725419</v>
      </c>
      <c r="G146" s="307">
        <v>3317899.6920725419</v>
      </c>
    </row>
    <row r="147" spans="4:7">
      <c r="D147" s="307">
        <v>122</v>
      </c>
      <c r="E147" s="307">
        <v>3363791.0022891983</v>
      </c>
      <c r="F147" s="307">
        <v>3363791.0022891983</v>
      </c>
      <c r="G147" s="307">
        <v>3363791.0022891983</v>
      </c>
    </row>
    <row r="148" spans="4:7">
      <c r="D148" s="307">
        <v>123</v>
      </c>
      <c r="E148" s="307">
        <v>3411964.2763601434</v>
      </c>
      <c r="F148" s="307">
        <v>3411964.2763601434</v>
      </c>
      <c r="G148" s="307">
        <v>3411964.2763601434</v>
      </c>
    </row>
    <row r="149" spans="4:7">
      <c r="D149" s="307">
        <v>124</v>
      </c>
      <c r="E149" s="307">
        <v>3515116.269209329</v>
      </c>
      <c r="F149" s="307">
        <v>3515116.269209329</v>
      </c>
      <c r="G149" s="307">
        <v>3515116.269209329</v>
      </c>
    </row>
    <row r="150" spans="4:7">
      <c r="D150" s="307">
        <v>125</v>
      </c>
      <c r="E150" s="307">
        <v>3603849.785948847</v>
      </c>
      <c r="F150" s="307">
        <v>3603849.785948847</v>
      </c>
      <c r="G150" s="307">
        <v>3603849.785948847</v>
      </c>
    </row>
    <row r="151" spans="4:7">
      <c r="D151" s="307">
        <v>126</v>
      </c>
      <c r="E151" s="307">
        <v>3685453.4482266633</v>
      </c>
      <c r="F151" s="307">
        <v>3685453.4482266633</v>
      </c>
      <c r="G151" s="307">
        <v>3685453.4482266633</v>
      </c>
    </row>
    <row r="152" spans="4:7">
      <c r="D152" s="307">
        <v>127</v>
      </c>
      <c r="E152" s="307">
        <v>3464220.8046131707</v>
      </c>
      <c r="F152" s="307">
        <v>3464220.8046131707</v>
      </c>
      <c r="G152" s="307">
        <v>3464220.8046131707</v>
      </c>
    </row>
    <row r="153" spans="4:7">
      <c r="D153" s="307">
        <v>128</v>
      </c>
      <c r="E153" s="307">
        <v>3450010.8565693037</v>
      </c>
      <c r="F153" s="307">
        <v>3450010.8565693037</v>
      </c>
      <c r="G153" s="307">
        <v>3450010.8565693037</v>
      </c>
    </row>
    <row r="154" spans="4:7">
      <c r="D154" s="307">
        <v>129</v>
      </c>
      <c r="E154" s="307">
        <v>3456060.0741106896</v>
      </c>
      <c r="F154" s="307">
        <v>3456060.0741106896</v>
      </c>
      <c r="G154" s="307">
        <v>3456060.0741106896</v>
      </c>
    </row>
    <row r="155" spans="4:7">
      <c r="D155" s="307">
        <v>130</v>
      </c>
      <c r="E155" s="307">
        <v>3489900.171845213</v>
      </c>
      <c r="F155" s="307">
        <v>3489900.171845213</v>
      </c>
      <c r="G155" s="307">
        <v>3489900.171845213</v>
      </c>
    </row>
    <row r="156" spans="4:7">
      <c r="D156" s="307">
        <v>131</v>
      </c>
      <c r="E156" s="307">
        <v>3502066.1662137434</v>
      </c>
      <c r="F156" s="307">
        <v>3502066.1662137434</v>
      </c>
      <c r="G156" s="307">
        <v>3502066.1662137434</v>
      </c>
    </row>
    <row r="157" spans="4:7">
      <c r="D157" s="307">
        <v>132</v>
      </c>
      <c r="E157" s="307">
        <v>3411596.0335602579</v>
      </c>
      <c r="F157" s="307">
        <v>3411596.0335602579</v>
      </c>
      <c r="G157" s="307">
        <v>3411596.0335602579</v>
      </c>
    </row>
    <row r="158" spans="4:7">
      <c r="D158" s="307">
        <v>133</v>
      </c>
      <c r="E158" s="307">
        <v>3425324.6352903419</v>
      </c>
      <c r="F158" s="307">
        <v>3425324.6352903419</v>
      </c>
      <c r="G158" s="307">
        <v>3425324.6352903419</v>
      </c>
    </row>
    <row r="159" spans="4:7">
      <c r="D159" s="307">
        <v>134</v>
      </c>
      <c r="E159" s="307">
        <v>3475101.9962862604</v>
      </c>
      <c r="F159" s="307">
        <v>3475101.9962862604</v>
      </c>
      <c r="G159" s="307">
        <v>3475101.9962862604</v>
      </c>
    </row>
    <row r="160" spans="4:7">
      <c r="D160" s="307">
        <v>135</v>
      </c>
      <c r="E160" s="307">
        <v>3476821.4862428666</v>
      </c>
      <c r="F160" s="307">
        <v>3476821.4862428666</v>
      </c>
      <c r="G160" s="307">
        <v>3476821.4862428666</v>
      </c>
    </row>
    <row r="161" spans="4:7">
      <c r="D161" s="307">
        <v>136</v>
      </c>
      <c r="E161" s="307">
        <v>3287917.8218210111</v>
      </c>
      <c r="F161" s="307">
        <v>3287917.8218210111</v>
      </c>
      <c r="G161" s="307">
        <v>3287917.8218210111</v>
      </c>
    </row>
    <row r="162" spans="4:7">
      <c r="D162" s="307">
        <v>137</v>
      </c>
      <c r="E162" s="307">
        <v>3388133.1065929588</v>
      </c>
      <c r="F162" s="307">
        <v>3388133.1065929588</v>
      </c>
      <c r="G162" s="307">
        <v>3388133.1065929588</v>
      </c>
    </row>
    <row r="163" spans="4:7">
      <c r="D163" s="307">
        <v>138</v>
      </c>
      <c r="E163" s="307">
        <v>3384888.3220229652</v>
      </c>
      <c r="F163" s="307">
        <v>3384888.3220229652</v>
      </c>
      <c r="G163" s="307">
        <v>3384888.3220229652</v>
      </c>
    </row>
    <row r="164" spans="4:7">
      <c r="D164" s="307">
        <v>139</v>
      </c>
      <c r="E164" s="307">
        <v>3615314.5434140014</v>
      </c>
      <c r="F164" s="307">
        <v>3615314.5434140014</v>
      </c>
      <c r="G164" s="307">
        <v>3615314.5434140014</v>
      </c>
    </row>
    <row r="165" spans="4:7">
      <c r="D165" s="307">
        <v>140</v>
      </c>
      <c r="E165" s="307">
        <v>3323430.087290755</v>
      </c>
      <c r="F165" s="307">
        <v>3323430.087290755</v>
      </c>
      <c r="G165" s="307">
        <v>3323430.087290755</v>
      </c>
    </row>
    <row r="166" spans="4:7">
      <c r="D166" s="307">
        <v>141</v>
      </c>
      <c r="E166" s="307">
        <v>3151079.6049981606</v>
      </c>
      <c r="F166" s="307">
        <v>3151079.6049981606</v>
      </c>
      <c r="G166" s="307">
        <v>3151079.6049981606</v>
      </c>
    </row>
    <row r="167" spans="4:7">
      <c r="D167" s="307">
        <v>142</v>
      </c>
      <c r="E167" s="307">
        <v>3369654.7583784214</v>
      </c>
      <c r="F167" s="307">
        <v>3369654.7583784214</v>
      </c>
      <c r="G167" s="307">
        <v>3369654.7583784214</v>
      </c>
    </row>
    <row r="168" spans="4:7">
      <c r="D168" s="307">
        <v>143</v>
      </c>
      <c r="E168" s="307">
        <v>3473314.890128457</v>
      </c>
      <c r="F168" s="307">
        <v>3473314.890128457</v>
      </c>
      <c r="G168" s="307">
        <v>3473314.890128457</v>
      </c>
    </row>
    <row r="169" spans="4:7">
      <c r="D169" s="307">
        <v>144</v>
      </c>
      <c r="E169" s="307">
        <v>3479558.6274954178</v>
      </c>
      <c r="F169" s="307">
        <v>3479558.6274954178</v>
      </c>
      <c r="G169" s="307">
        <v>3479558.6274954178</v>
      </c>
    </row>
    <row r="170" spans="4:7">
      <c r="D170" s="307">
        <v>145</v>
      </c>
      <c r="E170" s="307">
        <v>3458286.0204943544</v>
      </c>
      <c r="F170" s="307">
        <v>3458286.0204943544</v>
      </c>
      <c r="G170" s="307">
        <v>3458286.0204943544</v>
      </c>
    </row>
    <row r="171" spans="4:7">
      <c r="D171" s="307">
        <v>146</v>
      </c>
      <c r="E171" s="307">
        <v>3448743.2346522189</v>
      </c>
      <c r="F171" s="307">
        <v>3448743.2346522189</v>
      </c>
      <c r="G171" s="307">
        <v>3448743.2346522189</v>
      </c>
    </row>
    <row r="172" spans="4:7">
      <c r="D172" s="307">
        <v>147</v>
      </c>
      <c r="E172" s="307">
        <v>3503377.6360281184</v>
      </c>
      <c r="F172" s="307">
        <v>3503377.6360281184</v>
      </c>
      <c r="G172" s="307">
        <v>3503377.6360281184</v>
      </c>
    </row>
    <row r="173" spans="4:7">
      <c r="D173" s="307">
        <v>148</v>
      </c>
      <c r="E173" s="307">
        <v>3344100.5714261932</v>
      </c>
      <c r="F173" s="307">
        <v>3344100.5714261932</v>
      </c>
      <c r="G173" s="307">
        <v>3344100.5714261932</v>
      </c>
    </row>
    <row r="174" spans="4:7">
      <c r="D174" s="307">
        <v>149</v>
      </c>
      <c r="E174" s="307">
        <v>3258270.661974085</v>
      </c>
      <c r="F174" s="307">
        <v>3258270.661974085</v>
      </c>
      <c r="G174" s="307">
        <v>3258270.661974085</v>
      </c>
    </row>
    <row r="175" spans="4:7">
      <c r="D175" s="307">
        <v>150</v>
      </c>
      <c r="E175" s="307">
        <v>3467006.6125027551</v>
      </c>
      <c r="F175" s="307">
        <v>3467006.6125027551</v>
      </c>
      <c r="G175" s="307">
        <v>3467006.6125027551</v>
      </c>
    </row>
    <row r="176" spans="4:7">
      <c r="D176" s="307">
        <v>151</v>
      </c>
      <c r="E176" s="307">
        <v>3322816.2556922473</v>
      </c>
      <c r="F176" s="307">
        <v>3322816.2556922473</v>
      </c>
      <c r="G176" s="307">
        <v>3322816.2556922473</v>
      </c>
    </row>
    <row r="177" spans="4:7">
      <c r="D177" s="307">
        <v>152</v>
      </c>
      <c r="E177" s="307">
        <v>3274554.6096640741</v>
      </c>
      <c r="F177" s="307">
        <v>3274554.6096640741</v>
      </c>
      <c r="G177" s="307">
        <v>3274554.6096640741</v>
      </c>
    </row>
    <row r="178" spans="4:7">
      <c r="D178" s="307">
        <v>153</v>
      </c>
      <c r="E178" s="307">
        <v>3500335.3737472077</v>
      </c>
      <c r="F178" s="307">
        <v>3500335.3737472077</v>
      </c>
      <c r="G178" s="307">
        <v>3500335.3737472077</v>
      </c>
    </row>
    <row r="179" spans="4:7">
      <c r="D179" s="307">
        <v>154</v>
      </c>
      <c r="E179" s="307">
        <v>3438770.6013029828</v>
      </c>
      <c r="F179" s="307">
        <v>3438770.6013029828</v>
      </c>
      <c r="G179" s="307">
        <v>3438770.6013029828</v>
      </c>
    </row>
    <row r="180" spans="4:7">
      <c r="D180" s="307">
        <v>155</v>
      </c>
      <c r="E180" s="307">
        <v>3518262.8572231345</v>
      </c>
      <c r="F180" s="307">
        <v>3518262.8572231345</v>
      </c>
      <c r="G180" s="307">
        <v>3518262.8572231345</v>
      </c>
    </row>
    <row r="181" spans="4:7">
      <c r="D181" s="307">
        <v>156</v>
      </c>
      <c r="E181" s="307">
        <v>3534011.3212291389</v>
      </c>
      <c r="F181" s="307">
        <v>3534011.3212291389</v>
      </c>
      <c r="G181" s="307">
        <v>3534011.3212291389</v>
      </c>
    </row>
    <row r="182" spans="4:7">
      <c r="D182" s="307">
        <v>157</v>
      </c>
      <c r="E182" s="307">
        <v>3539586.5354969255</v>
      </c>
      <c r="F182" s="307">
        <v>3539586.5354969255</v>
      </c>
      <c r="G182" s="307">
        <v>3539586.5354969255</v>
      </c>
    </row>
    <row r="183" spans="4:7">
      <c r="D183" s="307">
        <v>158</v>
      </c>
      <c r="E183" s="307">
        <v>3355645.0104214135</v>
      </c>
      <c r="F183" s="307">
        <v>3355645.0104214135</v>
      </c>
      <c r="G183" s="307">
        <v>3355645.0104214135</v>
      </c>
    </row>
    <row r="184" spans="4:7">
      <c r="D184" s="307">
        <v>159</v>
      </c>
      <c r="E184" s="307">
        <v>3474547.7478793664</v>
      </c>
      <c r="F184" s="307">
        <v>3474547.7478793664</v>
      </c>
      <c r="G184" s="307">
        <v>3474547.7478793664</v>
      </c>
    </row>
    <row r="185" spans="4:7">
      <c r="D185" s="307">
        <v>160</v>
      </c>
      <c r="E185" s="307">
        <v>3443397.2092372463</v>
      </c>
      <c r="F185" s="307">
        <v>3443397.2092372463</v>
      </c>
      <c r="G185" s="307">
        <v>3443397.2092372463</v>
      </c>
    </row>
    <row r="186" spans="4:7">
      <c r="D186" s="307">
        <v>161</v>
      </c>
      <c r="E186" s="307">
        <v>3536480.2475464307</v>
      </c>
      <c r="F186" s="307">
        <v>3536480.2475464307</v>
      </c>
      <c r="G186" s="307">
        <v>3536480.2475464307</v>
      </c>
    </row>
    <row r="187" spans="4:7">
      <c r="D187" s="307">
        <v>162</v>
      </c>
      <c r="E187" s="307">
        <v>3329516.5874352148</v>
      </c>
      <c r="F187" s="307">
        <v>3329516.5874352148</v>
      </c>
      <c r="G187" s="307">
        <v>3329516.5874352148</v>
      </c>
    </row>
    <row r="188" spans="4:7">
      <c r="D188" s="307">
        <v>163</v>
      </c>
      <c r="E188" s="307">
        <v>3665075.9926504539</v>
      </c>
      <c r="F188" s="307">
        <v>3665075.9926504539</v>
      </c>
      <c r="G188" s="307">
        <v>3665075.9926504539</v>
      </c>
    </row>
    <row r="189" spans="4:7">
      <c r="D189" s="307">
        <v>164</v>
      </c>
      <c r="E189" s="307">
        <v>3470753.174914591</v>
      </c>
      <c r="F189" s="307">
        <v>3470753.174914591</v>
      </c>
      <c r="G189" s="307">
        <v>3470753.174914591</v>
      </c>
    </row>
    <row r="190" spans="4:7">
      <c r="D190" s="307">
        <v>165</v>
      </c>
      <c r="E190" s="307">
        <v>3294522.0531479781</v>
      </c>
      <c r="F190" s="307">
        <v>3294522.0531479781</v>
      </c>
      <c r="G190" s="307">
        <v>3294522.0531479781</v>
      </c>
    </row>
    <row r="191" spans="4:7">
      <c r="D191" s="307">
        <v>166</v>
      </c>
      <c r="E191" s="307">
        <v>3349415.0119966725</v>
      </c>
      <c r="F191" s="307">
        <v>3349415.0119966725</v>
      </c>
      <c r="G191" s="307">
        <v>3349415.0119966725</v>
      </c>
    </row>
    <row r="192" spans="4:7">
      <c r="D192" s="307">
        <v>167</v>
      </c>
      <c r="E192" s="307">
        <v>3276355.7047889186</v>
      </c>
      <c r="F192" s="307">
        <v>3276355.7047889186</v>
      </c>
      <c r="G192" s="307">
        <v>3276355.7047889186</v>
      </c>
    </row>
    <row r="193" spans="4:7">
      <c r="D193" s="307">
        <v>168</v>
      </c>
      <c r="E193" s="307">
        <v>3601399.169131265</v>
      </c>
      <c r="F193" s="307">
        <v>3601399.169131265</v>
      </c>
      <c r="G193" s="307">
        <v>3601399.169131265</v>
      </c>
    </row>
    <row r="194" spans="4:7">
      <c r="D194" s="307">
        <v>169</v>
      </c>
      <c r="E194" s="307">
        <v>3357501.7524399888</v>
      </c>
      <c r="F194" s="307">
        <v>3357501.7524399888</v>
      </c>
      <c r="G194" s="307">
        <v>3357501.7524399888</v>
      </c>
    </row>
    <row r="195" spans="4:7">
      <c r="D195" s="307">
        <v>170</v>
      </c>
      <c r="E195" s="307">
        <v>3348909.0277029914</v>
      </c>
      <c r="F195" s="307">
        <v>3348909.0277029914</v>
      </c>
      <c r="G195" s="307">
        <v>3348909.0277029914</v>
      </c>
    </row>
    <row r="196" spans="4:7">
      <c r="D196" s="307">
        <v>171</v>
      </c>
      <c r="E196" s="307">
        <v>3393399.4467422753</v>
      </c>
      <c r="F196" s="307">
        <v>3393399.4467422753</v>
      </c>
      <c r="G196" s="307">
        <v>3393399.4467422753</v>
      </c>
    </row>
    <row r="197" spans="4:7">
      <c r="D197" s="307">
        <v>172</v>
      </c>
      <c r="E197" s="307">
        <v>3538960.7697955566</v>
      </c>
      <c r="F197" s="307">
        <v>3538960.7697955566</v>
      </c>
      <c r="G197" s="307">
        <v>3538960.7697955566</v>
      </c>
    </row>
    <row r="198" spans="4:7">
      <c r="D198" s="307">
        <v>173</v>
      </c>
      <c r="E198" s="307">
        <v>3320131.390620192</v>
      </c>
      <c r="F198" s="307">
        <v>3320131.390620192</v>
      </c>
      <c r="G198" s="307">
        <v>3320131.390620192</v>
      </c>
    </row>
    <row r="199" spans="4:7">
      <c r="D199" s="307">
        <v>174</v>
      </c>
      <c r="E199" s="307">
        <v>3498380.9577401928</v>
      </c>
      <c r="F199" s="307">
        <v>3498380.9577401928</v>
      </c>
      <c r="G199" s="307">
        <v>3498380.9577401928</v>
      </c>
    </row>
    <row r="200" spans="4:7">
      <c r="D200" s="307">
        <v>175</v>
      </c>
      <c r="E200" s="307">
        <v>3440596.0078909318</v>
      </c>
      <c r="F200" s="307">
        <v>3440596.0078909318</v>
      </c>
      <c r="G200" s="307">
        <v>3440596.0078909318</v>
      </c>
    </row>
    <row r="201" spans="4:7">
      <c r="D201" s="307">
        <v>176</v>
      </c>
      <c r="E201" s="307">
        <v>3401947.078181142</v>
      </c>
      <c r="F201" s="307">
        <v>3401947.078181142</v>
      </c>
      <c r="G201" s="307">
        <v>3401947.078181142</v>
      </c>
    </row>
    <row r="202" spans="4:7">
      <c r="D202" s="307">
        <v>177</v>
      </c>
      <c r="E202" s="307">
        <v>3428916.3788663261</v>
      </c>
      <c r="F202" s="307">
        <v>3428916.3788663261</v>
      </c>
      <c r="G202" s="307">
        <v>3428916.3788663261</v>
      </c>
    </row>
    <row r="203" spans="4:7">
      <c r="D203" s="307">
        <v>178</v>
      </c>
      <c r="E203" s="307">
        <v>3375832.6160779428</v>
      </c>
      <c r="F203" s="307">
        <v>3375832.6160779428</v>
      </c>
      <c r="G203" s="307">
        <v>3375832.6160779428</v>
      </c>
    </row>
    <row r="204" spans="4:7">
      <c r="D204" s="307">
        <v>179</v>
      </c>
      <c r="E204" s="307">
        <v>3341207.6560386592</v>
      </c>
      <c r="F204" s="307">
        <v>3341207.6560386592</v>
      </c>
      <c r="G204" s="307">
        <v>3341207.6560386592</v>
      </c>
    </row>
    <row r="205" spans="4:7">
      <c r="D205" s="307">
        <v>180</v>
      </c>
      <c r="E205" s="307">
        <v>3354823.9123168457</v>
      </c>
      <c r="F205" s="307">
        <v>3354823.9123168457</v>
      </c>
      <c r="G205" s="307">
        <v>3354823.9123168457</v>
      </c>
    </row>
    <row r="206" spans="4:7">
      <c r="D206" s="307">
        <v>181</v>
      </c>
      <c r="E206" s="307">
        <v>3479507.4413940525</v>
      </c>
      <c r="F206" s="307">
        <v>3479507.4413940525</v>
      </c>
      <c r="G206" s="307">
        <v>3479507.4413940525</v>
      </c>
    </row>
    <row r="207" spans="4:7">
      <c r="D207" s="307">
        <v>182</v>
      </c>
      <c r="E207" s="307">
        <v>3517321.0931504411</v>
      </c>
      <c r="F207" s="307">
        <v>3517321.0931504411</v>
      </c>
      <c r="G207" s="307">
        <v>3517321.0931504411</v>
      </c>
    </row>
    <row r="208" spans="4:7">
      <c r="D208" s="307">
        <v>183</v>
      </c>
      <c r="E208" s="307">
        <v>3360037.8880872163</v>
      </c>
      <c r="F208" s="307">
        <v>3360037.8880872163</v>
      </c>
      <c r="G208" s="307">
        <v>3360037.8880872163</v>
      </c>
    </row>
    <row r="209" spans="4:7">
      <c r="D209" s="307">
        <v>184</v>
      </c>
      <c r="E209" s="307">
        <v>3510515.2417719965</v>
      </c>
      <c r="F209" s="307">
        <v>3510515.2417719965</v>
      </c>
      <c r="G209" s="307">
        <v>3510515.2417719965</v>
      </c>
    </row>
    <row r="210" spans="4:7">
      <c r="D210" s="307">
        <v>185</v>
      </c>
      <c r="E210" s="307">
        <v>3518893.7620312357</v>
      </c>
      <c r="F210" s="307">
        <v>3518893.7620312357</v>
      </c>
      <c r="G210" s="307">
        <v>3518893.7620312357</v>
      </c>
    </row>
    <row r="211" spans="4:7">
      <c r="D211" s="307">
        <v>186</v>
      </c>
      <c r="E211" s="307">
        <v>3492237.2841506908</v>
      </c>
      <c r="F211" s="307">
        <v>3492237.2841506908</v>
      </c>
      <c r="G211" s="307">
        <v>3492237.2841506908</v>
      </c>
    </row>
    <row r="212" spans="4:7">
      <c r="D212" s="307">
        <v>187</v>
      </c>
      <c r="E212" s="307">
        <v>3427595.8970029922</v>
      </c>
      <c r="F212" s="307">
        <v>3427595.8970029922</v>
      </c>
      <c r="G212" s="307">
        <v>3427595.8970029922</v>
      </c>
    </row>
    <row r="213" spans="4:7">
      <c r="D213" s="307">
        <v>188</v>
      </c>
      <c r="E213" s="307">
        <v>3566721.5918604475</v>
      </c>
      <c r="F213" s="307">
        <v>3566721.5918604475</v>
      </c>
      <c r="G213" s="307">
        <v>3566721.5918604475</v>
      </c>
    </row>
    <row r="214" spans="4:7">
      <c r="D214" s="307">
        <v>189</v>
      </c>
      <c r="E214" s="307">
        <v>3594625.1983204163</v>
      </c>
      <c r="F214" s="307">
        <v>3594625.1983204163</v>
      </c>
      <c r="G214" s="307">
        <v>3594625.1983204163</v>
      </c>
    </row>
    <row r="215" spans="4:7">
      <c r="D215" s="307">
        <v>190</v>
      </c>
      <c r="E215" s="307">
        <v>3258526.7793836705</v>
      </c>
      <c r="F215" s="307">
        <v>3258526.7793836705</v>
      </c>
      <c r="G215" s="307">
        <v>3258526.7793836705</v>
      </c>
    </row>
    <row r="216" spans="4:7">
      <c r="D216" s="307"/>
      <c r="E216" s="307"/>
      <c r="F216" s="307"/>
      <c r="G216" s="307"/>
    </row>
    <row r="217" spans="4:7">
      <c r="D217" s="307"/>
      <c r="E217" s="307"/>
      <c r="F217" s="307"/>
      <c r="G217" s="307"/>
    </row>
    <row r="218" spans="4:7">
      <c r="D218" s="307"/>
      <c r="E218" s="307"/>
      <c r="F218" s="307"/>
      <c r="G218" s="307"/>
    </row>
    <row r="219" spans="4:7">
      <c r="D219" s="307"/>
      <c r="E219" s="307"/>
      <c r="F219" s="307"/>
      <c r="G219" s="307"/>
    </row>
    <row r="220" spans="4:7">
      <c r="D220" s="307"/>
      <c r="E220" s="307"/>
      <c r="F220" s="307"/>
      <c r="G220" s="307"/>
    </row>
    <row r="221" spans="4:7">
      <c r="D221" s="307"/>
      <c r="E221" s="307"/>
      <c r="F221" s="307"/>
      <c r="G221" s="307"/>
    </row>
    <row r="222" spans="4:7">
      <c r="D222" s="307"/>
      <c r="E222" s="307"/>
      <c r="F222" s="307"/>
      <c r="G222" s="307"/>
    </row>
    <row r="223" spans="4:7">
      <c r="D223" s="307"/>
      <c r="E223" s="307"/>
      <c r="F223" s="307"/>
      <c r="G223" s="307"/>
    </row>
    <row r="224" spans="4:7">
      <c r="D224" s="307"/>
      <c r="E224" s="307"/>
      <c r="F224" s="307"/>
      <c r="G224" s="307"/>
    </row>
    <row r="225" spans="4:7">
      <c r="D225" s="307"/>
      <c r="E225" s="307"/>
      <c r="F225" s="307"/>
      <c r="G225" s="307"/>
    </row>
    <row r="226" spans="4:7">
      <c r="D226" s="307"/>
      <c r="E226" s="307"/>
      <c r="F226" s="307"/>
      <c r="G226" s="307"/>
    </row>
    <row r="227" spans="4:7">
      <c r="D227" s="307"/>
      <c r="E227" s="307"/>
      <c r="F227" s="307"/>
      <c r="G227" s="307"/>
    </row>
    <row r="228" spans="4:7">
      <c r="D228" s="307"/>
      <c r="E228" s="307"/>
      <c r="F228" s="307"/>
      <c r="G228" s="307"/>
    </row>
    <row r="229" spans="4:7">
      <c r="D229" s="307"/>
      <c r="E229" s="307"/>
      <c r="F229" s="307"/>
      <c r="G229" s="307"/>
    </row>
    <row r="230" spans="4:7">
      <c r="D230" s="307"/>
      <c r="E230" s="307"/>
      <c r="F230" s="307"/>
      <c r="G230" s="307"/>
    </row>
    <row r="231" spans="4:7">
      <c r="D231" s="307"/>
      <c r="E231" s="307"/>
      <c r="F231" s="307"/>
      <c r="G231" s="307"/>
    </row>
    <row r="232" spans="4:7">
      <c r="D232" s="307"/>
      <c r="E232" s="307"/>
      <c r="F232" s="307"/>
      <c r="G232" s="307"/>
    </row>
    <row r="233" spans="4:7">
      <c r="D233" s="307"/>
      <c r="E233" s="307"/>
      <c r="F233" s="307"/>
      <c r="G233" s="307"/>
    </row>
    <row r="234" spans="4:7">
      <c r="D234" s="307"/>
      <c r="E234" s="307"/>
      <c r="F234" s="307"/>
      <c r="G234" s="307"/>
    </row>
    <row r="235" spans="4:7">
      <c r="D235" s="307"/>
      <c r="E235" s="307"/>
      <c r="F235" s="307"/>
      <c r="G235" s="307"/>
    </row>
    <row r="236" spans="4:7">
      <c r="D236" s="307"/>
      <c r="E236" s="307"/>
      <c r="F236" s="307"/>
      <c r="G236" s="307"/>
    </row>
    <row r="237" spans="4:7">
      <c r="D237" s="307"/>
      <c r="E237" s="307"/>
      <c r="F237" s="307"/>
      <c r="G237" s="307"/>
    </row>
    <row r="238" spans="4:7">
      <c r="D238" s="307"/>
      <c r="E238" s="307"/>
      <c r="F238" s="307"/>
      <c r="G238" s="307"/>
    </row>
    <row r="239" spans="4:7">
      <c r="D239" s="307"/>
      <c r="E239" s="307"/>
      <c r="F239" s="307"/>
      <c r="G239" s="307"/>
    </row>
    <row r="240" spans="4:7">
      <c r="D240" s="307"/>
      <c r="E240" s="307"/>
      <c r="F240" s="307"/>
      <c r="G240" s="307"/>
    </row>
    <row r="241" spans="4:7">
      <c r="D241" s="307"/>
      <c r="E241" s="307"/>
      <c r="F241" s="307"/>
      <c r="G241" s="307"/>
    </row>
    <row r="242" spans="4:7">
      <c r="D242" s="307"/>
      <c r="E242" s="307"/>
      <c r="F242" s="307"/>
      <c r="G242" s="307"/>
    </row>
    <row r="243" spans="4:7">
      <c r="D243" s="307"/>
      <c r="E243" s="307"/>
      <c r="F243" s="307"/>
      <c r="G243" s="307"/>
    </row>
    <row r="244" spans="4:7">
      <c r="D244" s="307"/>
      <c r="E244" s="307"/>
      <c r="F244" s="307"/>
      <c r="G244" s="307"/>
    </row>
    <row r="245" spans="4:7">
      <c r="D245" s="307"/>
      <c r="E245" s="307"/>
      <c r="F245" s="307"/>
      <c r="G245" s="307"/>
    </row>
    <row r="246" spans="4:7">
      <c r="D246" s="307"/>
      <c r="E246" s="307"/>
      <c r="F246" s="307"/>
      <c r="G246" s="307"/>
    </row>
    <row r="247" spans="4:7">
      <c r="D247" s="307"/>
      <c r="E247" s="307"/>
      <c r="F247" s="307"/>
      <c r="G247" s="307"/>
    </row>
    <row r="248" spans="4:7">
      <c r="D248" s="307"/>
      <c r="E248" s="307"/>
      <c r="F248" s="307"/>
      <c r="G248" s="307"/>
    </row>
    <row r="249" spans="4:7">
      <c r="D249" s="307"/>
      <c r="E249" s="307"/>
      <c r="F249" s="307"/>
      <c r="G249" s="307"/>
    </row>
    <row r="250" spans="4:7">
      <c r="D250" s="307"/>
      <c r="E250" s="307"/>
      <c r="F250" s="307"/>
      <c r="G250" s="307"/>
    </row>
    <row r="251" spans="4:7">
      <c r="D251" s="307"/>
      <c r="E251" s="307"/>
      <c r="F251" s="307"/>
      <c r="G251" s="307"/>
    </row>
    <row r="252" spans="4:7">
      <c r="D252" s="307"/>
      <c r="E252" s="307"/>
      <c r="F252" s="307"/>
      <c r="G252" s="307"/>
    </row>
    <row r="253" spans="4:7">
      <c r="D253" s="307"/>
      <c r="E253" s="307"/>
      <c r="F253" s="307"/>
      <c r="G253" s="307"/>
    </row>
    <row r="254" spans="4:7">
      <c r="D254" s="307"/>
      <c r="E254" s="307"/>
      <c r="F254" s="307"/>
      <c r="G254" s="307"/>
    </row>
    <row r="255" spans="4:7">
      <c r="D255" s="307"/>
      <c r="E255" s="307"/>
      <c r="F255" s="307"/>
      <c r="G255" s="307"/>
    </row>
    <row r="256" spans="4:7">
      <c r="D256" s="307"/>
      <c r="E256" s="307"/>
      <c r="F256" s="307"/>
      <c r="G256" s="307"/>
    </row>
    <row r="257" spans="4:7">
      <c r="D257" s="307"/>
      <c r="E257" s="307"/>
      <c r="F257" s="307"/>
      <c r="G257" s="307"/>
    </row>
    <row r="258" spans="4:7">
      <c r="D258" s="307"/>
      <c r="E258" s="307"/>
      <c r="F258" s="307"/>
      <c r="G258" s="307"/>
    </row>
    <row r="259" spans="4:7">
      <c r="D259" s="307"/>
      <c r="E259" s="307"/>
      <c r="F259" s="307"/>
      <c r="G259" s="307"/>
    </row>
    <row r="260" spans="4:7">
      <c r="D260" s="307"/>
      <c r="E260" s="307"/>
      <c r="F260" s="307"/>
      <c r="G260" s="307"/>
    </row>
    <row r="261" spans="4:7">
      <c r="D261" s="307"/>
      <c r="E261" s="307"/>
      <c r="F261" s="307"/>
      <c r="G261" s="307"/>
    </row>
    <row r="262" spans="4:7">
      <c r="D262" s="307"/>
      <c r="E262" s="307"/>
      <c r="F262" s="307"/>
      <c r="G262" s="307"/>
    </row>
    <row r="263" spans="4:7">
      <c r="D263" s="307"/>
      <c r="E263" s="307"/>
      <c r="F263" s="307"/>
      <c r="G263" s="307"/>
    </row>
    <row r="264" spans="4:7">
      <c r="D264" s="307"/>
      <c r="E264" s="307"/>
      <c r="F264" s="307"/>
      <c r="G264" s="307"/>
    </row>
    <row r="265" spans="4:7">
      <c r="D265" s="307"/>
      <c r="E265" s="307"/>
      <c r="F265" s="307"/>
      <c r="G265" s="307"/>
    </row>
    <row r="266" spans="4:7">
      <c r="D266" s="307"/>
      <c r="E266" s="307"/>
      <c r="F266" s="307"/>
      <c r="G266" s="307"/>
    </row>
    <row r="267" spans="4:7">
      <c r="D267" s="307"/>
      <c r="E267" s="307"/>
      <c r="F267" s="307"/>
      <c r="G267" s="307"/>
    </row>
    <row r="268" spans="4:7">
      <c r="D268" s="307"/>
      <c r="E268" s="307"/>
      <c r="F268" s="307"/>
      <c r="G268" s="307"/>
    </row>
    <row r="269" spans="4:7">
      <c r="D269" s="307"/>
      <c r="E269" s="307"/>
      <c r="F269" s="307"/>
      <c r="G269" s="307"/>
    </row>
    <row r="270" spans="4:7">
      <c r="D270" s="307"/>
      <c r="E270" s="307"/>
      <c r="F270" s="307"/>
      <c r="G270" s="307"/>
    </row>
    <row r="271" spans="4:7">
      <c r="D271" s="307"/>
      <c r="E271" s="307"/>
      <c r="F271" s="307"/>
      <c r="G271" s="307"/>
    </row>
    <row r="272" spans="4:7">
      <c r="D272" s="307"/>
      <c r="E272" s="307"/>
      <c r="F272" s="307"/>
      <c r="G272" s="307"/>
    </row>
    <row r="273" spans="4:7">
      <c r="D273" s="307"/>
      <c r="E273" s="307"/>
      <c r="F273" s="307"/>
      <c r="G273" s="307"/>
    </row>
    <row r="274" spans="4:7">
      <c r="D274" s="307"/>
      <c r="E274" s="307"/>
      <c r="F274" s="307"/>
      <c r="G274" s="307"/>
    </row>
    <row r="275" spans="4:7">
      <c r="D275" s="307"/>
      <c r="E275" s="307"/>
      <c r="F275" s="307"/>
      <c r="G275" s="307"/>
    </row>
    <row r="276" spans="4:7">
      <c r="D276" s="307"/>
      <c r="E276" s="307"/>
      <c r="F276" s="307"/>
      <c r="G276" s="307"/>
    </row>
    <row r="277" spans="4:7">
      <c r="D277" s="307"/>
      <c r="E277" s="307"/>
      <c r="F277" s="307"/>
      <c r="G277" s="307"/>
    </row>
    <row r="278" spans="4:7">
      <c r="D278" s="307"/>
      <c r="E278" s="307"/>
      <c r="F278" s="307"/>
      <c r="G278" s="307"/>
    </row>
    <row r="279" spans="4:7">
      <c r="D279" s="307"/>
      <c r="E279" s="307"/>
      <c r="F279" s="307"/>
      <c r="G279" s="307"/>
    </row>
    <row r="280" spans="4:7">
      <c r="D280" s="307"/>
      <c r="E280" s="307"/>
      <c r="F280" s="307"/>
      <c r="G280" s="307"/>
    </row>
    <row r="281" spans="4:7">
      <c r="D281" s="307"/>
      <c r="E281" s="307"/>
      <c r="F281" s="307"/>
      <c r="G281" s="307"/>
    </row>
    <row r="282" spans="4:7">
      <c r="D282" s="307"/>
      <c r="E282" s="307"/>
      <c r="F282" s="307"/>
      <c r="G282" s="307"/>
    </row>
    <row r="283" spans="4:7">
      <c r="D283" s="307"/>
      <c r="E283" s="307"/>
      <c r="F283" s="307"/>
      <c r="G283" s="307"/>
    </row>
    <row r="284" spans="4:7">
      <c r="D284" s="307"/>
      <c r="E284" s="307"/>
      <c r="F284" s="307"/>
      <c r="G284" s="307"/>
    </row>
    <row r="285" spans="4:7">
      <c r="D285" s="307"/>
      <c r="E285" s="307"/>
      <c r="F285" s="307"/>
      <c r="G285" s="307"/>
    </row>
    <row r="286" spans="4:7">
      <c r="D286" s="307"/>
      <c r="E286" s="307"/>
      <c r="F286" s="307"/>
      <c r="G286" s="307"/>
    </row>
    <row r="287" spans="4:7">
      <c r="D287" s="307"/>
      <c r="E287" s="307"/>
      <c r="F287" s="307"/>
      <c r="G287" s="307"/>
    </row>
    <row r="288" spans="4:7">
      <c r="D288" s="307"/>
      <c r="E288" s="307"/>
      <c r="F288" s="307"/>
      <c r="G288" s="307"/>
    </row>
    <row r="289" spans="4:7">
      <c r="D289" s="307"/>
      <c r="E289" s="307"/>
      <c r="F289" s="307"/>
      <c r="G289" s="307"/>
    </row>
    <row r="290" spans="4:7">
      <c r="D290" s="307"/>
      <c r="E290" s="307"/>
      <c r="F290" s="307"/>
      <c r="G290" s="307"/>
    </row>
    <row r="291" spans="4:7">
      <c r="D291" s="307"/>
      <c r="E291" s="307"/>
      <c r="F291" s="307"/>
      <c r="G291" s="307"/>
    </row>
    <row r="292" spans="4:7">
      <c r="D292" s="307"/>
      <c r="E292" s="307"/>
      <c r="F292" s="307"/>
      <c r="G292" s="307"/>
    </row>
    <row r="293" spans="4:7">
      <c r="D293" s="307"/>
      <c r="E293" s="307"/>
      <c r="F293" s="307"/>
      <c r="G293" s="307"/>
    </row>
    <row r="294" spans="4:7">
      <c r="D294" s="307"/>
      <c r="E294" s="307"/>
      <c r="F294" s="307"/>
      <c r="G294" s="307"/>
    </row>
    <row r="295" spans="4:7">
      <c r="D295" s="307"/>
      <c r="E295" s="307"/>
      <c r="F295" s="307"/>
      <c r="G295" s="307"/>
    </row>
    <row r="296" spans="4:7">
      <c r="D296" s="307"/>
      <c r="E296" s="307"/>
      <c r="F296" s="307"/>
      <c r="G296" s="307"/>
    </row>
    <row r="297" spans="4:7">
      <c r="D297" s="307"/>
      <c r="E297" s="307"/>
      <c r="F297" s="307"/>
      <c r="G297" s="307"/>
    </row>
    <row r="298" spans="4:7">
      <c r="D298" s="307"/>
      <c r="E298" s="307"/>
      <c r="F298" s="307"/>
      <c r="G298" s="307"/>
    </row>
    <row r="299" spans="4:7">
      <c r="D299" s="307"/>
      <c r="E299" s="307"/>
      <c r="F299" s="307"/>
      <c r="G299" s="307"/>
    </row>
    <row r="300" spans="4:7">
      <c r="D300" s="307"/>
      <c r="E300" s="307"/>
      <c r="F300" s="307"/>
      <c r="G300" s="307"/>
    </row>
    <row r="301" spans="4:7">
      <c r="D301" s="307"/>
      <c r="E301" s="307"/>
      <c r="F301" s="307"/>
      <c r="G301" s="307"/>
    </row>
    <row r="302" spans="4:7">
      <c r="D302" s="307"/>
      <c r="E302" s="307"/>
      <c r="F302" s="307"/>
      <c r="G302" s="307"/>
    </row>
    <row r="303" spans="4:7">
      <c r="D303" s="307"/>
      <c r="E303" s="307"/>
      <c r="F303" s="307"/>
      <c r="G303" s="307"/>
    </row>
    <row r="304" spans="4:7">
      <c r="D304" s="307"/>
      <c r="E304" s="307"/>
      <c r="F304" s="307"/>
      <c r="G304" s="307"/>
    </row>
    <row r="305" spans="4:7">
      <c r="D305" s="307"/>
      <c r="E305" s="307"/>
      <c r="F305" s="307"/>
      <c r="G305" s="307"/>
    </row>
    <row r="306" spans="4:7">
      <c r="D306" s="307"/>
      <c r="E306" s="307"/>
      <c r="F306" s="307"/>
      <c r="G306" s="307"/>
    </row>
    <row r="307" spans="4:7">
      <c r="D307" s="307"/>
      <c r="E307" s="307"/>
      <c r="F307" s="307"/>
      <c r="G307" s="307"/>
    </row>
    <row r="308" spans="4:7">
      <c r="D308" s="307"/>
      <c r="E308" s="307"/>
      <c r="F308" s="307"/>
      <c r="G308" s="307"/>
    </row>
    <row r="309" spans="4:7">
      <c r="D309" s="307"/>
      <c r="E309" s="307"/>
      <c r="F309" s="307"/>
      <c r="G309" s="307"/>
    </row>
    <row r="310" spans="4:7">
      <c r="D310" s="307"/>
      <c r="E310" s="307"/>
      <c r="F310" s="307"/>
      <c r="G310" s="307"/>
    </row>
    <row r="311" spans="4:7">
      <c r="D311" s="307"/>
      <c r="E311" s="307"/>
      <c r="F311" s="307"/>
      <c r="G311" s="307"/>
    </row>
    <row r="312" spans="4:7">
      <c r="D312" s="307"/>
      <c r="E312" s="307"/>
      <c r="F312" s="307"/>
      <c r="G312" s="307"/>
    </row>
    <row r="313" spans="4:7">
      <c r="D313" s="307"/>
      <c r="E313" s="307"/>
      <c r="F313" s="307"/>
      <c r="G313" s="307"/>
    </row>
    <row r="314" spans="4:7">
      <c r="D314" s="307"/>
      <c r="E314" s="307"/>
      <c r="F314" s="307"/>
      <c r="G314" s="307"/>
    </row>
    <row r="315" spans="4:7">
      <c r="D315" s="307"/>
      <c r="E315" s="307"/>
      <c r="F315" s="307"/>
      <c r="G315" s="307"/>
    </row>
    <row r="316" spans="4:7">
      <c r="D316" s="307"/>
      <c r="E316" s="307"/>
      <c r="F316" s="307"/>
      <c r="G316" s="307"/>
    </row>
    <row r="317" spans="4:7">
      <c r="D317" s="307"/>
      <c r="E317" s="307"/>
      <c r="F317" s="307"/>
      <c r="G317" s="307"/>
    </row>
    <row r="318" spans="4:7">
      <c r="D318" s="307"/>
      <c r="E318" s="307"/>
      <c r="F318" s="307"/>
      <c r="G318" s="307"/>
    </row>
    <row r="319" spans="4:7">
      <c r="D319" s="307"/>
      <c r="E319" s="307"/>
      <c r="F319" s="307"/>
      <c r="G319" s="307"/>
    </row>
    <row r="320" spans="4:7">
      <c r="D320" s="307"/>
      <c r="E320" s="307"/>
      <c r="F320" s="307"/>
      <c r="G320" s="307"/>
    </row>
    <row r="321" spans="4:7">
      <c r="D321" s="307"/>
      <c r="E321" s="307"/>
      <c r="F321" s="307"/>
      <c r="G321" s="307"/>
    </row>
    <row r="322" spans="4:7">
      <c r="D322" s="307"/>
      <c r="E322" s="307"/>
      <c r="F322" s="307"/>
      <c r="G322" s="307"/>
    </row>
    <row r="323" spans="4:7">
      <c r="D323" s="307"/>
      <c r="E323" s="307"/>
      <c r="F323" s="307"/>
      <c r="G323" s="307"/>
    </row>
    <row r="324" spans="4:7">
      <c r="D324" s="307"/>
      <c r="E324" s="307"/>
      <c r="F324" s="307"/>
      <c r="G324" s="307"/>
    </row>
    <row r="325" spans="4:7">
      <c r="D325" s="307"/>
      <c r="E325" s="307"/>
      <c r="F325" s="307"/>
      <c r="G325" s="307"/>
    </row>
    <row r="326" spans="4:7">
      <c r="D326" s="307"/>
      <c r="E326" s="307"/>
      <c r="F326" s="307"/>
      <c r="G326" s="307"/>
    </row>
    <row r="327" spans="4:7">
      <c r="D327" s="307"/>
      <c r="E327" s="307"/>
      <c r="F327" s="307"/>
      <c r="G327" s="307"/>
    </row>
    <row r="328" spans="4:7">
      <c r="D328" s="307"/>
      <c r="E328" s="307"/>
      <c r="F328" s="307"/>
      <c r="G328" s="307"/>
    </row>
    <row r="329" spans="4:7">
      <c r="D329" s="307"/>
      <c r="E329" s="307"/>
      <c r="F329" s="307"/>
      <c r="G329" s="307"/>
    </row>
    <row r="330" spans="4:7">
      <c r="D330" s="307"/>
      <c r="E330" s="307"/>
      <c r="F330" s="307"/>
      <c r="G330" s="307"/>
    </row>
    <row r="331" spans="4:7">
      <c r="D331" s="307"/>
      <c r="E331" s="307"/>
      <c r="F331" s="307"/>
      <c r="G331" s="307"/>
    </row>
    <row r="332" spans="4:7">
      <c r="D332" s="307"/>
      <c r="E332" s="307"/>
      <c r="F332" s="307"/>
      <c r="G332" s="307"/>
    </row>
    <row r="333" spans="4:7">
      <c r="D333" s="307"/>
      <c r="E333" s="307"/>
      <c r="F333" s="307"/>
      <c r="G333" s="307"/>
    </row>
    <row r="334" spans="4:7">
      <c r="D334" s="307"/>
      <c r="E334" s="307"/>
      <c r="F334" s="307"/>
      <c r="G334" s="307"/>
    </row>
    <row r="335" spans="4:7">
      <c r="D335" s="307"/>
      <c r="E335" s="307"/>
      <c r="F335" s="307"/>
      <c r="G335" s="307"/>
    </row>
    <row r="336" spans="4:7">
      <c r="D336" s="307"/>
      <c r="E336" s="307"/>
      <c r="F336" s="307"/>
      <c r="G336" s="307"/>
    </row>
    <row r="337" spans="4:7">
      <c r="D337" s="307"/>
      <c r="E337" s="307"/>
      <c r="F337" s="307"/>
      <c r="G337" s="307"/>
    </row>
    <row r="338" spans="4:7">
      <c r="D338" s="307"/>
      <c r="E338" s="307"/>
      <c r="F338" s="307"/>
      <c r="G338" s="307"/>
    </row>
    <row r="339" spans="4:7">
      <c r="D339" s="307"/>
      <c r="E339" s="307"/>
      <c r="F339" s="307"/>
      <c r="G339" s="307"/>
    </row>
    <row r="340" spans="4:7">
      <c r="D340" s="307"/>
      <c r="E340" s="307"/>
      <c r="F340" s="307"/>
      <c r="G340" s="307"/>
    </row>
    <row r="341" spans="4:7">
      <c r="D341" s="307"/>
      <c r="E341" s="307"/>
      <c r="F341" s="307"/>
      <c r="G341" s="307"/>
    </row>
    <row r="342" spans="4:7">
      <c r="D342" s="307"/>
      <c r="E342" s="307"/>
      <c r="F342" s="307"/>
      <c r="G342" s="307"/>
    </row>
    <row r="343" spans="4:7">
      <c r="D343" s="307"/>
      <c r="E343" s="307"/>
      <c r="F343" s="307"/>
      <c r="G343" s="307"/>
    </row>
    <row r="344" spans="4:7">
      <c r="D344" s="307"/>
      <c r="E344" s="307"/>
      <c r="F344" s="307"/>
      <c r="G344" s="307"/>
    </row>
    <row r="345" spans="4:7">
      <c r="D345" s="307"/>
      <c r="E345" s="307"/>
      <c r="F345" s="307"/>
      <c r="G345" s="307"/>
    </row>
    <row r="346" spans="4:7">
      <c r="D346" s="307"/>
      <c r="E346" s="307"/>
      <c r="F346" s="307"/>
      <c r="G346" s="307"/>
    </row>
    <row r="347" spans="4:7">
      <c r="D347" s="307"/>
      <c r="E347" s="307"/>
      <c r="F347" s="307"/>
      <c r="G347" s="307"/>
    </row>
    <row r="348" spans="4:7">
      <c r="D348" s="307"/>
      <c r="E348" s="307"/>
      <c r="F348" s="307"/>
      <c r="G348" s="307"/>
    </row>
    <row r="349" spans="4:7">
      <c r="D349" s="307"/>
      <c r="E349" s="307"/>
      <c r="F349" s="307"/>
      <c r="G349" s="307"/>
    </row>
    <row r="350" spans="4:7">
      <c r="D350" s="307"/>
      <c r="E350" s="307"/>
      <c r="F350" s="307"/>
      <c r="G350" s="307"/>
    </row>
    <row r="351" spans="4:7">
      <c r="D351" s="307"/>
      <c r="E351" s="307"/>
      <c r="F351" s="307"/>
      <c r="G351" s="307"/>
    </row>
    <row r="352" spans="4:7">
      <c r="D352" s="307"/>
      <c r="E352" s="307"/>
      <c r="F352" s="307"/>
      <c r="G352" s="307"/>
    </row>
    <row r="353" spans="4:7">
      <c r="D353" s="307"/>
      <c r="E353" s="307"/>
      <c r="F353" s="307"/>
      <c r="G353" s="307"/>
    </row>
    <row r="354" spans="4:7">
      <c r="D354" s="307"/>
      <c r="E354" s="307"/>
      <c r="F354" s="307"/>
      <c r="G354" s="307"/>
    </row>
    <row r="355" spans="4:7">
      <c r="D355" s="307"/>
      <c r="E355" s="307"/>
      <c r="F355" s="307"/>
      <c r="G355" s="307"/>
    </row>
    <row r="356" spans="4:7">
      <c r="D356" s="307"/>
      <c r="E356" s="307"/>
      <c r="F356" s="307"/>
      <c r="G356" s="307"/>
    </row>
    <row r="357" spans="4:7">
      <c r="D357" s="307"/>
      <c r="E357" s="307"/>
      <c r="F357" s="307"/>
      <c r="G357" s="307"/>
    </row>
    <row r="358" spans="4:7">
      <c r="D358" s="307"/>
      <c r="E358" s="307"/>
      <c r="F358" s="307"/>
      <c r="G358" s="307"/>
    </row>
    <row r="359" spans="4:7">
      <c r="D359" s="307"/>
      <c r="E359" s="307"/>
      <c r="F359" s="307"/>
      <c r="G359" s="307"/>
    </row>
    <row r="360" spans="4:7">
      <c r="D360" s="307"/>
      <c r="E360" s="307"/>
      <c r="F360" s="307"/>
      <c r="G360" s="307"/>
    </row>
    <row r="361" spans="4:7">
      <c r="D361" s="307"/>
      <c r="E361" s="307"/>
      <c r="F361" s="307"/>
      <c r="G361" s="307"/>
    </row>
    <row r="362" spans="4:7">
      <c r="D362" s="307"/>
      <c r="E362" s="307"/>
      <c r="F362" s="307"/>
      <c r="G362" s="307"/>
    </row>
    <row r="363" spans="4:7">
      <c r="D363" s="307"/>
      <c r="E363" s="307"/>
      <c r="F363" s="307"/>
      <c r="G363" s="307"/>
    </row>
    <row r="364" spans="4:7">
      <c r="D364" s="307"/>
      <c r="E364" s="307"/>
      <c r="F364" s="307"/>
      <c r="G364" s="307"/>
    </row>
    <row r="365" spans="4:7">
      <c r="D365" s="307"/>
      <c r="E365" s="307"/>
      <c r="F365" s="307"/>
      <c r="G365" s="307"/>
    </row>
    <row r="366" spans="4:7">
      <c r="D366" s="307"/>
      <c r="E366" s="307"/>
      <c r="F366" s="307"/>
      <c r="G366" s="307"/>
    </row>
    <row r="367" spans="4:7">
      <c r="D367" s="307"/>
      <c r="E367" s="307"/>
      <c r="F367" s="307"/>
      <c r="G367" s="307"/>
    </row>
    <row r="368" spans="4:7">
      <c r="D368" s="307"/>
      <c r="E368" s="307"/>
      <c r="F368" s="307"/>
      <c r="G368" s="307"/>
    </row>
    <row r="369" spans="4:7">
      <c r="D369" s="307"/>
      <c r="E369" s="307"/>
      <c r="F369" s="307"/>
      <c r="G369" s="307"/>
    </row>
    <row r="370" spans="4:7">
      <c r="D370" s="307"/>
      <c r="E370" s="307"/>
      <c r="F370" s="307"/>
      <c r="G370" s="307"/>
    </row>
    <row r="371" spans="4:7">
      <c r="D371" s="307"/>
      <c r="E371" s="307"/>
      <c r="F371" s="307"/>
      <c r="G371" s="307"/>
    </row>
    <row r="372" spans="4:7">
      <c r="D372" s="307"/>
      <c r="E372" s="307"/>
      <c r="F372" s="307"/>
      <c r="G372" s="307"/>
    </row>
    <row r="373" spans="4:7">
      <c r="D373" s="307"/>
      <c r="E373" s="307"/>
      <c r="F373" s="307"/>
      <c r="G373" s="307"/>
    </row>
    <row r="374" spans="4:7">
      <c r="D374" s="307"/>
      <c r="E374" s="307"/>
      <c r="F374" s="307"/>
      <c r="G374" s="307"/>
    </row>
    <row r="375" spans="4:7">
      <c r="D375" s="307"/>
      <c r="E375" s="307"/>
      <c r="F375" s="307"/>
      <c r="G375" s="307"/>
    </row>
    <row r="376" spans="4:7">
      <c r="D376" s="307"/>
      <c r="E376" s="307"/>
      <c r="F376" s="307"/>
      <c r="G376" s="307"/>
    </row>
    <row r="377" spans="4:7">
      <c r="D377" s="307"/>
      <c r="E377" s="307"/>
      <c r="F377" s="307"/>
      <c r="G377" s="307"/>
    </row>
    <row r="378" spans="4:7">
      <c r="D378" s="307"/>
      <c r="E378" s="307"/>
      <c r="F378" s="307"/>
      <c r="G378" s="307"/>
    </row>
    <row r="379" spans="4:7">
      <c r="D379" s="307"/>
      <c r="E379" s="307"/>
      <c r="F379" s="307"/>
      <c r="G379" s="307"/>
    </row>
    <row r="380" spans="4:7">
      <c r="D380" s="307"/>
      <c r="E380" s="307"/>
      <c r="F380" s="307"/>
      <c r="G380" s="307"/>
    </row>
    <row r="381" spans="4:7">
      <c r="D381" s="307"/>
      <c r="E381" s="307"/>
      <c r="F381" s="307"/>
      <c r="G381" s="307"/>
    </row>
    <row r="382" spans="4:7">
      <c r="D382" s="307"/>
      <c r="E382" s="307"/>
      <c r="F382" s="307"/>
      <c r="G382" s="307"/>
    </row>
    <row r="383" spans="4:7">
      <c r="D383" s="307"/>
      <c r="E383" s="307"/>
      <c r="F383" s="307"/>
      <c r="G383" s="307"/>
    </row>
    <row r="384" spans="4:7">
      <c r="D384" s="307"/>
      <c r="E384" s="307"/>
      <c r="F384" s="307"/>
      <c r="G384" s="307"/>
    </row>
    <row r="385" spans="4:7">
      <c r="D385" s="307"/>
      <c r="E385" s="307"/>
      <c r="F385" s="307"/>
      <c r="G385" s="307"/>
    </row>
    <row r="386" spans="4:7">
      <c r="D386" s="307"/>
      <c r="E386" s="307"/>
      <c r="F386" s="307"/>
      <c r="G386" s="307"/>
    </row>
    <row r="387" spans="4:7">
      <c r="D387" s="307"/>
      <c r="E387" s="307"/>
      <c r="F387" s="307"/>
      <c r="G387" s="307"/>
    </row>
    <row r="388" spans="4:7">
      <c r="D388" s="307"/>
      <c r="E388" s="307"/>
      <c r="F388" s="307"/>
      <c r="G388" s="307"/>
    </row>
    <row r="389" spans="4:7">
      <c r="D389" s="307"/>
      <c r="E389" s="307"/>
      <c r="F389" s="307"/>
      <c r="G389" s="307"/>
    </row>
    <row r="390" spans="4:7">
      <c r="D390" s="307"/>
      <c r="E390" s="307"/>
      <c r="F390" s="307"/>
      <c r="G390" s="307"/>
    </row>
    <row r="391" spans="4:7">
      <c r="D391" s="307"/>
      <c r="E391" s="307"/>
      <c r="F391" s="307"/>
      <c r="G391" s="307"/>
    </row>
    <row r="392" spans="4:7">
      <c r="D392" s="307"/>
      <c r="E392" s="307"/>
      <c r="F392" s="307"/>
      <c r="G392" s="307"/>
    </row>
    <row r="393" spans="4:7">
      <c r="D393" s="307"/>
      <c r="E393" s="307"/>
      <c r="F393" s="307"/>
      <c r="G393" s="307"/>
    </row>
    <row r="394" spans="4:7">
      <c r="D394" s="307"/>
      <c r="E394" s="307"/>
      <c r="F394" s="307"/>
      <c r="G394" s="307"/>
    </row>
    <row r="395" spans="4:7">
      <c r="D395" s="307"/>
      <c r="E395" s="307"/>
      <c r="F395" s="307"/>
      <c r="G395" s="307"/>
    </row>
    <row r="396" spans="4:7">
      <c r="D396" s="307"/>
      <c r="E396" s="307"/>
      <c r="F396" s="307"/>
      <c r="G396" s="307"/>
    </row>
    <row r="397" spans="4:7">
      <c r="D397" s="307"/>
      <c r="E397" s="307"/>
      <c r="F397" s="307"/>
      <c r="G397" s="307"/>
    </row>
    <row r="398" spans="4:7">
      <c r="D398" s="307"/>
      <c r="E398" s="307"/>
      <c r="F398" s="307"/>
      <c r="G398" s="307"/>
    </row>
    <row r="399" spans="4:7">
      <c r="D399" s="307"/>
      <c r="E399" s="307"/>
      <c r="F399" s="307"/>
      <c r="G399" s="307"/>
    </row>
    <row r="400" spans="4:7">
      <c r="D400" s="307"/>
      <c r="E400" s="307"/>
      <c r="F400" s="307"/>
      <c r="G400" s="307"/>
    </row>
    <row r="401" spans="4:7">
      <c r="D401" s="307"/>
      <c r="E401" s="307"/>
      <c r="F401" s="307"/>
      <c r="G401" s="307"/>
    </row>
    <row r="402" spans="4:7">
      <c r="D402" s="307"/>
      <c r="E402" s="307"/>
      <c r="F402" s="307"/>
      <c r="G402" s="307"/>
    </row>
    <row r="403" spans="4:7">
      <c r="D403" s="307"/>
      <c r="E403" s="307"/>
      <c r="F403" s="307"/>
      <c r="G403" s="307"/>
    </row>
    <row r="404" spans="4:7">
      <c r="D404" s="307"/>
      <c r="E404" s="307"/>
      <c r="F404" s="307"/>
      <c r="G404" s="307"/>
    </row>
    <row r="405" spans="4:7">
      <c r="D405" s="307"/>
      <c r="E405" s="307"/>
      <c r="F405" s="307"/>
      <c r="G405" s="307"/>
    </row>
    <row r="406" spans="4:7">
      <c r="D406" s="307"/>
      <c r="E406" s="307"/>
      <c r="F406" s="307"/>
      <c r="G406" s="307"/>
    </row>
    <row r="407" spans="4:7">
      <c r="D407" s="307"/>
      <c r="E407" s="307"/>
      <c r="F407" s="307"/>
      <c r="G407" s="307"/>
    </row>
    <row r="408" spans="4:7">
      <c r="D408" s="307"/>
      <c r="E408" s="307"/>
      <c r="F408" s="307"/>
      <c r="G408" s="307"/>
    </row>
    <row r="409" spans="4:7">
      <c r="D409" s="307"/>
      <c r="E409" s="307"/>
      <c r="F409" s="307"/>
      <c r="G409" s="307"/>
    </row>
    <row r="410" spans="4:7">
      <c r="D410" s="307"/>
      <c r="E410" s="307"/>
      <c r="F410" s="307"/>
      <c r="G410" s="307"/>
    </row>
    <row r="411" spans="4:7">
      <c r="D411" s="307"/>
      <c r="E411" s="307"/>
      <c r="F411" s="307"/>
      <c r="G411" s="307"/>
    </row>
    <row r="412" spans="4:7">
      <c r="D412" s="307"/>
      <c r="E412" s="307"/>
      <c r="F412" s="307"/>
      <c r="G412" s="307"/>
    </row>
    <row r="413" spans="4:7">
      <c r="D413" s="307"/>
      <c r="E413" s="307"/>
      <c r="F413" s="307"/>
      <c r="G413" s="307"/>
    </row>
    <row r="414" spans="4:7">
      <c r="D414" s="307"/>
      <c r="E414" s="307"/>
      <c r="F414" s="307"/>
      <c r="G414" s="307"/>
    </row>
    <row r="415" spans="4:7">
      <c r="D415" s="307"/>
      <c r="E415" s="307"/>
      <c r="F415" s="307"/>
      <c r="G415" s="307"/>
    </row>
    <row r="416" spans="4:7">
      <c r="D416" s="307"/>
      <c r="E416" s="307"/>
      <c r="F416" s="307"/>
      <c r="G416" s="307"/>
    </row>
    <row r="417" spans="4:7">
      <c r="D417" s="307"/>
      <c r="E417" s="307"/>
      <c r="F417" s="307"/>
      <c r="G417" s="307"/>
    </row>
    <row r="418" spans="4:7">
      <c r="D418" s="307"/>
      <c r="E418" s="307"/>
      <c r="F418" s="307"/>
      <c r="G418" s="307"/>
    </row>
    <row r="419" spans="4:7">
      <c r="D419" s="307"/>
      <c r="E419" s="307"/>
      <c r="F419" s="307"/>
      <c r="G419" s="307"/>
    </row>
    <row r="420" spans="4:7">
      <c r="D420" s="307"/>
      <c r="E420" s="307"/>
      <c r="F420" s="307"/>
      <c r="G420" s="307"/>
    </row>
    <row r="421" spans="4:7">
      <c r="D421" s="307"/>
      <c r="E421" s="307"/>
      <c r="F421" s="307"/>
      <c r="G421" s="307"/>
    </row>
    <row r="422" spans="4:7">
      <c r="D422" s="307"/>
      <c r="E422" s="307"/>
      <c r="F422" s="307"/>
      <c r="G422" s="307"/>
    </row>
    <row r="423" spans="4:7">
      <c r="D423" s="307"/>
      <c r="E423" s="307"/>
      <c r="F423" s="307"/>
      <c r="G423" s="307"/>
    </row>
    <row r="424" spans="4:7">
      <c r="D424" s="307"/>
      <c r="E424" s="307"/>
      <c r="F424" s="307"/>
      <c r="G424" s="307"/>
    </row>
    <row r="425" spans="4:7">
      <c r="D425" s="307"/>
      <c r="E425" s="307"/>
      <c r="F425" s="307"/>
      <c r="G425" s="307"/>
    </row>
    <row r="426" spans="4:7">
      <c r="D426" s="307"/>
      <c r="E426" s="307"/>
      <c r="F426" s="307"/>
      <c r="G426" s="307"/>
    </row>
    <row r="427" spans="4:7">
      <c r="D427" s="307"/>
      <c r="E427" s="307"/>
      <c r="F427" s="307"/>
      <c r="G427" s="307"/>
    </row>
    <row r="428" spans="4:7">
      <c r="D428" s="307"/>
      <c r="E428" s="307"/>
      <c r="F428" s="307"/>
      <c r="G428" s="307"/>
    </row>
    <row r="429" spans="4:7">
      <c r="D429" s="307"/>
      <c r="E429" s="307"/>
      <c r="F429" s="307"/>
      <c r="G429" s="307"/>
    </row>
    <row r="430" spans="4:7">
      <c r="D430" s="307"/>
      <c r="E430" s="307"/>
      <c r="F430" s="307"/>
      <c r="G430" s="307"/>
    </row>
    <row r="431" spans="4:7">
      <c r="D431" s="307"/>
      <c r="E431" s="307"/>
      <c r="F431" s="307"/>
      <c r="G431" s="307"/>
    </row>
    <row r="432" spans="4:7">
      <c r="D432" s="307"/>
      <c r="E432" s="307"/>
      <c r="F432" s="307"/>
      <c r="G432" s="307"/>
    </row>
    <row r="433" spans="4:7">
      <c r="D433" s="307"/>
      <c r="E433" s="307"/>
      <c r="F433" s="307"/>
      <c r="G433" s="307"/>
    </row>
    <row r="434" spans="4:7">
      <c r="D434" s="307"/>
      <c r="E434" s="307"/>
      <c r="F434" s="307"/>
      <c r="G434" s="307"/>
    </row>
    <row r="435" spans="4:7">
      <c r="D435" s="307"/>
      <c r="E435" s="307"/>
      <c r="F435" s="307"/>
      <c r="G435" s="307"/>
    </row>
    <row r="436" spans="4:7">
      <c r="D436" s="307"/>
      <c r="E436" s="307"/>
      <c r="F436" s="307"/>
      <c r="G436" s="307"/>
    </row>
    <row r="437" spans="4:7">
      <c r="D437" s="307"/>
      <c r="E437" s="307"/>
      <c r="F437" s="307"/>
      <c r="G437" s="307"/>
    </row>
    <row r="438" spans="4:7">
      <c r="D438" s="307"/>
      <c r="E438" s="307"/>
      <c r="F438" s="307"/>
      <c r="G438" s="307"/>
    </row>
    <row r="439" spans="4:7">
      <c r="D439" s="307"/>
      <c r="E439" s="307"/>
      <c r="F439" s="307"/>
      <c r="G439" s="307"/>
    </row>
    <row r="440" spans="4:7">
      <c r="D440" s="307"/>
      <c r="E440" s="307"/>
      <c r="F440" s="307"/>
      <c r="G440" s="307"/>
    </row>
    <row r="441" spans="4:7">
      <c r="D441" s="307"/>
      <c r="E441" s="307"/>
      <c r="F441" s="307"/>
      <c r="G441" s="307"/>
    </row>
    <row r="442" spans="4:7">
      <c r="D442" s="307"/>
      <c r="E442" s="307"/>
      <c r="F442" s="307"/>
      <c r="G442" s="307"/>
    </row>
    <row r="443" spans="4:7">
      <c r="D443" s="307"/>
      <c r="E443" s="307"/>
      <c r="F443" s="307"/>
      <c r="G443" s="307"/>
    </row>
    <row r="444" spans="4:7">
      <c r="D444" s="307"/>
      <c r="E444" s="307"/>
      <c r="F444" s="307"/>
      <c r="G444" s="307"/>
    </row>
    <row r="445" spans="4:7">
      <c r="D445" s="307"/>
      <c r="E445" s="307"/>
      <c r="F445" s="307"/>
      <c r="G445" s="307"/>
    </row>
    <row r="446" spans="4:7">
      <c r="D446" s="307"/>
      <c r="E446" s="307"/>
      <c r="F446" s="307"/>
      <c r="G446" s="307"/>
    </row>
    <row r="447" spans="4:7">
      <c r="D447" s="307"/>
      <c r="E447" s="307"/>
      <c r="F447" s="307"/>
      <c r="G447" s="307"/>
    </row>
    <row r="448" spans="4:7">
      <c r="D448" s="307"/>
      <c r="E448" s="307"/>
      <c r="F448" s="307"/>
      <c r="G448" s="307"/>
    </row>
    <row r="449" spans="4:7">
      <c r="D449" s="307"/>
      <c r="E449" s="307"/>
      <c r="F449" s="307"/>
      <c r="G449" s="307"/>
    </row>
    <row r="450" spans="4:7">
      <c r="D450" s="307"/>
      <c r="E450" s="307"/>
      <c r="F450" s="307"/>
      <c r="G450" s="307"/>
    </row>
    <row r="451" spans="4:7">
      <c r="D451" s="307"/>
      <c r="E451" s="307"/>
      <c r="F451" s="307"/>
      <c r="G451" s="307"/>
    </row>
    <row r="452" spans="4:7">
      <c r="D452" s="307"/>
      <c r="E452" s="307"/>
      <c r="F452" s="307"/>
      <c r="G452" s="307"/>
    </row>
    <row r="453" spans="4:7">
      <c r="D453" s="307"/>
      <c r="E453" s="307"/>
      <c r="F453" s="307"/>
      <c r="G453" s="307"/>
    </row>
    <row r="454" spans="4:7">
      <c r="D454" s="307"/>
      <c r="E454" s="307"/>
      <c r="F454" s="307"/>
      <c r="G454" s="307"/>
    </row>
    <row r="455" spans="4:7">
      <c r="D455" s="307"/>
      <c r="E455" s="307"/>
      <c r="F455" s="307"/>
      <c r="G455" s="307"/>
    </row>
    <row r="456" spans="4:7">
      <c r="D456" s="307"/>
      <c r="E456" s="307"/>
      <c r="F456" s="307"/>
      <c r="G456" s="307"/>
    </row>
    <row r="457" spans="4:7">
      <c r="D457" s="307"/>
      <c r="E457" s="307"/>
      <c r="F457" s="307"/>
      <c r="G457" s="307"/>
    </row>
    <row r="458" spans="4:7">
      <c r="D458" s="307"/>
      <c r="E458" s="307"/>
      <c r="F458" s="307"/>
      <c r="G458" s="307"/>
    </row>
    <row r="459" spans="4:7">
      <c r="D459" s="307"/>
      <c r="E459" s="307"/>
      <c r="F459" s="307"/>
      <c r="G459" s="307"/>
    </row>
    <row r="460" spans="4:7">
      <c r="D460" s="307"/>
      <c r="E460" s="307"/>
      <c r="F460" s="307"/>
      <c r="G460" s="307"/>
    </row>
    <row r="461" spans="4:7">
      <c r="D461" s="307"/>
      <c r="E461" s="307"/>
      <c r="F461" s="307"/>
      <c r="G461" s="307"/>
    </row>
    <row r="462" spans="4:7">
      <c r="D462" s="307"/>
      <c r="E462" s="307"/>
      <c r="F462" s="307"/>
      <c r="G462" s="307"/>
    </row>
    <row r="463" spans="4:7">
      <c r="D463" s="307"/>
      <c r="E463" s="307"/>
      <c r="F463" s="307"/>
      <c r="G463" s="307"/>
    </row>
    <row r="464" spans="4:7">
      <c r="D464" s="307"/>
      <c r="E464" s="307"/>
      <c r="F464" s="307"/>
      <c r="G464" s="307"/>
    </row>
    <row r="465" spans="4:7">
      <c r="D465" s="307"/>
      <c r="E465" s="307"/>
      <c r="F465" s="307"/>
      <c r="G465" s="307"/>
    </row>
    <row r="466" spans="4:7">
      <c r="D466" s="307"/>
      <c r="E466" s="307"/>
      <c r="F466" s="307"/>
      <c r="G466" s="307"/>
    </row>
    <row r="467" spans="4:7">
      <c r="D467" s="307"/>
      <c r="E467" s="307"/>
      <c r="F467" s="307"/>
      <c r="G467" s="307"/>
    </row>
    <row r="468" spans="4:7">
      <c r="D468" s="307"/>
      <c r="E468" s="307"/>
      <c r="F468" s="307"/>
      <c r="G468" s="307"/>
    </row>
    <row r="469" spans="4:7">
      <c r="D469" s="307"/>
      <c r="E469" s="307"/>
      <c r="F469" s="307"/>
      <c r="G469" s="307"/>
    </row>
    <row r="470" spans="4:7">
      <c r="D470" s="307"/>
      <c r="E470" s="307"/>
      <c r="F470" s="307"/>
      <c r="G470" s="307"/>
    </row>
    <row r="471" spans="4:7">
      <c r="D471" s="307"/>
      <c r="E471" s="307"/>
      <c r="F471" s="307"/>
      <c r="G471" s="307"/>
    </row>
    <row r="472" spans="4:7">
      <c r="D472" s="307"/>
      <c r="E472" s="307"/>
      <c r="F472" s="307"/>
      <c r="G472" s="307"/>
    </row>
    <row r="473" spans="4:7">
      <c r="D473" s="307"/>
      <c r="E473" s="307"/>
      <c r="F473" s="307"/>
      <c r="G473" s="307"/>
    </row>
    <row r="474" spans="4:7">
      <c r="D474" s="307"/>
      <c r="E474" s="307"/>
      <c r="F474" s="307"/>
      <c r="G474" s="307"/>
    </row>
    <row r="475" spans="4:7">
      <c r="D475" s="307"/>
      <c r="E475" s="307"/>
      <c r="F475" s="307"/>
      <c r="G475" s="307"/>
    </row>
    <row r="476" spans="4:7">
      <c r="D476" s="307"/>
      <c r="E476" s="307"/>
      <c r="F476" s="307"/>
      <c r="G476" s="307"/>
    </row>
    <row r="477" spans="4:7">
      <c r="D477" s="307"/>
      <c r="E477" s="307"/>
      <c r="F477" s="307"/>
      <c r="G477" s="307"/>
    </row>
    <row r="478" spans="4:7">
      <c r="D478" s="307"/>
      <c r="E478" s="307"/>
      <c r="F478" s="307"/>
      <c r="G478" s="307"/>
    </row>
    <row r="479" spans="4:7">
      <c r="D479" s="307"/>
      <c r="E479" s="307"/>
      <c r="F479" s="307"/>
      <c r="G479" s="307"/>
    </row>
    <row r="480" spans="4:7">
      <c r="D480" s="307"/>
      <c r="E480" s="307"/>
      <c r="F480" s="307"/>
      <c r="G480" s="307"/>
    </row>
    <row r="481" spans="4:7">
      <c r="D481" s="307"/>
      <c r="E481" s="307"/>
      <c r="F481" s="307"/>
      <c r="G481" s="307"/>
    </row>
    <row r="482" spans="4:7">
      <c r="D482" s="307"/>
      <c r="E482" s="307"/>
      <c r="F482" s="307"/>
      <c r="G482" s="307"/>
    </row>
    <row r="483" spans="4:7">
      <c r="D483" s="307"/>
      <c r="E483" s="307"/>
      <c r="F483" s="307"/>
      <c r="G483" s="307"/>
    </row>
    <row r="484" spans="4:7">
      <c r="D484" s="307"/>
      <c r="E484" s="307"/>
      <c r="F484" s="307"/>
      <c r="G484" s="307"/>
    </row>
    <row r="485" spans="4:7">
      <c r="D485" s="307"/>
      <c r="E485" s="307"/>
      <c r="F485" s="307"/>
      <c r="G485" s="307"/>
    </row>
    <row r="486" spans="4:7">
      <c r="D486" s="307"/>
      <c r="E486" s="307"/>
      <c r="F486" s="307"/>
      <c r="G486" s="307"/>
    </row>
    <row r="487" spans="4:7">
      <c r="D487" s="307"/>
      <c r="E487" s="307"/>
      <c r="F487" s="307"/>
      <c r="G487" s="307"/>
    </row>
    <row r="488" spans="4:7">
      <c r="D488" s="307"/>
      <c r="E488" s="307"/>
      <c r="F488" s="307"/>
      <c r="G488" s="307"/>
    </row>
    <row r="489" spans="4:7">
      <c r="D489" s="307"/>
      <c r="E489" s="307"/>
      <c r="F489" s="307"/>
      <c r="G489" s="307"/>
    </row>
    <row r="490" spans="4:7">
      <c r="D490" s="307"/>
      <c r="E490" s="307"/>
      <c r="F490" s="307"/>
      <c r="G490" s="307"/>
    </row>
    <row r="491" spans="4:7">
      <c r="D491" s="307"/>
      <c r="E491" s="307"/>
      <c r="F491" s="307"/>
      <c r="G491" s="307"/>
    </row>
    <row r="492" spans="4:7">
      <c r="D492" s="307"/>
      <c r="E492" s="307"/>
      <c r="F492" s="307"/>
      <c r="G492" s="307"/>
    </row>
    <row r="493" spans="4:7">
      <c r="D493" s="307"/>
      <c r="E493" s="307"/>
      <c r="F493" s="307"/>
      <c r="G493" s="307"/>
    </row>
    <row r="494" spans="4:7">
      <c r="D494" s="307"/>
      <c r="E494" s="307"/>
      <c r="F494" s="307"/>
      <c r="G494" s="307"/>
    </row>
    <row r="495" spans="4:7">
      <c r="D495" s="307"/>
      <c r="E495" s="307"/>
      <c r="F495" s="307"/>
      <c r="G495" s="307"/>
    </row>
    <row r="496" spans="4:7">
      <c r="D496" s="307"/>
      <c r="E496" s="307"/>
      <c r="F496" s="307"/>
      <c r="G496" s="307"/>
    </row>
    <row r="497" spans="4:7">
      <c r="D497" s="307"/>
      <c r="E497" s="307"/>
      <c r="F497" s="307"/>
      <c r="G497" s="307"/>
    </row>
    <row r="498" spans="4:7">
      <c r="D498" s="307"/>
      <c r="E498" s="307"/>
      <c r="F498" s="307"/>
      <c r="G498" s="307"/>
    </row>
    <row r="499" spans="4:7">
      <c r="D499" s="307"/>
      <c r="E499" s="307"/>
      <c r="F499" s="307"/>
      <c r="G499" s="307"/>
    </row>
    <row r="500" spans="4:7">
      <c r="D500" s="307"/>
      <c r="E500" s="307"/>
      <c r="F500" s="307"/>
      <c r="G500" s="307"/>
    </row>
    <row r="501" spans="4:7">
      <c r="D501" s="307"/>
      <c r="E501" s="307"/>
      <c r="F501" s="307"/>
      <c r="G501" s="307"/>
    </row>
    <row r="502" spans="4:7">
      <c r="D502" s="307"/>
      <c r="E502" s="307"/>
      <c r="F502" s="307"/>
      <c r="G502" s="307"/>
    </row>
    <row r="503" spans="4:7">
      <c r="D503" s="307"/>
      <c r="E503" s="307"/>
      <c r="F503" s="307"/>
      <c r="G503" s="307"/>
    </row>
    <row r="504" spans="4:7">
      <c r="D504" s="307"/>
      <c r="E504" s="307"/>
      <c r="F504" s="307"/>
      <c r="G504" s="307"/>
    </row>
    <row r="505" spans="4:7">
      <c r="D505" s="307"/>
      <c r="E505" s="307"/>
      <c r="F505" s="307"/>
      <c r="G505" s="307"/>
    </row>
    <row r="506" spans="4:7">
      <c r="D506" s="307"/>
      <c r="E506" s="307"/>
      <c r="F506" s="307"/>
      <c r="G506" s="307"/>
    </row>
    <row r="507" spans="4:7">
      <c r="D507" s="307"/>
      <c r="E507" s="307"/>
      <c r="F507" s="307"/>
      <c r="G507" s="307"/>
    </row>
    <row r="508" spans="4:7">
      <c r="D508" s="307"/>
      <c r="E508" s="307"/>
      <c r="F508" s="307"/>
      <c r="G508" s="307"/>
    </row>
    <row r="509" spans="4:7">
      <c r="D509" s="307"/>
      <c r="E509" s="307"/>
      <c r="F509" s="307"/>
      <c r="G509" s="307"/>
    </row>
    <row r="510" spans="4:7">
      <c r="D510" s="307"/>
      <c r="E510" s="307"/>
      <c r="F510" s="307"/>
      <c r="G510" s="307"/>
    </row>
    <row r="511" spans="4:7">
      <c r="D511" s="307"/>
      <c r="E511" s="307"/>
      <c r="F511" s="307"/>
      <c r="G511" s="307"/>
    </row>
    <row r="512" spans="4:7">
      <c r="D512" s="307"/>
      <c r="E512" s="307"/>
      <c r="F512" s="307"/>
      <c r="G512" s="307"/>
    </row>
    <row r="513" spans="4:7">
      <c r="D513" s="307"/>
      <c r="E513" s="307"/>
      <c r="F513" s="307"/>
      <c r="G513" s="307"/>
    </row>
    <row r="514" spans="4:7">
      <c r="D514" s="307"/>
      <c r="E514" s="307"/>
      <c r="F514" s="307"/>
      <c r="G514" s="307"/>
    </row>
    <row r="515" spans="4:7">
      <c r="D515" s="307"/>
      <c r="E515" s="307"/>
      <c r="F515" s="307"/>
      <c r="G515" s="307"/>
    </row>
    <row r="516" spans="4:7">
      <c r="D516" s="307"/>
      <c r="E516" s="307"/>
      <c r="F516" s="307"/>
      <c r="G516" s="307"/>
    </row>
    <row r="517" spans="4:7">
      <c r="D517" s="307"/>
      <c r="E517" s="307"/>
      <c r="F517" s="307"/>
      <c r="G517" s="307"/>
    </row>
    <row r="518" spans="4:7">
      <c r="D518" s="307"/>
      <c r="E518" s="307"/>
      <c r="F518" s="307"/>
      <c r="G518" s="307"/>
    </row>
    <row r="519" spans="4:7">
      <c r="D519" s="307"/>
      <c r="E519" s="307"/>
      <c r="F519" s="307"/>
      <c r="G519" s="307"/>
    </row>
    <row r="520" spans="4:7">
      <c r="D520" s="307"/>
      <c r="E520" s="307"/>
      <c r="F520" s="307"/>
      <c r="G520" s="307"/>
    </row>
    <row r="521" spans="4:7">
      <c r="D521" s="307"/>
      <c r="E521" s="307"/>
      <c r="F521" s="307"/>
      <c r="G521" s="307"/>
    </row>
    <row r="522" spans="4:7">
      <c r="D522" s="307"/>
      <c r="E522" s="307"/>
      <c r="F522" s="307"/>
      <c r="G522" s="307"/>
    </row>
    <row r="523" spans="4:7">
      <c r="D523" s="307"/>
      <c r="E523" s="307"/>
      <c r="F523" s="307"/>
      <c r="G523" s="307"/>
    </row>
    <row r="524" spans="4:7">
      <c r="D524" s="307"/>
      <c r="E524" s="307"/>
      <c r="F524" s="307"/>
      <c r="G524" s="307"/>
    </row>
    <row r="525" spans="4:7">
      <c r="D525" s="307"/>
      <c r="E525" s="307"/>
      <c r="F525" s="307"/>
      <c r="G525" s="307"/>
    </row>
    <row r="526" spans="4:7">
      <c r="D526" s="307"/>
      <c r="E526" s="307"/>
      <c r="F526" s="307"/>
      <c r="G526" s="307"/>
    </row>
    <row r="527" spans="4:7">
      <c r="D527" s="307"/>
      <c r="E527" s="307"/>
      <c r="F527" s="307"/>
      <c r="G527" s="307"/>
    </row>
    <row r="528" spans="4:7">
      <c r="D528" s="307"/>
      <c r="E528" s="307"/>
      <c r="F528" s="307"/>
      <c r="G528" s="307"/>
    </row>
    <row r="529" spans="4:7">
      <c r="D529" s="307"/>
      <c r="E529" s="307"/>
      <c r="F529" s="307"/>
      <c r="G529" s="307"/>
    </row>
    <row r="530" spans="4:7">
      <c r="D530" s="307"/>
      <c r="E530" s="307"/>
      <c r="F530" s="307"/>
      <c r="G530" s="307"/>
    </row>
    <row r="531" spans="4:7">
      <c r="D531" s="307"/>
      <c r="E531" s="307"/>
      <c r="F531" s="307"/>
      <c r="G531" s="307"/>
    </row>
    <row r="532" spans="4:7">
      <c r="D532" s="307"/>
      <c r="E532" s="307"/>
      <c r="F532" s="307"/>
      <c r="G532" s="307"/>
    </row>
    <row r="533" spans="4:7">
      <c r="D533" s="307"/>
      <c r="E533" s="307"/>
      <c r="F533" s="307"/>
      <c r="G533" s="307"/>
    </row>
    <row r="534" spans="4:7">
      <c r="D534" s="307"/>
      <c r="E534" s="307"/>
      <c r="F534" s="307"/>
      <c r="G534" s="307"/>
    </row>
    <row r="535" spans="4:7">
      <c r="D535" s="307"/>
      <c r="E535" s="307"/>
      <c r="F535" s="307"/>
      <c r="G535" s="307"/>
    </row>
    <row r="536" spans="4:7">
      <c r="D536" s="307"/>
      <c r="E536" s="307"/>
      <c r="F536" s="307"/>
      <c r="G536" s="307"/>
    </row>
    <row r="537" spans="4:7">
      <c r="D537" s="307"/>
      <c r="E537" s="307"/>
      <c r="F537" s="307"/>
      <c r="G537" s="307"/>
    </row>
    <row r="538" spans="4:7">
      <c r="D538" s="307"/>
      <c r="E538" s="307"/>
      <c r="F538" s="307"/>
      <c r="G538" s="307"/>
    </row>
    <row r="539" spans="4:7">
      <c r="D539" s="307"/>
      <c r="E539" s="307"/>
      <c r="F539" s="307"/>
      <c r="G539" s="307"/>
    </row>
    <row r="540" spans="4:7">
      <c r="D540" s="307"/>
      <c r="E540" s="307"/>
      <c r="F540" s="307"/>
      <c r="G540" s="307"/>
    </row>
    <row r="541" spans="4:7">
      <c r="D541" s="307"/>
      <c r="E541" s="307"/>
      <c r="F541" s="307"/>
      <c r="G541" s="307"/>
    </row>
    <row r="542" spans="4:7">
      <c r="D542" s="307"/>
      <c r="E542" s="307"/>
      <c r="F542" s="307"/>
      <c r="G542" s="307"/>
    </row>
    <row r="543" spans="4:7">
      <c r="D543" s="307"/>
      <c r="E543" s="307"/>
      <c r="F543" s="307"/>
      <c r="G543" s="307"/>
    </row>
    <row r="544" spans="4:7">
      <c r="D544" s="307"/>
      <c r="E544" s="307"/>
      <c r="F544" s="307"/>
      <c r="G544" s="307"/>
    </row>
    <row r="545" spans="4:7">
      <c r="D545" s="307"/>
      <c r="E545" s="307"/>
      <c r="F545" s="307"/>
      <c r="G545" s="307"/>
    </row>
    <row r="546" spans="4:7">
      <c r="D546" s="307"/>
      <c r="E546" s="307"/>
      <c r="F546" s="307"/>
      <c r="G546" s="307"/>
    </row>
    <row r="547" spans="4:7">
      <c r="D547" s="307"/>
      <c r="E547" s="307"/>
      <c r="F547" s="307"/>
      <c r="G547" s="307"/>
    </row>
    <row r="548" spans="4:7">
      <c r="D548" s="307"/>
      <c r="E548" s="307"/>
      <c r="F548" s="307"/>
      <c r="G548" s="307"/>
    </row>
    <row r="549" spans="4:7">
      <c r="D549" s="307"/>
      <c r="E549" s="307"/>
      <c r="F549" s="307"/>
      <c r="G549" s="307"/>
    </row>
    <row r="550" spans="4:7">
      <c r="D550" s="307"/>
      <c r="E550" s="307"/>
      <c r="F550" s="307"/>
      <c r="G550" s="307"/>
    </row>
    <row r="551" spans="4:7">
      <c r="D551" s="307"/>
      <c r="E551" s="307"/>
      <c r="F551" s="307"/>
      <c r="G551" s="307"/>
    </row>
    <row r="552" spans="4:7">
      <c r="D552" s="307"/>
      <c r="E552" s="307"/>
      <c r="F552" s="307"/>
      <c r="G552" s="307"/>
    </row>
    <row r="553" spans="4:7">
      <c r="D553" s="307"/>
      <c r="E553" s="307"/>
      <c r="F553" s="307"/>
      <c r="G553" s="307"/>
    </row>
    <row r="554" spans="4:7">
      <c r="D554" s="307"/>
      <c r="E554" s="307"/>
      <c r="F554" s="307"/>
      <c r="G554" s="307"/>
    </row>
    <row r="555" spans="4:7">
      <c r="D555" s="307"/>
      <c r="E555" s="307"/>
      <c r="F555" s="307"/>
      <c r="G555" s="307"/>
    </row>
    <row r="556" spans="4:7">
      <c r="D556" s="307"/>
      <c r="E556" s="307"/>
      <c r="F556" s="307"/>
      <c r="G556" s="307"/>
    </row>
    <row r="557" spans="4:7">
      <c r="D557" s="307"/>
      <c r="E557" s="307"/>
      <c r="F557" s="307"/>
      <c r="G557" s="307"/>
    </row>
    <row r="558" spans="4:7">
      <c r="D558" s="307"/>
      <c r="E558" s="307"/>
      <c r="F558" s="307"/>
      <c r="G558" s="307"/>
    </row>
    <row r="559" spans="4:7">
      <c r="D559" s="307"/>
      <c r="E559" s="307"/>
      <c r="F559" s="307"/>
      <c r="G559" s="307"/>
    </row>
    <row r="560" spans="4:7">
      <c r="D560" s="307"/>
      <c r="E560" s="307"/>
      <c r="F560" s="307"/>
      <c r="G560" s="307"/>
    </row>
    <row r="561" spans="4:7">
      <c r="D561" s="307"/>
      <c r="E561" s="307"/>
      <c r="F561" s="307"/>
      <c r="G561" s="307"/>
    </row>
    <row r="562" spans="4:7">
      <c r="D562" s="307"/>
      <c r="E562" s="307"/>
      <c r="F562" s="307"/>
      <c r="G562" s="307"/>
    </row>
    <row r="563" spans="4:7">
      <c r="D563" s="307"/>
      <c r="E563" s="307"/>
      <c r="F563" s="307"/>
      <c r="G563" s="307"/>
    </row>
    <row r="564" spans="4:7">
      <c r="D564" s="307"/>
      <c r="E564" s="307"/>
      <c r="F564" s="307"/>
      <c r="G564" s="307"/>
    </row>
    <row r="565" spans="4:7">
      <c r="D565" s="307"/>
      <c r="E565" s="307"/>
      <c r="F565" s="307"/>
      <c r="G565" s="307"/>
    </row>
    <row r="566" spans="4:7">
      <c r="D566" s="307"/>
      <c r="E566" s="307"/>
      <c r="F566" s="307"/>
      <c r="G566" s="307"/>
    </row>
    <row r="567" spans="4:7">
      <c r="D567" s="307"/>
      <c r="E567" s="307"/>
      <c r="F567" s="307"/>
      <c r="G567" s="307"/>
    </row>
    <row r="568" spans="4:7">
      <c r="D568" s="307"/>
      <c r="E568" s="307"/>
      <c r="F568" s="307"/>
      <c r="G568" s="307"/>
    </row>
    <row r="569" spans="4:7">
      <c r="D569" s="307"/>
      <c r="E569" s="307"/>
      <c r="F569" s="307"/>
      <c r="G569" s="307"/>
    </row>
    <row r="570" spans="4:7">
      <c r="D570" s="307"/>
      <c r="E570" s="307"/>
      <c r="F570" s="307"/>
      <c r="G570" s="307"/>
    </row>
    <row r="571" spans="4:7">
      <c r="D571" s="307"/>
      <c r="E571" s="307"/>
      <c r="F571" s="307"/>
      <c r="G571" s="307"/>
    </row>
    <row r="572" spans="4:7">
      <c r="D572" s="307"/>
      <c r="E572" s="307"/>
      <c r="F572" s="307"/>
      <c r="G572" s="307"/>
    </row>
    <row r="573" spans="4:7">
      <c r="D573" s="307"/>
      <c r="E573" s="307"/>
      <c r="F573" s="307"/>
      <c r="G573" s="307"/>
    </row>
    <row r="574" spans="4:7">
      <c r="D574" s="307"/>
      <c r="E574" s="307"/>
      <c r="F574" s="307"/>
      <c r="G574" s="307"/>
    </row>
    <row r="575" spans="4:7">
      <c r="D575" s="307"/>
      <c r="E575" s="307"/>
      <c r="F575" s="307"/>
      <c r="G575" s="307"/>
    </row>
    <row r="576" spans="4:7">
      <c r="D576" s="307"/>
      <c r="E576" s="307"/>
      <c r="F576" s="307"/>
      <c r="G576" s="307"/>
    </row>
    <row r="577" spans="4:7">
      <c r="D577" s="307"/>
      <c r="E577" s="307"/>
      <c r="F577" s="307"/>
      <c r="G577" s="307"/>
    </row>
    <row r="578" spans="4:7">
      <c r="D578" s="307"/>
      <c r="E578" s="307"/>
      <c r="F578" s="307"/>
      <c r="G578" s="307"/>
    </row>
    <row r="579" spans="4:7">
      <c r="D579" s="307"/>
      <c r="E579" s="307"/>
      <c r="F579" s="307"/>
      <c r="G579" s="307"/>
    </row>
    <row r="580" spans="4:7">
      <c r="D580" s="307"/>
      <c r="E580" s="307"/>
      <c r="F580" s="307"/>
      <c r="G580" s="307"/>
    </row>
    <row r="581" spans="4:7">
      <c r="D581" s="307"/>
      <c r="E581" s="307"/>
      <c r="F581" s="307"/>
      <c r="G581" s="307"/>
    </row>
    <row r="582" spans="4:7">
      <c r="D582" s="307"/>
      <c r="E582" s="307"/>
      <c r="F582" s="307"/>
      <c r="G582" s="307"/>
    </row>
    <row r="583" spans="4:7">
      <c r="D583" s="307"/>
      <c r="E583" s="307"/>
      <c r="F583" s="307"/>
      <c r="G583" s="307"/>
    </row>
    <row r="584" spans="4:7">
      <c r="D584" s="307"/>
      <c r="E584" s="307"/>
      <c r="F584" s="307"/>
      <c r="G584" s="307"/>
    </row>
    <row r="585" spans="4:7">
      <c r="D585" s="307"/>
      <c r="E585" s="307"/>
      <c r="F585" s="307"/>
      <c r="G585" s="307"/>
    </row>
    <row r="586" spans="4:7">
      <c r="D586" s="307"/>
      <c r="E586" s="307"/>
      <c r="F586" s="307"/>
      <c r="G586" s="307"/>
    </row>
    <row r="587" spans="4:7">
      <c r="D587" s="307"/>
      <c r="E587" s="307"/>
      <c r="F587" s="307"/>
      <c r="G587" s="307"/>
    </row>
    <row r="588" spans="4:7">
      <c r="D588" s="307"/>
      <c r="E588" s="307"/>
      <c r="F588" s="307"/>
      <c r="G588" s="307"/>
    </row>
    <row r="589" spans="4:7">
      <c r="D589" s="307"/>
      <c r="E589" s="307"/>
      <c r="F589" s="307"/>
      <c r="G589" s="307"/>
    </row>
    <row r="590" spans="4:7">
      <c r="D590" s="307"/>
      <c r="E590" s="307"/>
      <c r="F590" s="307"/>
      <c r="G590" s="307"/>
    </row>
    <row r="591" spans="4:7">
      <c r="D591" s="307"/>
      <c r="E591" s="307"/>
      <c r="F591" s="307"/>
      <c r="G591" s="307"/>
    </row>
    <row r="592" spans="4:7">
      <c r="D592" s="307"/>
      <c r="E592" s="307"/>
      <c r="F592" s="307"/>
      <c r="G592" s="307"/>
    </row>
    <row r="593" spans="4:7">
      <c r="D593" s="307"/>
      <c r="E593" s="307"/>
      <c r="F593" s="307"/>
      <c r="G593" s="307"/>
    </row>
    <row r="594" spans="4:7">
      <c r="D594" s="307"/>
      <c r="E594" s="307"/>
      <c r="F594" s="307"/>
      <c r="G594" s="307"/>
    </row>
    <row r="595" spans="4:7">
      <c r="D595" s="307"/>
      <c r="E595" s="307"/>
      <c r="F595" s="307"/>
      <c r="G595" s="307"/>
    </row>
    <row r="596" spans="4:7">
      <c r="D596" s="307"/>
      <c r="E596" s="307"/>
      <c r="F596" s="307"/>
      <c r="G596" s="307"/>
    </row>
    <row r="597" spans="4:7">
      <c r="D597" s="307"/>
      <c r="E597" s="307"/>
      <c r="F597" s="307"/>
      <c r="G597" s="307"/>
    </row>
    <row r="598" spans="4:7">
      <c r="D598" s="307"/>
      <c r="E598" s="307"/>
      <c r="F598" s="307"/>
      <c r="G598" s="307"/>
    </row>
    <row r="599" spans="4:7">
      <c r="D599" s="307"/>
      <c r="E599" s="307"/>
      <c r="F599" s="307"/>
      <c r="G599" s="307"/>
    </row>
    <row r="600" spans="4:7">
      <c r="D600" s="307"/>
      <c r="E600" s="307"/>
      <c r="F600" s="307"/>
      <c r="G600" s="307"/>
    </row>
    <row r="601" spans="4:7">
      <c r="D601" s="307"/>
      <c r="E601" s="307"/>
      <c r="F601" s="307"/>
      <c r="G601" s="307"/>
    </row>
    <row r="602" spans="4:7">
      <c r="D602" s="307"/>
      <c r="E602" s="307"/>
      <c r="F602" s="307"/>
      <c r="G602" s="307"/>
    </row>
    <row r="603" spans="4:7">
      <c r="D603" s="307"/>
      <c r="E603" s="307"/>
      <c r="F603" s="307"/>
      <c r="G603" s="307"/>
    </row>
    <row r="604" spans="4:7">
      <c r="D604" s="307"/>
      <c r="E604" s="307"/>
      <c r="F604" s="307"/>
      <c r="G604" s="307"/>
    </row>
    <row r="605" spans="4:7">
      <c r="D605" s="307"/>
      <c r="E605" s="307"/>
      <c r="F605" s="307"/>
      <c r="G605" s="307"/>
    </row>
    <row r="606" spans="4:7">
      <c r="D606" s="307"/>
      <c r="E606" s="307"/>
      <c r="F606" s="307"/>
      <c r="G606" s="307"/>
    </row>
    <row r="607" spans="4:7">
      <c r="D607" s="307"/>
      <c r="E607" s="307"/>
      <c r="F607" s="307"/>
      <c r="G607" s="307"/>
    </row>
    <row r="608" spans="4:7">
      <c r="D608" s="307"/>
      <c r="E608" s="307"/>
      <c r="F608" s="307"/>
      <c r="G608" s="307"/>
    </row>
    <row r="609" spans="4:7">
      <c r="D609" s="307"/>
      <c r="E609" s="307"/>
      <c r="F609" s="307"/>
      <c r="G609" s="307"/>
    </row>
    <row r="610" spans="4:7">
      <c r="D610" s="307"/>
      <c r="E610" s="307"/>
      <c r="F610" s="307"/>
      <c r="G610" s="307"/>
    </row>
    <row r="611" spans="4:7">
      <c r="D611" s="307"/>
      <c r="E611" s="307"/>
      <c r="F611" s="307"/>
      <c r="G611" s="307"/>
    </row>
    <row r="612" spans="4:7">
      <c r="D612" s="307"/>
      <c r="E612" s="307"/>
      <c r="F612" s="307"/>
      <c r="G612" s="307"/>
    </row>
    <row r="613" spans="4:7">
      <c r="D613" s="307"/>
      <c r="E613" s="307"/>
      <c r="F613" s="307"/>
      <c r="G613" s="307"/>
    </row>
    <row r="614" spans="4:7">
      <c r="D614" s="307"/>
      <c r="E614" s="307"/>
      <c r="F614" s="307"/>
      <c r="G614" s="307"/>
    </row>
    <row r="615" spans="4:7">
      <c r="D615" s="307"/>
      <c r="E615" s="307"/>
      <c r="F615" s="307"/>
      <c r="G615" s="307"/>
    </row>
    <row r="616" spans="4:7">
      <c r="D616" s="307"/>
      <c r="E616" s="307"/>
      <c r="F616" s="307"/>
      <c r="G616" s="307"/>
    </row>
    <row r="617" spans="4:7">
      <c r="D617" s="307"/>
      <c r="E617" s="307"/>
      <c r="F617" s="307"/>
      <c r="G617" s="307"/>
    </row>
    <row r="618" spans="4:7">
      <c r="D618" s="307"/>
      <c r="E618" s="307"/>
      <c r="F618" s="307"/>
      <c r="G618" s="307"/>
    </row>
    <row r="619" spans="4:7">
      <c r="D619" s="307"/>
      <c r="E619" s="307"/>
      <c r="F619" s="307"/>
      <c r="G619" s="307"/>
    </row>
    <row r="620" spans="4:7">
      <c r="D620" s="307"/>
      <c r="E620" s="307"/>
      <c r="F620" s="307"/>
      <c r="G620" s="307"/>
    </row>
    <row r="621" spans="4:7">
      <c r="D621" s="307"/>
      <c r="E621" s="307"/>
      <c r="F621" s="307"/>
      <c r="G621" s="307"/>
    </row>
    <row r="622" spans="4:7">
      <c r="D622" s="307"/>
      <c r="E622" s="307"/>
      <c r="F622" s="307"/>
      <c r="G622" s="307"/>
    </row>
    <row r="623" spans="4:7">
      <c r="D623" s="307"/>
      <c r="E623" s="307"/>
      <c r="F623" s="307"/>
      <c r="G623" s="307"/>
    </row>
    <row r="624" spans="4:7">
      <c r="D624" s="307"/>
      <c r="E624" s="307"/>
      <c r="F624" s="307"/>
      <c r="G624" s="307"/>
    </row>
    <row r="625" spans="4:7">
      <c r="D625" s="307"/>
      <c r="E625" s="307"/>
      <c r="F625" s="307"/>
      <c r="G625" s="307"/>
    </row>
    <row r="626" spans="4:7">
      <c r="D626" s="307"/>
      <c r="E626" s="307"/>
      <c r="F626" s="307"/>
      <c r="G626" s="307"/>
    </row>
    <row r="627" spans="4:7">
      <c r="D627" s="307"/>
      <c r="E627" s="307"/>
      <c r="F627" s="307"/>
      <c r="G627" s="307"/>
    </row>
    <row r="628" spans="4:7">
      <c r="D628" s="307"/>
      <c r="E628" s="307"/>
      <c r="F628" s="307"/>
      <c r="G628" s="307"/>
    </row>
    <row r="629" spans="4:7">
      <c r="D629" s="307"/>
      <c r="E629" s="307"/>
      <c r="F629" s="307"/>
      <c r="G629" s="307"/>
    </row>
    <row r="630" spans="4:7">
      <c r="D630" s="307"/>
      <c r="E630" s="307"/>
      <c r="F630" s="307"/>
      <c r="G630" s="307"/>
    </row>
    <row r="631" spans="4:7">
      <c r="D631" s="307"/>
      <c r="E631" s="307"/>
      <c r="F631" s="307"/>
      <c r="G631" s="307"/>
    </row>
    <row r="632" spans="4:7">
      <c r="D632" s="307"/>
      <c r="E632" s="307"/>
      <c r="F632" s="307"/>
      <c r="G632" s="307"/>
    </row>
    <row r="633" spans="4:7">
      <c r="D633" s="307"/>
      <c r="E633" s="307"/>
      <c r="F633" s="307"/>
      <c r="G633" s="307"/>
    </row>
    <row r="634" spans="4:7">
      <c r="D634" s="307"/>
      <c r="E634" s="307"/>
      <c r="F634" s="307"/>
      <c r="G634" s="307"/>
    </row>
    <row r="635" spans="4:7">
      <c r="D635" s="307"/>
      <c r="E635" s="307"/>
      <c r="F635" s="307"/>
      <c r="G635" s="307"/>
    </row>
    <row r="636" spans="4:7">
      <c r="D636" s="307"/>
      <c r="E636" s="307"/>
      <c r="F636" s="307"/>
      <c r="G636" s="307"/>
    </row>
    <row r="637" spans="4:7">
      <c r="D637" s="307"/>
      <c r="E637" s="307"/>
      <c r="F637" s="307"/>
      <c r="G637" s="307"/>
    </row>
    <row r="638" spans="4:7">
      <c r="D638" s="307"/>
      <c r="E638" s="307"/>
      <c r="F638" s="307"/>
      <c r="G638" s="307"/>
    </row>
    <row r="639" spans="4:7">
      <c r="D639" s="307"/>
      <c r="E639" s="307"/>
      <c r="F639" s="307"/>
      <c r="G639" s="307"/>
    </row>
    <row r="640" spans="4:7">
      <c r="D640" s="307"/>
      <c r="E640" s="307"/>
      <c r="F640" s="307"/>
      <c r="G640" s="307"/>
    </row>
    <row r="641" spans="4:7">
      <c r="D641" s="307"/>
      <c r="E641" s="307"/>
      <c r="F641" s="307"/>
      <c r="G641" s="307"/>
    </row>
    <row r="642" spans="4:7">
      <c r="D642" s="307"/>
      <c r="E642" s="307"/>
      <c r="F642" s="307"/>
      <c r="G642" s="307"/>
    </row>
    <row r="643" spans="4:7">
      <c r="D643" s="307"/>
      <c r="E643" s="307"/>
      <c r="F643" s="307"/>
      <c r="G643" s="307"/>
    </row>
    <row r="644" spans="4:7">
      <c r="D644" s="307"/>
      <c r="E644" s="307"/>
      <c r="F644" s="307"/>
      <c r="G644" s="307"/>
    </row>
    <row r="645" spans="4:7">
      <c r="D645" s="307"/>
      <c r="E645" s="307"/>
      <c r="F645" s="307"/>
      <c r="G645" s="307"/>
    </row>
    <row r="646" spans="4:7">
      <c r="D646" s="307"/>
      <c r="E646" s="307"/>
      <c r="F646" s="307"/>
      <c r="G646" s="307"/>
    </row>
    <row r="647" spans="4:7">
      <c r="D647" s="307"/>
      <c r="E647" s="307"/>
      <c r="F647" s="307"/>
      <c r="G647" s="307"/>
    </row>
    <row r="648" spans="4:7">
      <c r="D648" s="307"/>
      <c r="E648" s="307"/>
      <c r="F648" s="307"/>
      <c r="G648" s="307"/>
    </row>
    <row r="649" spans="4:7">
      <c r="D649" s="307"/>
      <c r="E649" s="307"/>
      <c r="F649" s="307"/>
      <c r="G649" s="307"/>
    </row>
    <row r="650" spans="4:7">
      <c r="D650" s="307"/>
      <c r="E650" s="307"/>
      <c r="F650" s="307"/>
      <c r="G650" s="307"/>
    </row>
    <row r="651" spans="4:7">
      <c r="D651" s="307"/>
      <c r="E651" s="307"/>
      <c r="F651" s="307"/>
      <c r="G651" s="307"/>
    </row>
    <row r="652" spans="4:7">
      <c r="D652" s="307"/>
      <c r="E652" s="307"/>
      <c r="F652" s="307"/>
      <c r="G652" s="307"/>
    </row>
    <row r="653" spans="4:7">
      <c r="D653" s="307"/>
      <c r="E653" s="307"/>
      <c r="F653" s="307"/>
      <c r="G653" s="307"/>
    </row>
    <row r="654" spans="4:7">
      <c r="D654" s="307"/>
      <c r="E654" s="307"/>
      <c r="F654" s="307"/>
      <c r="G654" s="307"/>
    </row>
    <row r="655" spans="4:7">
      <c r="D655" s="307"/>
      <c r="E655" s="307"/>
      <c r="F655" s="307"/>
      <c r="G655" s="307"/>
    </row>
    <row r="656" spans="4:7">
      <c r="D656" s="307"/>
      <c r="E656" s="307"/>
      <c r="F656" s="307"/>
      <c r="G656" s="307"/>
    </row>
    <row r="657" spans="4:7">
      <c r="D657" s="307"/>
      <c r="E657" s="307"/>
      <c r="F657" s="307"/>
      <c r="G657" s="307"/>
    </row>
    <row r="658" spans="4:7">
      <c r="D658" s="307"/>
      <c r="E658" s="307"/>
      <c r="F658" s="307"/>
      <c r="G658" s="307"/>
    </row>
    <row r="659" spans="4:7">
      <c r="D659" s="307"/>
      <c r="E659" s="307"/>
      <c r="F659" s="307"/>
      <c r="G659" s="307"/>
    </row>
    <row r="660" spans="4:7">
      <c r="D660" s="307"/>
      <c r="E660" s="307"/>
      <c r="F660" s="307"/>
      <c r="G660" s="307"/>
    </row>
    <row r="661" spans="4:7">
      <c r="D661" s="307"/>
      <c r="E661" s="307"/>
      <c r="F661" s="307"/>
      <c r="G661" s="307"/>
    </row>
    <row r="662" spans="4:7">
      <c r="D662" s="307"/>
      <c r="E662" s="307"/>
      <c r="F662" s="307"/>
      <c r="G662" s="307"/>
    </row>
    <row r="663" spans="4:7">
      <c r="D663" s="307"/>
      <c r="E663" s="307"/>
      <c r="F663" s="307"/>
      <c r="G663" s="307"/>
    </row>
    <row r="664" spans="4:7">
      <c r="D664" s="307"/>
      <c r="E664" s="307"/>
      <c r="F664" s="307"/>
      <c r="G664" s="307"/>
    </row>
    <row r="665" spans="4:7">
      <c r="D665" s="307"/>
      <c r="E665" s="307"/>
      <c r="F665" s="307"/>
      <c r="G665" s="307"/>
    </row>
    <row r="666" spans="4:7">
      <c r="D666" s="307"/>
      <c r="E666" s="307"/>
      <c r="F666" s="307"/>
      <c r="G666" s="307"/>
    </row>
    <row r="667" spans="4:7">
      <c r="D667" s="307"/>
      <c r="E667" s="307"/>
      <c r="F667" s="307"/>
      <c r="G667" s="307"/>
    </row>
    <row r="668" spans="4:7">
      <c r="D668" s="307"/>
      <c r="E668" s="307"/>
      <c r="F668" s="307"/>
      <c r="G668" s="307"/>
    </row>
    <row r="669" spans="4:7">
      <c r="D669" s="307"/>
      <c r="E669" s="307"/>
      <c r="F669" s="307"/>
      <c r="G669" s="307"/>
    </row>
    <row r="670" spans="4:7">
      <c r="D670" s="307"/>
      <c r="E670" s="307"/>
      <c r="F670" s="307"/>
      <c r="G670" s="307"/>
    </row>
    <row r="671" spans="4:7">
      <c r="D671" s="307"/>
      <c r="E671" s="307"/>
      <c r="F671" s="307"/>
      <c r="G671" s="307"/>
    </row>
    <row r="672" spans="4:7">
      <c r="D672" s="307"/>
      <c r="E672" s="307"/>
      <c r="F672" s="307"/>
      <c r="G672" s="307"/>
    </row>
    <row r="673" spans="4:7">
      <c r="D673" s="307"/>
      <c r="E673" s="307"/>
      <c r="F673" s="307"/>
      <c r="G673" s="307"/>
    </row>
    <row r="674" spans="4:7">
      <c r="D674" s="307"/>
      <c r="E674" s="307"/>
      <c r="F674" s="307"/>
      <c r="G674" s="307"/>
    </row>
    <row r="675" spans="4:7">
      <c r="D675" s="307"/>
      <c r="E675" s="307"/>
      <c r="F675" s="307"/>
      <c r="G675" s="307"/>
    </row>
    <row r="676" spans="4:7">
      <c r="D676" s="307"/>
      <c r="E676" s="307"/>
      <c r="F676" s="307"/>
      <c r="G676" s="307"/>
    </row>
    <row r="677" spans="4:7">
      <c r="D677" s="307"/>
      <c r="E677" s="307"/>
      <c r="F677" s="307"/>
      <c r="G677" s="307"/>
    </row>
    <row r="678" spans="4:7">
      <c r="D678" s="307"/>
      <c r="E678" s="307"/>
      <c r="F678" s="307"/>
      <c r="G678" s="307"/>
    </row>
    <row r="679" spans="4:7">
      <c r="D679" s="307"/>
      <c r="E679" s="307"/>
      <c r="F679" s="307"/>
      <c r="G679" s="307"/>
    </row>
    <row r="680" spans="4:7">
      <c r="D680" s="307"/>
      <c r="E680" s="307"/>
      <c r="F680" s="307"/>
      <c r="G680" s="307"/>
    </row>
    <row r="681" spans="4:7">
      <c r="D681" s="307"/>
      <c r="E681" s="307"/>
      <c r="F681" s="307"/>
      <c r="G681" s="307"/>
    </row>
    <row r="682" spans="4:7">
      <c r="D682" s="307"/>
      <c r="E682" s="307"/>
      <c r="F682" s="307"/>
      <c r="G682" s="307"/>
    </row>
    <row r="683" spans="4:7">
      <c r="D683" s="307"/>
      <c r="E683" s="307"/>
      <c r="F683" s="307"/>
      <c r="G683" s="307"/>
    </row>
    <row r="684" spans="4:7">
      <c r="D684" s="307"/>
      <c r="E684" s="307"/>
      <c r="F684" s="307"/>
      <c r="G684" s="307"/>
    </row>
    <row r="685" spans="4:7">
      <c r="D685" s="307"/>
      <c r="E685" s="307"/>
      <c r="F685" s="307"/>
      <c r="G685" s="307"/>
    </row>
    <row r="686" spans="4:7">
      <c r="D686" s="307"/>
      <c r="E686" s="307"/>
      <c r="F686" s="307"/>
      <c r="G686" s="307"/>
    </row>
    <row r="687" spans="4:7">
      <c r="D687" s="307"/>
      <c r="E687" s="307"/>
      <c r="F687" s="307"/>
      <c r="G687" s="307"/>
    </row>
    <row r="688" spans="4:7">
      <c r="D688" s="307"/>
      <c r="E688" s="307"/>
      <c r="F688" s="307"/>
      <c r="G688" s="307"/>
    </row>
    <row r="689" spans="4:7">
      <c r="D689" s="307"/>
      <c r="E689" s="307"/>
      <c r="F689" s="307"/>
      <c r="G689" s="307"/>
    </row>
    <row r="690" spans="4:7">
      <c r="D690" s="307"/>
      <c r="E690" s="307"/>
      <c r="F690" s="307"/>
      <c r="G690" s="307"/>
    </row>
    <row r="691" spans="4:7">
      <c r="D691" s="307"/>
      <c r="E691" s="307"/>
      <c r="F691" s="307"/>
      <c r="G691" s="307"/>
    </row>
    <row r="692" spans="4:7">
      <c r="D692" s="307"/>
      <c r="E692" s="307"/>
      <c r="F692" s="307"/>
      <c r="G692" s="307"/>
    </row>
    <row r="693" spans="4:7">
      <c r="D693" s="307"/>
      <c r="E693" s="307"/>
      <c r="F693" s="307"/>
      <c r="G693" s="307"/>
    </row>
    <row r="694" spans="4:7">
      <c r="D694" s="307"/>
      <c r="E694" s="307"/>
      <c r="F694" s="307"/>
      <c r="G694" s="307"/>
    </row>
    <row r="695" spans="4:7">
      <c r="D695" s="307"/>
      <c r="E695" s="307"/>
      <c r="F695" s="307"/>
      <c r="G695" s="307"/>
    </row>
    <row r="696" spans="4:7">
      <c r="D696" s="307"/>
      <c r="E696" s="307"/>
      <c r="F696" s="307"/>
      <c r="G696" s="307"/>
    </row>
    <row r="697" spans="4:7">
      <c r="D697" s="307"/>
      <c r="E697" s="307"/>
      <c r="F697" s="307"/>
      <c r="G697" s="307"/>
    </row>
    <row r="698" spans="4:7">
      <c r="D698" s="307"/>
      <c r="E698" s="307"/>
      <c r="F698" s="307"/>
      <c r="G698" s="307"/>
    </row>
    <row r="699" spans="4:7">
      <c r="D699" s="307"/>
      <c r="E699" s="307"/>
      <c r="F699" s="307"/>
      <c r="G699" s="307"/>
    </row>
    <row r="700" spans="4:7">
      <c r="D700" s="307"/>
      <c r="E700" s="307"/>
      <c r="F700" s="307"/>
      <c r="G700" s="307"/>
    </row>
    <row r="701" spans="4:7">
      <c r="D701" s="307"/>
      <c r="E701" s="307"/>
      <c r="F701" s="307"/>
      <c r="G701" s="307"/>
    </row>
    <row r="702" spans="4:7">
      <c r="D702" s="307"/>
      <c r="E702" s="307"/>
      <c r="F702" s="307"/>
      <c r="G702" s="307"/>
    </row>
    <row r="703" spans="4:7">
      <c r="D703" s="307"/>
      <c r="E703" s="307"/>
      <c r="F703" s="307"/>
      <c r="G703" s="307"/>
    </row>
    <row r="704" spans="4:7">
      <c r="D704" s="307"/>
      <c r="E704" s="307"/>
      <c r="F704" s="307"/>
      <c r="G704" s="307"/>
    </row>
    <row r="705" spans="4:7">
      <c r="D705" s="307"/>
      <c r="E705" s="307"/>
      <c r="F705" s="307"/>
      <c r="G705" s="307"/>
    </row>
    <row r="706" spans="4:7">
      <c r="D706" s="307"/>
      <c r="E706" s="307"/>
      <c r="F706" s="307"/>
      <c r="G706" s="307"/>
    </row>
    <row r="707" spans="4:7">
      <c r="D707" s="307"/>
      <c r="E707" s="307"/>
      <c r="F707" s="307"/>
      <c r="G707" s="307"/>
    </row>
    <row r="708" spans="4:7">
      <c r="D708" s="307"/>
      <c r="E708" s="307"/>
      <c r="F708" s="307"/>
      <c r="G708" s="307"/>
    </row>
    <row r="709" spans="4:7">
      <c r="D709" s="307"/>
      <c r="E709" s="307"/>
      <c r="F709" s="307"/>
      <c r="G709" s="307"/>
    </row>
    <row r="710" spans="4:7">
      <c r="D710" s="307"/>
      <c r="E710" s="307"/>
      <c r="F710" s="307"/>
      <c r="G710" s="307"/>
    </row>
    <row r="711" spans="4:7">
      <c r="D711" s="307"/>
      <c r="E711" s="307"/>
      <c r="F711" s="307"/>
      <c r="G711" s="307"/>
    </row>
    <row r="712" spans="4:7">
      <c r="D712" s="307"/>
      <c r="E712" s="307"/>
      <c r="F712" s="307"/>
      <c r="G712" s="307"/>
    </row>
    <row r="713" spans="4:7">
      <c r="D713" s="307"/>
      <c r="E713" s="307"/>
      <c r="F713" s="307"/>
      <c r="G713" s="307"/>
    </row>
    <row r="714" spans="4:7">
      <c r="D714" s="307"/>
      <c r="E714" s="307"/>
      <c r="F714" s="307"/>
      <c r="G714" s="307"/>
    </row>
    <row r="715" spans="4:7">
      <c r="D715" s="307"/>
      <c r="E715" s="307"/>
      <c r="F715" s="307"/>
      <c r="G715" s="307"/>
    </row>
    <row r="716" spans="4:7">
      <c r="D716" s="307"/>
      <c r="E716" s="307"/>
      <c r="F716" s="307"/>
      <c r="G716" s="307"/>
    </row>
    <row r="717" spans="4:7">
      <c r="D717" s="307"/>
      <c r="E717" s="307"/>
      <c r="F717" s="307"/>
      <c r="G717" s="307"/>
    </row>
    <row r="718" spans="4:7">
      <c r="D718" s="307"/>
      <c r="E718" s="307"/>
      <c r="F718" s="307"/>
      <c r="G718" s="307"/>
    </row>
    <row r="719" spans="4:7">
      <c r="D719" s="307"/>
      <c r="E719" s="307"/>
      <c r="F719" s="307"/>
      <c r="G719" s="307"/>
    </row>
    <row r="720" spans="4:7">
      <c r="D720" s="307"/>
      <c r="E720" s="307"/>
      <c r="F720" s="307"/>
      <c r="G720" s="307"/>
    </row>
    <row r="721" spans="4:7">
      <c r="D721" s="307"/>
      <c r="E721" s="307"/>
      <c r="F721" s="307"/>
      <c r="G721" s="307"/>
    </row>
    <row r="722" spans="4:7">
      <c r="D722" s="307"/>
      <c r="E722" s="307"/>
      <c r="F722" s="307"/>
      <c r="G722" s="307"/>
    </row>
    <row r="723" spans="4:7">
      <c r="D723" s="307"/>
      <c r="E723" s="307"/>
      <c r="F723" s="307"/>
      <c r="G723" s="307"/>
    </row>
    <row r="724" spans="4:7">
      <c r="D724" s="307"/>
      <c r="E724" s="307"/>
      <c r="F724" s="307"/>
      <c r="G724" s="307"/>
    </row>
    <row r="725" spans="4:7">
      <c r="D725" s="307"/>
      <c r="E725" s="307"/>
      <c r="F725" s="307"/>
      <c r="G725" s="307"/>
    </row>
    <row r="726" spans="4:7">
      <c r="D726" s="307"/>
      <c r="E726" s="307"/>
      <c r="F726" s="307"/>
      <c r="G726" s="307"/>
    </row>
    <row r="727" spans="4:7">
      <c r="D727" s="307"/>
      <c r="E727" s="307"/>
      <c r="F727" s="307"/>
      <c r="G727" s="307"/>
    </row>
    <row r="728" spans="4:7">
      <c r="D728" s="307"/>
      <c r="E728" s="307"/>
      <c r="F728" s="307"/>
      <c r="G728" s="307"/>
    </row>
    <row r="729" spans="4:7">
      <c r="D729" s="307"/>
      <c r="E729" s="307"/>
      <c r="F729" s="307"/>
      <c r="G729" s="307"/>
    </row>
    <row r="730" spans="4:7">
      <c r="D730" s="307"/>
      <c r="E730" s="307"/>
      <c r="F730" s="307"/>
      <c r="G730" s="307"/>
    </row>
    <row r="731" spans="4:7">
      <c r="D731" s="307"/>
      <c r="E731" s="307"/>
      <c r="F731" s="307"/>
      <c r="G731" s="307"/>
    </row>
    <row r="732" spans="4:7">
      <c r="D732" s="307"/>
      <c r="E732" s="307"/>
      <c r="F732" s="307"/>
      <c r="G732" s="307"/>
    </row>
    <row r="733" spans="4:7">
      <c r="D733" s="307"/>
      <c r="E733" s="307"/>
      <c r="F733" s="307"/>
      <c r="G733" s="307"/>
    </row>
    <row r="734" spans="4:7">
      <c r="D734" s="307"/>
      <c r="E734" s="307"/>
      <c r="F734" s="307"/>
      <c r="G734" s="307"/>
    </row>
    <row r="735" spans="4:7">
      <c r="D735" s="307"/>
      <c r="E735" s="307"/>
      <c r="F735" s="307"/>
      <c r="G735" s="307"/>
    </row>
    <row r="736" spans="4:7">
      <c r="D736" s="307"/>
      <c r="E736" s="307"/>
      <c r="F736" s="307"/>
      <c r="G736" s="307"/>
    </row>
    <row r="737" spans="4:7">
      <c r="D737" s="307"/>
      <c r="E737" s="307"/>
      <c r="F737" s="307"/>
      <c r="G737" s="307"/>
    </row>
    <row r="738" spans="4:7">
      <c r="D738" s="307"/>
      <c r="E738" s="307"/>
      <c r="F738" s="307"/>
      <c r="G738" s="307"/>
    </row>
    <row r="739" spans="4:7">
      <c r="D739" s="307"/>
      <c r="E739" s="307"/>
      <c r="F739" s="307"/>
      <c r="G739" s="307"/>
    </row>
    <row r="740" spans="4:7">
      <c r="D740" s="307"/>
      <c r="E740" s="307"/>
      <c r="F740" s="307"/>
      <c r="G740" s="307"/>
    </row>
    <row r="741" spans="4:7">
      <c r="D741" s="307"/>
      <c r="E741" s="307"/>
      <c r="F741" s="307"/>
      <c r="G741" s="307"/>
    </row>
    <row r="742" spans="4:7">
      <c r="D742" s="307"/>
      <c r="E742" s="307"/>
      <c r="F742" s="307"/>
      <c r="G742" s="307"/>
    </row>
    <row r="743" spans="4:7">
      <c r="D743" s="307"/>
      <c r="E743" s="307"/>
      <c r="F743" s="307"/>
      <c r="G743" s="307"/>
    </row>
    <row r="744" spans="4:7">
      <c r="D744" s="307"/>
      <c r="E744" s="307"/>
      <c r="F744" s="307"/>
      <c r="G744" s="307"/>
    </row>
    <row r="745" spans="4:7">
      <c r="D745" s="307"/>
      <c r="E745" s="307"/>
      <c r="F745" s="307"/>
      <c r="G745" s="307"/>
    </row>
    <row r="746" spans="4:7">
      <c r="D746" s="307"/>
      <c r="E746" s="307"/>
      <c r="F746" s="307"/>
      <c r="G746" s="307"/>
    </row>
    <row r="747" spans="4:7">
      <c r="D747" s="307"/>
      <c r="E747" s="307"/>
      <c r="F747" s="307"/>
      <c r="G747" s="307"/>
    </row>
    <row r="748" spans="4:7">
      <c r="D748" s="307"/>
      <c r="E748" s="307"/>
      <c r="F748" s="307"/>
      <c r="G748" s="307"/>
    </row>
    <row r="749" spans="4:7">
      <c r="D749" s="307"/>
      <c r="E749" s="307"/>
      <c r="F749" s="307"/>
      <c r="G749" s="307"/>
    </row>
    <row r="750" spans="4:7">
      <c r="D750" s="307"/>
      <c r="E750" s="307"/>
      <c r="F750" s="307"/>
      <c r="G750" s="307"/>
    </row>
    <row r="751" spans="4:7">
      <c r="D751" s="307"/>
      <c r="E751" s="307"/>
      <c r="F751" s="307"/>
      <c r="G751" s="307"/>
    </row>
    <row r="752" spans="4:7">
      <c r="D752" s="307"/>
      <c r="E752" s="307"/>
      <c r="F752" s="307"/>
      <c r="G752" s="307"/>
    </row>
    <row r="753" spans="4:7">
      <c r="D753" s="307"/>
      <c r="E753" s="307"/>
      <c r="F753" s="307"/>
      <c r="G753" s="307"/>
    </row>
    <row r="754" spans="4:7">
      <c r="D754" s="307"/>
      <c r="E754" s="307"/>
      <c r="F754" s="307"/>
      <c r="G754" s="307"/>
    </row>
    <row r="755" spans="4:7">
      <c r="D755" s="307"/>
      <c r="E755" s="307"/>
      <c r="F755" s="307"/>
      <c r="G755" s="307"/>
    </row>
    <row r="756" spans="4:7">
      <c r="D756" s="307"/>
      <c r="E756" s="307"/>
      <c r="F756" s="307"/>
      <c r="G756" s="307"/>
    </row>
    <row r="757" spans="4:7">
      <c r="D757" s="307"/>
      <c r="E757" s="307"/>
      <c r="F757" s="307"/>
      <c r="G757" s="307"/>
    </row>
    <row r="758" spans="4:7">
      <c r="D758" s="307"/>
      <c r="E758" s="307"/>
      <c r="F758" s="307"/>
      <c r="G758" s="307"/>
    </row>
    <row r="759" spans="4:7">
      <c r="D759" s="307"/>
      <c r="E759" s="307"/>
      <c r="F759" s="307"/>
      <c r="G759" s="307"/>
    </row>
    <row r="760" spans="4:7">
      <c r="D760" s="307"/>
      <c r="E760" s="307"/>
      <c r="F760" s="307"/>
      <c r="G760" s="307"/>
    </row>
    <row r="761" spans="4:7">
      <c r="D761" s="307"/>
      <c r="E761" s="307"/>
      <c r="F761" s="307"/>
      <c r="G761" s="307"/>
    </row>
    <row r="762" spans="4:7">
      <c r="D762" s="307"/>
      <c r="E762" s="307"/>
      <c r="F762" s="307"/>
      <c r="G762" s="307"/>
    </row>
    <row r="763" spans="4:7">
      <c r="D763" s="307"/>
      <c r="E763" s="307"/>
      <c r="F763" s="307"/>
      <c r="G763" s="307"/>
    </row>
    <row r="764" spans="4:7">
      <c r="D764" s="307"/>
      <c r="E764" s="307"/>
      <c r="F764" s="307"/>
      <c r="G764" s="307"/>
    </row>
    <row r="765" spans="4:7">
      <c r="D765" s="307"/>
      <c r="E765" s="307"/>
      <c r="F765" s="307"/>
      <c r="G765" s="307"/>
    </row>
    <row r="766" spans="4:7">
      <c r="D766" s="307"/>
      <c r="E766" s="307"/>
      <c r="F766" s="307"/>
      <c r="G766" s="307"/>
    </row>
    <row r="767" spans="4:7">
      <c r="D767" s="307"/>
      <c r="E767" s="307"/>
      <c r="F767" s="307"/>
      <c r="G767" s="307"/>
    </row>
    <row r="768" spans="4:7">
      <c r="D768" s="307"/>
      <c r="E768" s="307"/>
      <c r="F768" s="307"/>
      <c r="G768" s="307"/>
    </row>
    <row r="769" spans="4:7">
      <c r="D769" s="307"/>
      <c r="E769" s="307"/>
      <c r="F769" s="307"/>
      <c r="G769" s="307"/>
    </row>
    <row r="770" spans="4:7">
      <c r="D770" s="307"/>
      <c r="E770" s="307"/>
      <c r="F770" s="307"/>
      <c r="G770" s="307"/>
    </row>
    <row r="771" spans="4:7">
      <c r="D771" s="307"/>
      <c r="E771" s="307"/>
      <c r="F771" s="307"/>
      <c r="G771" s="307"/>
    </row>
    <row r="772" spans="4:7">
      <c r="D772" s="307"/>
      <c r="E772" s="307"/>
      <c r="F772" s="307"/>
      <c r="G772" s="307"/>
    </row>
    <row r="773" spans="4:7">
      <c r="D773" s="307"/>
      <c r="E773" s="307"/>
      <c r="F773" s="307"/>
      <c r="G773" s="307"/>
    </row>
    <row r="774" spans="4:7">
      <c r="D774" s="307"/>
      <c r="E774" s="307"/>
      <c r="F774" s="307"/>
      <c r="G774" s="307"/>
    </row>
    <row r="775" spans="4:7">
      <c r="D775" s="307"/>
      <c r="E775" s="307"/>
      <c r="F775" s="307"/>
      <c r="G775" s="307"/>
    </row>
    <row r="776" spans="4:7">
      <c r="D776" s="307"/>
      <c r="E776" s="307"/>
      <c r="F776" s="307"/>
      <c r="G776" s="307"/>
    </row>
    <row r="777" spans="4:7">
      <c r="D777" s="307"/>
      <c r="E777" s="307"/>
      <c r="F777" s="307"/>
      <c r="G777" s="307"/>
    </row>
    <row r="778" spans="4:7">
      <c r="D778" s="307"/>
      <c r="E778" s="307"/>
      <c r="F778" s="307"/>
      <c r="G778" s="307"/>
    </row>
    <row r="779" spans="4:7">
      <c r="D779" s="307"/>
      <c r="E779" s="307"/>
      <c r="F779" s="307"/>
      <c r="G779" s="307"/>
    </row>
    <row r="780" spans="4:7">
      <c r="D780" s="307"/>
      <c r="E780" s="307"/>
      <c r="F780" s="307"/>
      <c r="G780" s="307"/>
    </row>
    <row r="781" spans="4:7">
      <c r="D781" s="307"/>
      <c r="E781" s="307"/>
      <c r="F781" s="307"/>
      <c r="G781" s="307"/>
    </row>
    <row r="782" spans="4:7">
      <c r="D782" s="307"/>
      <c r="E782" s="307"/>
      <c r="F782" s="307"/>
      <c r="G782" s="307"/>
    </row>
    <row r="783" spans="4:7">
      <c r="D783" s="307"/>
      <c r="E783" s="307"/>
      <c r="F783" s="307"/>
      <c r="G783" s="307"/>
    </row>
    <row r="784" spans="4:7">
      <c r="D784" s="307"/>
      <c r="E784" s="307"/>
      <c r="F784" s="307"/>
      <c r="G784" s="307"/>
    </row>
    <row r="785" spans="4:7">
      <c r="D785" s="307"/>
      <c r="E785" s="307"/>
      <c r="F785" s="307"/>
      <c r="G785" s="307"/>
    </row>
    <row r="786" spans="4:7">
      <c r="D786" s="307"/>
      <c r="E786" s="307"/>
      <c r="F786" s="307"/>
      <c r="G786" s="307"/>
    </row>
    <row r="787" spans="4:7">
      <c r="D787" s="307"/>
      <c r="E787" s="307"/>
      <c r="F787" s="307"/>
      <c r="G787" s="307"/>
    </row>
    <row r="788" spans="4:7">
      <c r="D788" s="307"/>
      <c r="E788" s="307"/>
      <c r="F788" s="307"/>
      <c r="G788" s="307"/>
    </row>
    <row r="789" spans="4:7">
      <c r="D789" s="307"/>
      <c r="E789" s="307"/>
      <c r="F789" s="307"/>
      <c r="G789" s="307"/>
    </row>
    <row r="790" spans="4:7">
      <c r="D790" s="307"/>
      <c r="E790" s="307"/>
      <c r="F790" s="307"/>
      <c r="G790" s="307"/>
    </row>
    <row r="791" spans="4:7">
      <c r="D791" s="307"/>
      <c r="E791" s="307"/>
      <c r="F791" s="307"/>
      <c r="G791" s="307"/>
    </row>
    <row r="792" spans="4:7">
      <c r="D792" s="307"/>
      <c r="E792" s="307"/>
      <c r="F792" s="307"/>
      <c r="G792" s="307"/>
    </row>
    <row r="793" spans="4:7">
      <c r="D793" s="307"/>
      <c r="E793" s="307"/>
      <c r="F793" s="307"/>
      <c r="G793" s="307"/>
    </row>
    <row r="794" spans="4:7">
      <c r="D794" s="307"/>
      <c r="E794" s="307"/>
      <c r="F794" s="307"/>
      <c r="G794" s="307"/>
    </row>
    <row r="795" spans="4:7">
      <c r="D795" s="307"/>
      <c r="E795" s="307"/>
      <c r="F795" s="307"/>
      <c r="G795" s="307"/>
    </row>
    <row r="796" spans="4:7">
      <c r="D796" s="307"/>
      <c r="E796" s="307"/>
      <c r="F796" s="307"/>
      <c r="G796" s="307"/>
    </row>
    <row r="797" spans="4:7">
      <c r="D797" s="307"/>
      <c r="E797" s="307"/>
      <c r="F797" s="307"/>
      <c r="G797" s="307"/>
    </row>
    <row r="798" spans="4:7">
      <c r="D798" s="307"/>
      <c r="E798" s="307"/>
      <c r="F798" s="307"/>
      <c r="G798" s="307"/>
    </row>
    <row r="799" spans="4:7">
      <c r="D799" s="307"/>
      <c r="E799" s="307"/>
      <c r="F799" s="307"/>
      <c r="G799" s="307"/>
    </row>
    <row r="800" spans="4:7">
      <c r="D800" s="307"/>
      <c r="E800" s="307"/>
      <c r="F800" s="307"/>
      <c r="G800" s="307"/>
    </row>
    <row r="801" spans="4:7">
      <c r="D801" s="307"/>
      <c r="E801" s="307"/>
      <c r="F801" s="307"/>
      <c r="G801" s="307"/>
    </row>
    <row r="802" spans="4:7">
      <c r="D802" s="307"/>
      <c r="E802" s="307"/>
      <c r="F802" s="307"/>
      <c r="G802" s="307"/>
    </row>
    <row r="803" spans="4:7">
      <c r="D803" s="307"/>
      <c r="E803" s="307"/>
      <c r="F803" s="307"/>
      <c r="G803" s="307"/>
    </row>
    <row r="804" spans="4:7">
      <c r="D804" s="307"/>
      <c r="E804" s="307"/>
      <c r="F804" s="307"/>
      <c r="G804" s="307"/>
    </row>
    <row r="805" spans="4:7">
      <c r="D805" s="307"/>
      <c r="E805" s="307"/>
      <c r="F805" s="307"/>
      <c r="G805" s="307"/>
    </row>
    <row r="806" spans="4:7">
      <c r="D806" s="307"/>
      <c r="E806" s="307"/>
      <c r="F806" s="307"/>
      <c r="G806" s="307"/>
    </row>
    <row r="807" spans="4:7">
      <c r="D807" s="307"/>
      <c r="E807" s="307"/>
      <c r="F807" s="307"/>
      <c r="G807" s="307"/>
    </row>
    <row r="808" spans="4:7">
      <c r="D808" s="307"/>
      <c r="E808" s="307"/>
      <c r="F808" s="307"/>
      <c r="G808" s="307"/>
    </row>
    <row r="809" spans="4:7">
      <c r="D809" s="307"/>
      <c r="E809" s="307"/>
      <c r="F809" s="307"/>
      <c r="G809" s="307"/>
    </row>
    <row r="810" spans="4:7">
      <c r="D810" s="307"/>
      <c r="E810" s="307"/>
      <c r="F810" s="307"/>
      <c r="G810" s="307"/>
    </row>
    <row r="811" spans="4:7">
      <c r="D811" s="307"/>
      <c r="E811" s="307"/>
      <c r="F811" s="307"/>
      <c r="G811" s="307"/>
    </row>
    <row r="812" spans="4:7">
      <c r="D812" s="307"/>
      <c r="E812" s="307"/>
      <c r="F812" s="307"/>
      <c r="G812" s="307"/>
    </row>
    <row r="813" spans="4:7">
      <c r="D813" s="307"/>
      <c r="E813" s="307"/>
      <c r="F813" s="307"/>
      <c r="G813" s="307"/>
    </row>
    <row r="814" spans="4:7">
      <c r="D814" s="307"/>
      <c r="E814" s="307"/>
      <c r="F814" s="307"/>
      <c r="G814" s="307"/>
    </row>
    <row r="815" spans="4:7">
      <c r="D815" s="307"/>
      <c r="E815" s="307"/>
      <c r="F815" s="307"/>
      <c r="G815" s="307"/>
    </row>
    <row r="816" spans="4:7">
      <c r="D816" s="307"/>
      <c r="E816" s="307"/>
      <c r="F816" s="307"/>
      <c r="G816" s="307"/>
    </row>
    <row r="817" spans="4:7">
      <c r="D817" s="307"/>
      <c r="E817" s="307"/>
      <c r="F817" s="307"/>
      <c r="G817" s="307"/>
    </row>
    <row r="818" spans="4:7">
      <c r="D818" s="307"/>
      <c r="E818" s="307"/>
      <c r="F818" s="307"/>
      <c r="G818" s="307"/>
    </row>
    <row r="819" spans="4:7">
      <c r="D819" s="307"/>
      <c r="E819" s="307"/>
      <c r="F819" s="307"/>
      <c r="G819" s="307"/>
    </row>
    <row r="820" spans="4:7">
      <c r="D820" s="307"/>
      <c r="E820" s="307"/>
      <c r="F820" s="307"/>
      <c r="G820" s="307"/>
    </row>
    <row r="821" spans="4:7">
      <c r="D821" s="307"/>
      <c r="E821" s="307"/>
      <c r="F821" s="307"/>
      <c r="G821" s="307"/>
    </row>
    <row r="822" spans="4:7">
      <c r="D822" s="307"/>
      <c r="E822" s="307"/>
      <c r="F822" s="307"/>
      <c r="G822" s="307"/>
    </row>
    <row r="823" spans="4:7">
      <c r="D823" s="307"/>
      <c r="E823" s="307"/>
      <c r="F823" s="307"/>
      <c r="G823" s="307"/>
    </row>
    <row r="824" spans="4:7">
      <c r="D824" s="307"/>
      <c r="E824" s="307"/>
      <c r="F824" s="307"/>
      <c r="G824" s="307"/>
    </row>
    <row r="825" spans="4:7">
      <c r="D825" s="307"/>
      <c r="E825" s="307"/>
      <c r="F825" s="307"/>
      <c r="G825" s="307"/>
    </row>
    <row r="826" spans="4:7">
      <c r="D826" s="307"/>
      <c r="E826" s="307"/>
      <c r="F826" s="307"/>
      <c r="G826" s="307"/>
    </row>
    <row r="827" spans="4:7">
      <c r="D827" s="307"/>
      <c r="E827" s="307"/>
      <c r="F827" s="307"/>
      <c r="G827" s="307"/>
    </row>
    <row r="828" spans="4:7">
      <c r="D828" s="307"/>
      <c r="E828" s="307"/>
      <c r="F828" s="307"/>
      <c r="G828" s="307"/>
    </row>
    <row r="829" spans="4:7">
      <c r="D829" s="307"/>
      <c r="E829" s="307"/>
      <c r="F829" s="307"/>
      <c r="G829" s="307"/>
    </row>
    <row r="830" spans="4:7">
      <c r="D830" s="307"/>
      <c r="E830" s="307"/>
      <c r="F830" s="307"/>
      <c r="G830" s="307"/>
    </row>
    <row r="831" spans="4:7">
      <c r="D831" s="307"/>
      <c r="E831" s="307"/>
      <c r="F831" s="307"/>
      <c r="G831" s="307"/>
    </row>
    <row r="832" spans="4:7">
      <c r="D832" s="307"/>
      <c r="E832" s="307"/>
      <c r="F832" s="307"/>
      <c r="G832" s="307"/>
    </row>
    <row r="833" spans="4:7">
      <c r="D833" s="307"/>
      <c r="E833" s="307"/>
      <c r="F833" s="307"/>
      <c r="G833" s="307"/>
    </row>
    <row r="834" spans="4:7">
      <c r="D834" s="307"/>
      <c r="E834" s="307"/>
      <c r="F834" s="307"/>
      <c r="G834" s="307"/>
    </row>
    <row r="835" spans="4:7">
      <c r="D835" s="307"/>
      <c r="E835" s="307"/>
      <c r="F835" s="307"/>
      <c r="G835" s="307"/>
    </row>
    <row r="836" spans="4:7">
      <c r="D836" s="307"/>
      <c r="E836" s="307"/>
      <c r="F836" s="307"/>
      <c r="G836" s="307"/>
    </row>
    <row r="837" spans="4:7">
      <c r="D837" s="307"/>
      <c r="E837" s="307"/>
      <c r="F837" s="307"/>
      <c r="G837" s="307"/>
    </row>
    <row r="838" spans="4:7">
      <c r="D838" s="307"/>
      <c r="E838" s="307"/>
      <c r="F838" s="307"/>
      <c r="G838" s="307"/>
    </row>
    <row r="839" spans="4:7">
      <c r="D839" s="307"/>
      <c r="E839" s="307"/>
      <c r="F839" s="307"/>
      <c r="G839" s="307"/>
    </row>
    <row r="840" spans="4:7">
      <c r="D840" s="307"/>
      <c r="E840" s="307"/>
      <c r="F840" s="307"/>
      <c r="G840" s="307"/>
    </row>
    <row r="841" spans="4:7">
      <c r="D841" s="307"/>
      <c r="E841" s="307"/>
      <c r="F841" s="307"/>
      <c r="G841" s="307"/>
    </row>
    <row r="842" spans="4:7">
      <c r="D842" s="307"/>
      <c r="E842" s="307"/>
      <c r="F842" s="307"/>
      <c r="G842" s="307"/>
    </row>
    <row r="843" spans="4:7">
      <c r="D843" s="307"/>
      <c r="E843" s="307"/>
      <c r="F843" s="307"/>
      <c r="G843" s="307"/>
    </row>
    <row r="844" spans="4:7">
      <c r="D844" s="307"/>
      <c r="E844" s="307"/>
      <c r="F844" s="307"/>
      <c r="G844" s="307"/>
    </row>
    <row r="845" spans="4:7">
      <c r="D845" s="307"/>
      <c r="E845" s="307"/>
      <c r="F845" s="307"/>
      <c r="G845" s="307"/>
    </row>
    <row r="846" spans="4:7">
      <c r="D846" s="307"/>
      <c r="E846" s="307"/>
      <c r="F846" s="307"/>
      <c r="G846" s="307"/>
    </row>
    <row r="847" spans="4:7">
      <c r="D847" s="307"/>
      <c r="E847" s="307"/>
      <c r="F847" s="307"/>
      <c r="G847" s="307"/>
    </row>
    <row r="848" spans="4:7">
      <c r="D848" s="307"/>
      <c r="E848" s="307"/>
      <c r="F848" s="307"/>
      <c r="G848" s="307"/>
    </row>
    <row r="849" spans="4:7">
      <c r="D849" s="307"/>
      <c r="E849" s="307"/>
      <c r="F849" s="307"/>
      <c r="G849" s="307"/>
    </row>
    <row r="850" spans="4:7">
      <c r="D850" s="307"/>
      <c r="E850" s="307"/>
      <c r="F850" s="307"/>
      <c r="G850" s="307"/>
    </row>
    <row r="851" spans="4:7">
      <c r="D851" s="307"/>
      <c r="E851" s="307"/>
      <c r="F851" s="307"/>
      <c r="G851" s="307"/>
    </row>
    <row r="852" spans="4:7">
      <c r="D852" s="307"/>
      <c r="E852" s="307"/>
      <c r="F852" s="307"/>
      <c r="G852" s="307"/>
    </row>
    <row r="853" spans="4:7">
      <c r="D853" s="307"/>
      <c r="E853" s="307"/>
      <c r="F853" s="307"/>
      <c r="G853" s="307"/>
    </row>
    <row r="854" spans="4:7">
      <c r="D854" s="307"/>
      <c r="E854" s="307"/>
      <c r="F854" s="307"/>
      <c r="G854" s="307"/>
    </row>
    <row r="855" spans="4:7">
      <c r="D855" s="307"/>
      <c r="E855" s="307"/>
      <c r="F855" s="307"/>
      <c r="G855" s="307"/>
    </row>
    <row r="856" spans="4:7">
      <c r="D856" s="307"/>
      <c r="E856" s="307"/>
      <c r="F856" s="307"/>
      <c r="G856" s="307"/>
    </row>
    <row r="857" spans="4:7">
      <c r="D857" s="307"/>
      <c r="E857" s="307"/>
      <c r="F857" s="307"/>
      <c r="G857" s="307"/>
    </row>
    <row r="858" spans="4:7">
      <c r="D858" s="307"/>
      <c r="E858" s="307"/>
      <c r="F858" s="307"/>
      <c r="G858" s="307"/>
    </row>
    <row r="859" spans="4:7">
      <c r="D859" s="307"/>
      <c r="E859" s="307"/>
      <c r="F859" s="307"/>
      <c r="G859" s="307"/>
    </row>
    <row r="860" spans="4:7">
      <c r="D860" s="307"/>
      <c r="E860" s="307"/>
      <c r="F860" s="307"/>
      <c r="G860" s="307"/>
    </row>
    <row r="861" spans="4:7">
      <c r="D861" s="307"/>
      <c r="E861" s="307"/>
      <c r="F861" s="307"/>
      <c r="G861" s="307"/>
    </row>
    <row r="862" spans="4:7">
      <c r="D862" s="307"/>
      <c r="E862" s="307"/>
      <c r="F862" s="307"/>
      <c r="G862" s="307"/>
    </row>
    <row r="863" spans="4:7">
      <c r="D863" s="307"/>
      <c r="E863" s="307"/>
      <c r="F863" s="307"/>
      <c r="G863" s="307"/>
    </row>
    <row r="864" spans="4:7">
      <c r="D864" s="307"/>
      <c r="E864" s="307"/>
      <c r="F864" s="307"/>
      <c r="G864" s="307"/>
    </row>
    <row r="865" spans="4:7">
      <c r="D865" s="307"/>
      <c r="E865" s="307"/>
      <c r="F865" s="307"/>
      <c r="G865" s="307"/>
    </row>
    <row r="866" spans="4:7">
      <c r="D866" s="307"/>
      <c r="E866" s="307"/>
      <c r="F866" s="307"/>
      <c r="G866" s="307"/>
    </row>
    <row r="867" spans="4:7">
      <c r="D867" s="307"/>
      <c r="E867" s="307"/>
      <c r="F867" s="307"/>
      <c r="G867" s="307"/>
    </row>
    <row r="868" spans="4:7">
      <c r="D868" s="307"/>
      <c r="E868" s="307"/>
      <c r="F868" s="307"/>
      <c r="G868" s="307"/>
    </row>
    <row r="869" spans="4:7">
      <c r="D869" s="307"/>
      <c r="E869" s="307"/>
      <c r="F869" s="307"/>
      <c r="G869" s="307"/>
    </row>
    <row r="870" spans="4:7">
      <c r="D870" s="307"/>
      <c r="E870" s="307"/>
      <c r="F870" s="307"/>
      <c r="G870" s="307"/>
    </row>
    <row r="871" spans="4:7">
      <c r="D871" s="307"/>
      <c r="E871" s="307"/>
      <c r="F871" s="307"/>
      <c r="G871" s="307"/>
    </row>
    <row r="872" spans="4:7">
      <c r="D872" s="307"/>
      <c r="E872" s="307"/>
      <c r="F872" s="307"/>
      <c r="G872" s="307"/>
    </row>
    <row r="873" spans="4:7">
      <c r="D873" s="307"/>
      <c r="E873" s="307"/>
      <c r="F873" s="307"/>
      <c r="G873" s="307"/>
    </row>
    <row r="874" spans="4:7">
      <c r="D874" s="307"/>
      <c r="E874" s="307"/>
      <c r="F874" s="307"/>
      <c r="G874" s="307"/>
    </row>
    <row r="875" spans="4:7">
      <c r="D875" s="307"/>
      <c r="E875" s="307"/>
      <c r="F875" s="307"/>
      <c r="G875" s="307"/>
    </row>
    <row r="876" spans="4:7">
      <c r="D876" s="307"/>
      <c r="E876" s="307"/>
      <c r="F876" s="307"/>
      <c r="G876" s="307"/>
    </row>
    <row r="877" spans="4:7">
      <c r="D877" s="307"/>
      <c r="E877" s="307"/>
      <c r="F877" s="307"/>
      <c r="G877" s="307"/>
    </row>
    <row r="878" spans="4:7">
      <c r="D878" s="307"/>
      <c r="E878" s="307"/>
      <c r="F878" s="307"/>
      <c r="G878" s="307"/>
    </row>
    <row r="879" spans="4:7">
      <c r="D879" s="307"/>
      <c r="E879" s="307"/>
      <c r="F879" s="307"/>
      <c r="G879" s="307"/>
    </row>
    <row r="880" spans="4:7">
      <c r="D880" s="307"/>
      <c r="E880" s="307"/>
      <c r="F880" s="307"/>
      <c r="G880" s="307"/>
    </row>
    <row r="881" spans="4:7">
      <c r="D881" s="307"/>
      <c r="E881" s="307"/>
      <c r="F881" s="307"/>
      <c r="G881" s="307"/>
    </row>
    <row r="882" spans="4:7">
      <c r="D882" s="307"/>
      <c r="E882" s="307"/>
      <c r="F882" s="307"/>
      <c r="G882" s="307"/>
    </row>
    <row r="883" spans="4:7">
      <c r="D883" s="307"/>
      <c r="E883" s="307"/>
      <c r="F883" s="307"/>
      <c r="G883" s="307"/>
    </row>
    <row r="884" spans="4:7">
      <c r="D884" s="307"/>
      <c r="E884" s="307"/>
      <c r="F884" s="307"/>
      <c r="G884" s="307"/>
    </row>
    <row r="885" spans="4:7">
      <c r="D885" s="307"/>
      <c r="E885" s="307"/>
      <c r="F885" s="307"/>
      <c r="G885" s="307"/>
    </row>
    <row r="886" spans="4:7">
      <c r="D886" s="307"/>
      <c r="E886" s="307"/>
      <c r="F886" s="307"/>
      <c r="G886" s="307"/>
    </row>
    <row r="887" spans="4:7">
      <c r="D887" s="307"/>
      <c r="E887" s="307"/>
      <c r="F887" s="307"/>
      <c r="G887" s="307"/>
    </row>
    <row r="888" spans="4:7">
      <c r="D888" s="307"/>
      <c r="E888" s="307"/>
      <c r="F888" s="307"/>
      <c r="G888" s="307"/>
    </row>
    <row r="889" spans="4:7">
      <c r="D889" s="307"/>
      <c r="E889" s="307"/>
      <c r="F889" s="307"/>
      <c r="G889" s="307"/>
    </row>
    <row r="890" spans="4:7">
      <c r="D890" s="307"/>
      <c r="E890" s="307"/>
      <c r="F890" s="307"/>
      <c r="G890" s="307"/>
    </row>
    <row r="891" spans="4:7">
      <c r="D891" s="307"/>
      <c r="E891" s="307"/>
      <c r="F891" s="307"/>
      <c r="G891" s="307"/>
    </row>
    <row r="892" spans="4:7">
      <c r="D892" s="307"/>
      <c r="E892" s="307"/>
      <c r="F892" s="307"/>
      <c r="G892" s="307"/>
    </row>
    <row r="893" spans="4:7">
      <c r="D893" s="307"/>
      <c r="E893" s="307"/>
      <c r="F893" s="307"/>
      <c r="G893" s="307"/>
    </row>
    <row r="894" spans="4:7">
      <c r="D894" s="307"/>
      <c r="E894" s="307"/>
      <c r="F894" s="307"/>
      <c r="G894" s="307"/>
    </row>
    <row r="895" spans="4:7">
      <c r="D895" s="307"/>
      <c r="E895" s="307"/>
      <c r="F895" s="307"/>
      <c r="G895" s="307"/>
    </row>
    <row r="896" spans="4:7">
      <c r="D896" s="307"/>
      <c r="E896" s="307"/>
      <c r="F896" s="307"/>
      <c r="G896" s="307"/>
    </row>
    <row r="897" spans="4:7">
      <c r="D897" s="307"/>
      <c r="E897" s="307"/>
      <c r="F897" s="307"/>
      <c r="G897" s="307"/>
    </row>
    <row r="898" spans="4:7">
      <c r="D898" s="307"/>
      <c r="E898" s="307"/>
      <c r="F898" s="307"/>
      <c r="G898" s="307"/>
    </row>
    <row r="899" spans="4:7">
      <c r="D899" s="307"/>
      <c r="E899" s="307"/>
      <c r="F899" s="307"/>
      <c r="G899" s="307"/>
    </row>
    <row r="900" spans="4:7">
      <c r="D900" s="307"/>
      <c r="E900" s="307"/>
      <c r="F900" s="307"/>
      <c r="G900" s="307"/>
    </row>
    <row r="901" spans="4:7">
      <c r="D901" s="307"/>
      <c r="E901" s="307"/>
      <c r="F901" s="307"/>
      <c r="G901" s="307"/>
    </row>
    <row r="902" spans="4:7">
      <c r="D902" s="307"/>
      <c r="E902" s="307"/>
      <c r="F902" s="307"/>
      <c r="G902" s="307"/>
    </row>
    <row r="903" spans="4:7">
      <c r="D903" s="307"/>
      <c r="E903" s="307"/>
      <c r="F903" s="307"/>
      <c r="G903" s="307"/>
    </row>
    <row r="904" spans="4:7">
      <c r="D904" s="307"/>
      <c r="E904" s="307"/>
      <c r="F904" s="307"/>
      <c r="G904" s="307"/>
    </row>
    <row r="905" spans="4:7">
      <c r="D905" s="307"/>
      <c r="E905" s="307"/>
      <c r="F905" s="307"/>
      <c r="G905" s="307"/>
    </row>
    <row r="906" spans="4:7">
      <c r="D906" s="307"/>
      <c r="E906" s="307"/>
      <c r="F906" s="307"/>
      <c r="G906" s="307"/>
    </row>
    <row r="907" spans="4:7">
      <c r="D907" s="307"/>
      <c r="E907" s="307"/>
      <c r="F907" s="307"/>
      <c r="G907" s="307"/>
    </row>
    <row r="908" spans="4:7">
      <c r="D908" s="307"/>
      <c r="E908" s="307"/>
      <c r="F908" s="307"/>
      <c r="G908" s="307"/>
    </row>
    <row r="909" spans="4:7">
      <c r="D909" s="307"/>
      <c r="E909" s="307"/>
      <c r="F909" s="307"/>
      <c r="G909" s="307"/>
    </row>
    <row r="910" spans="4:7">
      <c r="D910" s="307"/>
      <c r="E910" s="307"/>
      <c r="F910" s="307"/>
      <c r="G910" s="307"/>
    </row>
    <row r="911" spans="4:7">
      <c r="D911" s="307"/>
      <c r="E911" s="307"/>
      <c r="F911" s="307"/>
      <c r="G911" s="307"/>
    </row>
    <row r="912" spans="4:7">
      <c r="D912" s="307"/>
      <c r="E912" s="307"/>
      <c r="F912" s="307"/>
      <c r="G912" s="307"/>
    </row>
    <row r="913" spans="4:7">
      <c r="D913" s="307"/>
      <c r="E913" s="307"/>
      <c r="F913" s="307"/>
      <c r="G913" s="307"/>
    </row>
    <row r="914" spans="4:7">
      <c r="D914" s="307"/>
      <c r="E914" s="307"/>
      <c r="F914" s="307"/>
      <c r="G914" s="307"/>
    </row>
    <row r="915" spans="4:7">
      <c r="D915" s="307"/>
      <c r="E915" s="307"/>
      <c r="F915" s="307"/>
      <c r="G915" s="307"/>
    </row>
    <row r="916" spans="4:7">
      <c r="D916" s="307"/>
      <c r="E916" s="307"/>
      <c r="F916" s="307"/>
      <c r="G916" s="307"/>
    </row>
    <row r="917" spans="4:7">
      <c r="D917" s="307"/>
      <c r="E917" s="307"/>
      <c r="F917" s="307"/>
      <c r="G917" s="307"/>
    </row>
    <row r="918" spans="4:7">
      <c r="D918" s="307"/>
      <c r="E918" s="307"/>
      <c r="F918" s="307"/>
      <c r="G918" s="307"/>
    </row>
    <row r="919" spans="4:7">
      <c r="D919" s="307"/>
      <c r="E919" s="307"/>
      <c r="F919" s="307"/>
      <c r="G919" s="307"/>
    </row>
    <row r="920" spans="4:7">
      <c r="D920" s="307"/>
      <c r="E920" s="307"/>
      <c r="F920" s="307"/>
      <c r="G920" s="307"/>
    </row>
    <row r="921" spans="4:7">
      <c r="D921" s="307"/>
      <c r="E921" s="307"/>
      <c r="F921" s="307"/>
      <c r="G921" s="307"/>
    </row>
    <row r="922" spans="4:7">
      <c r="D922" s="307"/>
      <c r="E922" s="307"/>
      <c r="F922" s="307"/>
      <c r="G922" s="307"/>
    </row>
    <row r="923" spans="4:7">
      <c r="D923" s="307"/>
      <c r="E923" s="307"/>
      <c r="F923" s="307"/>
      <c r="G923" s="307"/>
    </row>
    <row r="924" spans="4:7">
      <c r="D924" s="307"/>
      <c r="E924" s="307"/>
      <c r="F924" s="307"/>
      <c r="G924" s="307"/>
    </row>
    <row r="925" spans="4:7">
      <c r="D925" s="307"/>
      <c r="E925" s="307"/>
      <c r="F925" s="307"/>
      <c r="G925" s="307"/>
    </row>
    <row r="926" spans="4:7">
      <c r="D926" s="307"/>
      <c r="E926" s="307"/>
      <c r="F926" s="307"/>
      <c r="G926" s="307"/>
    </row>
    <row r="927" spans="4:7">
      <c r="D927" s="307"/>
      <c r="E927" s="307"/>
      <c r="F927" s="307"/>
      <c r="G927" s="307"/>
    </row>
    <row r="928" spans="4:7">
      <c r="D928" s="307"/>
      <c r="E928" s="307"/>
      <c r="F928" s="307"/>
      <c r="G928" s="307"/>
    </row>
    <row r="929" spans="4:7">
      <c r="D929" s="307"/>
      <c r="E929" s="307"/>
      <c r="F929" s="307"/>
      <c r="G929" s="307"/>
    </row>
    <row r="930" spans="4:7">
      <c r="D930" s="307"/>
      <c r="E930" s="307"/>
      <c r="F930" s="307"/>
      <c r="G930" s="307"/>
    </row>
    <row r="931" spans="4:7">
      <c r="D931" s="307"/>
      <c r="E931" s="307"/>
      <c r="F931" s="307"/>
      <c r="G931" s="307"/>
    </row>
    <row r="932" spans="4:7">
      <c r="D932" s="307"/>
      <c r="E932" s="307"/>
      <c r="F932" s="307"/>
      <c r="G932" s="307"/>
    </row>
    <row r="933" spans="4:7">
      <c r="D933" s="307"/>
      <c r="E933" s="307"/>
      <c r="F933" s="307"/>
      <c r="G933" s="307"/>
    </row>
    <row r="934" spans="4:7">
      <c r="D934" s="307"/>
      <c r="E934" s="307"/>
      <c r="F934" s="307"/>
      <c r="G934" s="307"/>
    </row>
    <row r="935" spans="4:7">
      <c r="D935" s="307"/>
      <c r="E935" s="307"/>
      <c r="F935" s="307"/>
      <c r="G935" s="307"/>
    </row>
    <row r="936" spans="4:7">
      <c r="D936" s="307"/>
      <c r="E936" s="307"/>
      <c r="F936" s="307"/>
      <c r="G936" s="307"/>
    </row>
    <row r="937" spans="4:7">
      <c r="D937" s="307"/>
      <c r="E937" s="307"/>
      <c r="F937" s="307"/>
      <c r="G937" s="307"/>
    </row>
    <row r="938" spans="4:7">
      <c r="D938" s="307"/>
      <c r="E938" s="307"/>
      <c r="F938" s="307"/>
      <c r="G938" s="307"/>
    </row>
    <row r="939" spans="4:7">
      <c r="D939" s="307"/>
      <c r="E939" s="307"/>
      <c r="F939" s="307"/>
      <c r="G939" s="307"/>
    </row>
    <row r="940" spans="4:7">
      <c r="D940" s="307"/>
      <c r="E940" s="307"/>
      <c r="F940" s="307"/>
      <c r="G940" s="307"/>
    </row>
    <row r="941" spans="4:7">
      <c r="D941" s="307"/>
      <c r="E941" s="307"/>
      <c r="F941" s="307"/>
      <c r="G941" s="307"/>
    </row>
    <row r="942" spans="4:7">
      <c r="D942" s="307"/>
      <c r="E942" s="307"/>
      <c r="F942" s="307"/>
      <c r="G942" s="307"/>
    </row>
    <row r="943" spans="4:7">
      <c r="D943" s="307"/>
      <c r="E943" s="307"/>
      <c r="F943" s="307"/>
      <c r="G943" s="307"/>
    </row>
    <row r="944" spans="4:7">
      <c r="D944" s="307"/>
      <c r="E944" s="307"/>
      <c r="F944" s="307"/>
      <c r="G944" s="307"/>
    </row>
    <row r="945" spans="4:7">
      <c r="D945" s="307"/>
      <c r="E945" s="307"/>
      <c r="F945" s="307"/>
      <c r="G945" s="307"/>
    </row>
    <row r="946" spans="4:7">
      <c r="D946" s="307"/>
      <c r="E946" s="307"/>
      <c r="F946" s="307"/>
      <c r="G946" s="307"/>
    </row>
    <row r="947" spans="4:7">
      <c r="D947" s="307"/>
      <c r="E947" s="307"/>
      <c r="F947" s="307"/>
      <c r="G947" s="307"/>
    </row>
    <row r="948" spans="4:7">
      <c r="D948" s="307"/>
      <c r="E948" s="307"/>
      <c r="F948" s="307"/>
      <c r="G948" s="307"/>
    </row>
    <row r="949" spans="4:7">
      <c r="D949" s="307"/>
      <c r="E949" s="307"/>
      <c r="F949" s="307"/>
      <c r="G949" s="307"/>
    </row>
    <row r="950" spans="4:7">
      <c r="D950" s="307"/>
      <c r="E950" s="307"/>
      <c r="F950" s="307"/>
      <c r="G950" s="307"/>
    </row>
    <row r="951" spans="4:7">
      <c r="D951" s="307"/>
      <c r="E951" s="307"/>
      <c r="F951" s="307"/>
      <c r="G951" s="307"/>
    </row>
    <row r="952" spans="4:7">
      <c r="D952" s="307"/>
      <c r="E952" s="307"/>
      <c r="F952" s="307"/>
      <c r="G952" s="307"/>
    </row>
    <row r="953" spans="4:7">
      <c r="D953" s="307"/>
      <c r="E953" s="307"/>
      <c r="F953" s="307"/>
      <c r="G953" s="307"/>
    </row>
    <row r="954" spans="4:7">
      <c r="D954" s="307"/>
      <c r="E954" s="307"/>
      <c r="F954" s="307"/>
      <c r="G954" s="307"/>
    </row>
    <row r="955" spans="4:7">
      <c r="D955" s="307"/>
      <c r="E955" s="307"/>
      <c r="F955" s="307"/>
      <c r="G955" s="307"/>
    </row>
    <row r="956" spans="4:7">
      <c r="D956" s="307"/>
      <c r="E956" s="307"/>
      <c r="F956" s="307"/>
      <c r="G956" s="307"/>
    </row>
    <row r="957" spans="4:7">
      <c r="D957" s="307"/>
      <c r="E957" s="307"/>
      <c r="F957" s="307"/>
      <c r="G957" s="307"/>
    </row>
    <row r="958" spans="4:7">
      <c r="D958" s="307"/>
      <c r="E958" s="307"/>
      <c r="F958" s="307"/>
      <c r="G958" s="307"/>
    </row>
    <row r="959" spans="4:7">
      <c r="D959" s="307"/>
      <c r="E959" s="307"/>
      <c r="F959" s="307"/>
      <c r="G959" s="307"/>
    </row>
    <row r="960" spans="4:7">
      <c r="D960" s="307"/>
      <c r="E960" s="307"/>
      <c r="F960" s="307"/>
      <c r="G960" s="307"/>
    </row>
    <row r="961" spans="4:7">
      <c r="D961" s="307"/>
      <c r="E961" s="307"/>
      <c r="F961" s="307"/>
      <c r="G961" s="307"/>
    </row>
    <row r="962" spans="4:7">
      <c r="D962" s="307"/>
      <c r="E962" s="307"/>
      <c r="F962" s="307"/>
      <c r="G962" s="307"/>
    </row>
    <row r="963" spans="4:7">
      <c r="D963" s="307"/>
      <c r="E963" s="307"/>
      <c r="F963" s="307"/>
      <c r="G963" s="307"/>
    </row>
    <row r="964" spans="4:7">
      <c r="D964" s="307"/>
      <c r="E964" s="307"/>
      <c r="F964" s="307"/>
      <c r="G964" s="307"/>
    </row>
    <row r="965" spans="4:7">
      <c r="D965" s="307"/>
      <c r="E965" s="307"/>
      <c r="F965" s="307"/>
      <c r="G965" s="307"/>
    </row>
    <row r="966" spans="4:7">
      <c r="D966" s="307"/>
      <c r="E966" s="307"/>
      <c r="F966" s="307"/>
      <c r="G966" s="307"/>
    </row>
    <row r="967" spans="4:7">
      <c r="D967" s="307"/>
      <c r="E967" s="307"/>
      <c r="F967" s="307"/>
      <c r="G967" s="307"/>
    </row>
    <row r="968" spans="4:7">
      <c r="D968" s="307"/>
      <c r="E968" s="307"/>
      <c r="F968" s="307"/>
      <c r="G968" s="307"/>
    </row>
    <row r="969" spans="4:7">
      <c r="D969" s="307"/>
      <c r="E969" s="307"/>
      <c r="F969" s="307"/>
      <c r="G969" s="307"/>
    </row>
    <row r="970" spans="4:7">
      <c r="D970" s="307"/>
      <c r="E970" s="307"/>
      <c r="F970" s="307"/>
      <c r="G970" s="307"/>
    </row>
    <row r="971" spans="4:7">
      <c r="D971" s="307"/>
      <c r="E971" s="307"/>
      <c r="F971" s="307"/>
      <c r="G971" s="307"/>
    </row>
    <row r="972" spans="4:7">
      <c r="D972" s="307"/>
      <c r="E972" s="307"/>
      <c r="F972" s="307"/>
      <c r="G972" s="307"/>
    </row>
    <row r="973" spans="4:7">
      <c r="D973" s="307"/>
      <c r="E973" s="307"/>
      <c r="F973" s="307"/>
      <c r="G973" s="307"/>
    </row>
    <row r="974" spans="4:7">
      <c r="D974" s="307"/>
      <c r="E974" s="307"/>
      <c r="F974" s="307"/>
      <c r="G974" s="307"/>
    </row>
    <row r="975" spans="4:7">
      <c r="D975" s="307"/>
      <c r="E975" s="307"/>
      <c r="F975" s="307"/>
      <c r="G975" s="307"/>
    </row>
    <row r="976" spans="4:7">
      <c r="D976" s="307"/>
      <c r="E976" s="307"/>
      <c r="F976" s="307"/>
      <c r="G976" s="307"/>
    </row>
    <row r="977" spans="4:7">
      <c r="D977" s="307"/>
      <c r="E977" s="307"/>
      <c r="F977" s="307"/>
      <c r="G977" s="307"/>
    </row>
    <row r="978" spans="4:7">
      <c r="D978" s="307"/>
      <c r="E978" s="307"/>
      <c r="F978" s="307"/>
      <c r="G978" s="307"/>
    </row>
    <row r="979" spans="4:7">
      <c r="D979" s="307"/>
      <c r="E979" s="307"/>
      <c r="F979" s="307"/>
      <c r="G979" s="307"/>
    </row>
    <row r="980" spans="4:7">
      <c r="D980" s="307"/>
      <c r="E980" s="307"/>
      <c r="F980" s="307"/>
      <c r="G980" s="307"/>
    </row>
    <row r="981" spans="4:7">
      <c r="D981" s="307"/>
      <c r="E981" s="307"/>
      <c r="F981" s="307"/>
      <c r="G981" s="307"/>
    </row>
    <row r="982" spans="4:7">
      <c r="D982" s="307"/>
      <c r="E982" s="307"/>
      <c r="F982" s="307"/>
      <c r="G982" s="307"/>
    </row>
    <row r="983" spans="4:7">
      <c r="D983" s="307"/>
      <c r="E983" s="307"/>
      <c r="F983" s="307"/>
      <c r="G983" s="307"/>
    </row>
    <row r="984" spans="4:7">
      <c r="D984" s="307"/>
      <c r="E984" s="307"/>
      <c r="F984" s="307"/>
      <c r="G984" s="307"/>
    </row>
    <row r="985" spans="4:7">
      <c r="D985" s="307"/>
      <c r="E985" s="307"/>
      <c r="F985" s="307"/>
      <c r="G985" s="307"/>
    </row>
    <row r="986" spans="4:7">
      <c r="D986" s="307"/>
      <c r="E986" s="307"/>
      <c r="F986" s="307"/>
      <c r="G986" s="307"/>
    </row>
    <row r="987" spans="4:7">
      <c r="D987" s="307"/>
      <c r="E987" s="307"/>
      <c r="F987" s="307"/>
      <c r="G987" s="307"/>
    </row>
    <row r="988" spans="4:7">
      <c r="D988" s="307"/>
      <c r="E988" s="307"/>
      <c r="F988" s="307"/>
      <c r="G988" s="307"/>
    </row>
    <row r="989" spans="4:7">
      <c r="D989" s="307"/>
      <c r="E989" s="307"/>
      <c r="F989" s="307"/>
      <c r="G989" s="307"/>
    </row>
    <row r="990" spans="4:7">
      <c r="D990" s="307"/>
      <c r="E990" s="307"/>
      <c r="F990" s="307"/>
      <c r="G990" s="307"/>
    </row>
    <row r="991" spans="4:7">
      <c r="D991" s="307"/>
      <c r="E991" s="307"/>
      <c r="F991" s="307"/>
      <c r="G991" s="307"/>
    </row>
    <row r="992" spans="4:7">
      <c r="D992" s="307"/>
      <c r="E992" s="307"/>
      <c r="F992" s="307"/>
      <c r="G992" s="307"/>
    </row>
    <row r="993" spans="4:7">
      <c r="D993" s="307"/>
      <c r="E993" s="307"/>
      <c r="F993" s="307"/>
      <c r="G993" s="307"/>
    </row>
    <row r="994" spans="4:7">
      <c r="D994" s="307"/>
      <c r="E994" s="307"/>
      <c r="F994" s="307"/>
      <c r="G994" s="307"/>
    </row>
    <row r="995" spans="4:7">
      <c r="D995" s="307"/>
      <c r="E995" s="307"/>
      <c r="F995" s="307"/>
      <c r="G995" s="307"/>
    </row>
    <row r="996" spans="4:7">
      <c r="D996" s="307"/>
      <c r="E996" s="307"/>
      <c r="F996" s="307"/>
      <c r="G996" s="307"/>
    </row>
    <row r="997" spans="4:7">
      <c r="D997" s="307"/>
      <c r="E997" s="307"/>
      <c r="F997" s="307"/>
      <c r="G997" s="307"/>
    </row>
    <row r="998" spans="4:7">
      <c r="D998" s="307"/>
      <c r="E998" s="307"/>
      <c r="F998" s="307"/>
      <c r="G998" s="307"/>
    </row>
    <row r="999" spans="4:7">
      <c r="D999" s="307"/>
      <c r="E999" s="307"/>
      <c r="F999" s="307"/>
      <c r="G999" s="307"/>
    </row>
    <row r="1000" spans="4:7">
      <c r="D1000" s="307"/>
      <c r="E1000" s="307"/>
      <c r="F1000" s="307"/>
      <c r="G1000" s="307"/>
    </row>
    <row r="1001" spans="4:7">
      <c r="D1001" s="307"/>
      <c r="E1001" s="307"/>
      <c r="F1001" s="307"/>
      <c r="G1001" s="307"/>
    </row>
    <row r="1002" spans="4:7">
      <c r="D1002" s="307"/>
      <c r="E1002" s="307"/>
      <c r="F1002" s="307"/>
      <c r="G1002" s="307"/>
    </row>
    <row r="1003" spans="4:7">
      <c r="D1003" s="307"/>
      <c r="E1003" s="307"/>
      <c r="F1003" s="307"/>
      <c r="G1003" s="307"/>
    </row>
    <row r="1004" spans="4:7">
      <c r="D1004" s="307"/>
      <c r="E1004" s="307"/>
      <c r="F1004" s="307"/>
      <c r="G1004" s="307"/>
    </row>
    <row r="1005" spans="4:7">
      <c r="D1005" s="307"/>
      <c r="E1005" s="307"/>
      <c r="F1005" s="307"/>
      <c r="G1005" s="307"/>
    </row>
    <row r="1006" spans="4:7">
      <c r="D1006" s="307"/>
      <c r="E1006" s="307"/>
      <c r="F1006" s="307"/>
      <c r="G1006" s="307"/>
    </row>
    <row r="1007" spans="4:7">
      <c r="D1007" s="307"/>
      <c r="E1007" s="307"/>
      <c r="F1007" s="307"/>
      <c r="G1007" s="307"/>
    </row>
    <row r="1008" spans="4:7">
      <c r="D1008" s="307"/>
      <c r="E1008" s="307"/>
      <c r="F1008" s="307"/>
      <c r="G1008" s="307"/>
    </row>
    <row r="1009" spans="4:7">
      <c r="D1009" s="307"/>
      <c r="E1009" s="307"/>
      <c r="F1009" s="307"/>
      <c r="G1009" s="307"/>
    </row>
    <row r="1010" spans="4:7">
      <c r="D1010" s="307"/>
      <c r="E1010" s="307"/>
      <c r="F1010" s="307"/>
      <c r="G1010" s="307"/>
    </row>
    <row r="1011" spans="4:7">
      <c r="D1011" s="307"/>
      <c r="E1011" s="307"/>
      <c r="F1011" s="307"/>
      <c r="G1011" s="307"/>
    </row>
    <row r="1012" spans="4:7">
      <c r="D1012" s="307"/>
      <c r="E1012" s="307"/>
      <c r="F1012" s="307"/>
      <c r="G1012" s="307"/>
    </row>
    <row r="1013" spans="4:7">
      <c r="D1013" s="307"/>
      <c r="E1013" s="307"/>
      <c r="F1013" s="307"/>
      <c r="G1013" s="307"/>
    </row>
    <row r="1014" spans="4:7">
      <c r="D1014" s="307"/>
      <c r="E1014" s="307"/>
      <c r="F1014" s="307"/>
      <c r="G1014" s="307"/>
    </row>
    <row r="1015" spans="4:7">
      <c r="D1015" s="307"/>
      <c r="E1015" s="307"/>
      <c r="F1015" s="307"/>
      <c r="G1015" s="307"/>
    </row>
    <row r="1016" spans="4:7">
      <c r="D1016" s="307"/>
      <c r="E1016" s="307"/>
      <c r="F1016" s="307"/>
      <c r="G1016" s="307"/>
    </row>
    <row r="1017" spans="4:7">
      <c r="D1017" s="307"/>
      <c r="E1017" s="307"/>
      <c r="F1017" s="307"/>
      <c r="G1017" s="307"/>
    </row>
    <row r="1018" spans="4:7">
      <c r="D1018" s="307"/>
      <c r="E1018" s="307"/>
      <c r="F1018" s="307"/>
      <c r="G1018" s="307"/>
    </row>
    <row r="1019" spans="4:7">
      <c r="D1019" s="307"/>
      <c r="E1019" s="307"/>
      <c r="F1019" s="307"/>
      <c r="G1019" s="307"/>
    </row>
    <row r="1020" spans="4:7">
      <c r="D1020" s="307"/>
      <c r="E1020" s="307"/>
      <c r="F1020" s="307"/>
      <c r="G1020" s="307"/>
    </row>
    <row r="1021" spans="4:7">
      <c r="D1021" s="307"/>
      <c r="E1021" s="307"/>
      <c r="F1021" s="307"/>
      <c r="G1021" s="307"/>
    </row>
    <row r="1022" spans="4:7">
      <c r="D1022" s="307"/>
      <c r="E1022" s="307"/>
      <c r="F1022" s="307"/>
      <c r="G1022" s="307"/>
    </row>
    <row r="1023" spans="4:7">
      <c r="D1023" s="307"/>
      <c r="E1023" s="307"/>
      <c r="F1023" s="307"/>
      <c r="G1023" s="307"/>
    </row>
    <row r="1024" spans="4:7">
      <c r="D1024" s="307"/>
      <c r="E1024" s="307"/>
      <c r="F1024" s="307"/>
      <c r="G1024" s="307"/>
    </row>
    <row r="1025" spans="4:7">
      <c r="D1025" s="307"/>
      <c r="E1025" s="307"/>
      <c r="F1025" s="307"/>
      <c r="G1025" s="307"/>
    </row>
    <row r="1026" spans="4:7">
      <c r="D1026" s="307"/>
      <c r="E1026" s="307"/>
      <c r="F1026" s="307"/>
      <c r="G1026" s="307"/>
    </row>
    <row r="1027" spans="4:7">
      <c r="D1027" s="307"/>
      <c r="E1027" s="307"/>
      <c r="F1027" s="307"/>
      <c r="G1027" s="307"/>
    </row>
    <row r="1028" spans="4:7">
      <c r="D1028" s="307"/>
      <c r="E1028" s="307"/>
      <c r="F1028" s="307"/>
      <c r="G1028" s="307"/>
    </row>
    <row r="1029" spans="4:7">
      <c r="D1029" s="307"/>
      <c r="E1029" s="307"/>
      <c r="F1029" s="307"/>
      <c r="G1029" s="307"/>
    </row>
    <row r="1030" spans="4:7">
      <c r="D1030" s="307"/>
      <c r="E1030" s="307"/>
      <c r="F1030" s="307"/>
      <c r="G1030" s="307"/>
    </row>
    <row r="1031" spans="4:7">
      <c r="D1031" s="307"/>
      <c r="E1031" s="307"/>
      <c r="F1031" s="307"/>
      <c r="G1031" s="307"/>
    </row>
    <row r="1032" spans="4:7">
      <c r="D1032" s="307"/>
      <c r="E1032" s="307"/>
      <c r="F1032" s="307"/>
      <c r="G1032" s="307"/>
    </row>
    <row r="1033" spans="4:7">
      <c r="D1033" s="307"/>
      <c r="E1033" s="307"/>
      <c r="F1033" s="307"/>
      <c r="G1033" s="307"/>
    </row>
    <row r="1034" spans="4:7">
      <c r="D1034" s="307"/>
      <c r="E1034" s="307"/>
      <c r="F1034" s="307"/>
      <c r="G1034" s="307"/>
    </row>
    <row r="1035" spans="4:7">
      <c r="D1035" s="307"/>
      <c r="E1035" s="307"/>
      <c r="F1035" s="307"/>
      <c r="G1035" s="307"/>
    </row>
    <row r="1036" spans="4:7">
      <c r="D1036" s="307"/>
      <c r="E1036" s="307"/>
      <c r="F1036" s="307"/>
      <c r="G1036" s="307"/>
    </row>
    <row r="1037" spans="4:7">
      <c r="D1037" s="307"/>
      <c r="E1037" s="307"/>
      <c r="F1037" s="307"/>
      <c r="G1037" s="307"/>
    </row>
    <row r="1038" spans="4:7">
      <c r="D1038" s="307"/>
      <c r="E1038" s="307"/>
      <c r="F1038" s="307"/>
      <c r="G1038" s="307"/>
    </row>
    <row r="1039" spans="4:7">
      <c r="D1039" s="307"/>
      <c r="E1039" s="307"/>
      <c r="F1039" s="307"/>
      <c r="G1039" s="307"/>
    </row>
    <row r="1040" spans="4:7">
      <c r="D1040" s="307"/>
      <c r="E1040" s="307"/>
      <c r="F1040" s="307"/>
      <c r="G1040" s="307"/>
    </row>
    <row r="1041" spans="4:7">
      <c r="D1041" s="307"/>
      <c r="E1041" s="307"/>
      <c r="F1041" s="307"/>
      <c r="G1041" s="307"/>
    </row>
    <row r="1042" spans="4:7">
      <c r="D1042" s="307"/>
      <c r="E1042" s="307"/>
      <c r="F1042" s="307"/>
      <c r="G1042" s="307"/>
    </row>
    <row r="1043" spans="4:7">
      <c r="D1043" s="307"/>
      <c r="E1043" s="307"/>
      <c r="F1043" s="307"/>
      <c r="G1043" s="307"/>
    </row>
    <row r="1044" spans="4:7">
      <c r="D1044" s="307"/>
      <c r="E1044" s="307"/>
      <c r="F1044" s="307"/>
      <c r="G1044" s="307"/>
    </row>
    <row r="1045" spans="4:7">
      <c r="D1045" s="307"/>
      <c r="E1045" s="307"/>
      <c r="F1045" s="307"/>
      <c r="G1045" s="307"/>
    </row>
    <row r="1046" spans="4:7">
      <c r="D1046" s="307"/>
      <c r="E1046" s="307"/>
      <c r="F1046" s="307"/>
      <c r="G1046" s="307"/>
    </row>
    <row r="1047" spans="4:7">
      <c r="D1047" s="307"/>
      <c r="E1047" s="307"/>
      <c r="F1047" s="307"/>
      <c r="G1047" s="307"/>
    </row>
    <row r="1048" spans="4:7">
      <c r="D1048" s="307"/>
      <c r="E1048" s="307"/>
      <c r="F1048" s="307"/>
      <c r="G1048" s="307"/>
    </row>
    <row r="1049" spans="4:7">
      <c r="D1049" s="307"/>
      <c r="E1049" s="307"/>
      <c r="F1049" s="307"/>
      <c r="G1049" s="307"/>
    </row>
    <row r="1050" spans="4:7">
      <c r="D1050" s="307"/>
      <c r="E1050" s="307"/>
      <c r="F1050" s="307"/>
      <c r="G1050" s="307"/>
    </row>
    <row r="1051" spans="4:7">
      <c r="D1051" s="307"/>
      <c r="E1051" s="307"/>
      <c r="F1051" s="307"/>
      <c r="G1051" s="307"/>
    </row>
    <row r="1052" spans="4:7">
      <c r="D1052" s="307"/>
      <c r="E1052" s="307"/>
      <c r="F1052" s="307"/>
      <c r="G1052" s="307"/>
    </row>
    <row r="1053" spans="4:7">
      <c r="D1053" s="307"/>
      <c r="E1053" s="307"/>
      <c r="F1053" s="307"/>
      <c r="G1053" s="307"/>
    </row>
    <row r="1054" spans="4:7">
      <c r="D1054" s="307"/>
      <c r="E1054" s="307"/>
      <c r="F1054" s="307"/>
      <c r="G1054" s="307"/>
    </row>
    <row r="1055" spans="4:7">
      <c r="D1055" s="307"/>
      <c r="E1055" s="307"/>
      <c r="F1055" s="307"/>
      <c r="G1055" s="307"/>
    </row>
    <row r="1056" spans="4:7">
      <c r="D1056" s="307"/>
      <c r="E1056" s="307"/>
      <c r="F1056" s="307"/>
      <c r="G1056" s="307"/>
    </row>
    <row r="1057" spans="4:7">
      <c r="D1057" s="307"/>
      <c r="E1057" s="307"/>
      <c r="F1057" s="307"/>
      <c r="G1057" s="307"/>
    </row>
    <row r="1058" spans="4:7">
      <c r="D1058" s="307"/>
      <c r="E1058" s="307"/>
      <c r="F1058" s="307"/>
      <c r="G1058" s="307"/>
    </row>
    <row r="1059" spans="4:7">
      <c r="D1059" s="307"/>
      <c r="E1059" s="307"/>
      <c r="F1059" s="307"/>
      <c r="G1059" s="307"/>
    </row>
    <row r="1060" spans="4:7">
      <c r="D1060" s="307"/>
      <c r="E1060" s="307"/>
      <c r="F1060" s="307"/>
      <c r="G1060" s="307"/>
    </row>
    <row r="1061" spans="4:7">
      <c r="D1061" s="307"/>
      <c r="E1061" s="307"/>
      <c r="F1061" s="307"/>
      <c r="G1061" s="307"/>
    </row>
    <row r="1062" spans="4:7">
      <c r="D1062" s="307"/>
      <c r="E1062" s="307"/>
      <c r="F1062" s="307"/>
      <c r="G1062" s="307"/>
    </row>
    <row r="1063" spans="4:7">
      <c r="D1063" s="307"/>
      <c r="E1063" s="307"/>
      <c r="F1063" s="307"/>
      <c r="G1063" s="307"/>
    </row>
    <row r="1064" spans="4:7">
      <c r="D1064" s="307"/>
      <c r="E1064" s="307"/>
      <c r="F1064" s="307"/>
      <c r="G1064" s="307"/>
    </row>
    <row r="1065" spans="4:7">
      <c r="D1065" s="307"/>
      <c r="E1065" s="307"/>
      <c r="F1065" s="307"/>
      <c r="G1065" s="307"/>
    </row>
    <row r="1066" spans="4:7">
      <c r="D1066" s="307"/>
      <c r="E1066" s="307"/>
      <c r="F1066" s="307"/>
      <c r="G1066" s="307"/>
    </row>
    <row r="1067" spans="4:7">
      <c r="D1067" s="307"/>
      <c r="E1067" s="307"/>
      <c r="F1067" s="307"/>
      <c r="G1067" s="307"/>
    </row>
    <row r="1068" spans="4:7">
      <c r="D1068" s="307"/>
      <c r="E1068" s="307"/>
      <c r="F1068" s="307"/>
      <c r="G1068" s="307"/>
    </row>
    <row r="1069" spans="4:7">
      <c r="D1069" s="307"/>
      <c r="E1069" s="307"/>
      <c r="F1069" s="307"/>
      <c r="G1069" s="307"/>
    </row>
    <row r="1070" spans="4:7">
      <c r="D1070" s="307"/>
      <c r="E1070" s="307"/>
      <c r="F1070" s="307"/>
      <c r="G1070" s="307"/>
    </row>
    <row r="1071" spans="4:7">
      <c r="D1071" s="307"/>
      <c r="E1071" s="307"/>
      <c r="F1071" s="307"/>
      <c r="G1071" s="307"/>
    </row>
    <row r="1072" spans="4:7">
      <c r="D1072" s="307"/>
      <c r="E1072" s="307"/>
      <c r="F1072" s="307"/>
      <c r="G1072" s="307"/>
    </row>
    <row r="1073" spans="4:7">
      <c r="D1073" s="307"/>
      <c r="E1073" s="307"/>
      <c r="F1073" s="307"/>
      <c r="G1073" s="307"/>
    </row>
    <row r="1074" spans="4:7">
      <c r="D1074" s="307"/>
      <c r="E1074" s="307"/>
      <c r="F1074" s="307"/>
      <c r="G1074" s="307"/>
    </row>
    <row r="1075" spans="4:7">
      <c r="D1075" s="307"/>
      <c r="E1075" s="307"/>
      <c r="F1075" s="307"/>
      <c r="G1075" s="307"/>
    </row>
    <row r="1076" spans="4:7">
      <c r="D1076" s="307"/>
      <c r="E1076" s="307"/>
      <c r="F1076" s="307"/>
      <c r="G1076" s="307"/>
    </row>
    <row r="1077" spans="4:7">
      <c r="D1077" s="307"/>
      <c r="E1077" s="307"/>
      <c r="F1077" s="307"/>
      <c r="G1077" s="307"/>
    </row>
    <row r="1078" spans="4:7">
      <c r="D1078" s="307"/>
      <c r="E1078" s="307"/>
      <c r="F1078" s="307"/>
      <c r="G1078" s="307"/>
    </row>
    <row r="1079" spans="4:7">
      <c r="D1079" s="307"/>
      <c r="E1079" s="307"/>
      <c r="F1079" s="307"/>
      <c r="G1079" s="307"/>
    </row>
    <row r="1080" spans="4:7">
      <c r="D1080" s="307"/>
      <c r="E1080" s="307"/>
      <c r="F1080" s="307"/>
      <c r="G1080" s="307"/>
    </row>
    <row r="1081" spans="4:7">
      <c r="D1081" s="307"/>
      <c r="E1081" s="307"/>
      <c r="F1081" s="307"/>
      <c r="G1081" s="307"/>
    </row>
    <row r="1082" spans="4:7">
      <c r="D1082" s="307"/>
      <c r="E1082" s="307"/>
      <c r="F1082" s="307"/>
      <c r="G1082" s="307"/>
    </row>
    <row r="1083" spans="4:7">
      <c r="D1083" s="307"/>
      <c r="E1083" s="307"/>
      <c r="F1083" s="307"/>
      <c r="G1083" s="307"/>
    </row>
    <row r="1084" spans="4:7">
      <c r="D1084" s="307"/>
      <c r="E1084" s="307"/>
      <c r="F1084" s="307"/>
      <c r="G1084" s="307"/>
    </row>
    <row r="1085" spans="4:7">
      <c r="D1085" s="307"/>
      <c r="E1085" s="307"/>
      <c r="F1085" s="307"/>
      <c r="G1085" s="307"/>
    </row>
    <row r="1086" spans="4:7">
      <c r="D1086" s="307"/>
      <c r="E1086" s="307"/>
      <c r="F1086" s="307"/>
      <c r="G1086" s="307"/>
    </row>
    <row r="1087" spans="4:7">
      <c r="D1087" s="307"/>
      <c r="E1087" s="307"/>
      <c r="F1087" s="307"/>
      <c r="G1087" s="307"/>
    </row>
    <row r="1088" spans="4:7">
      <c r="D1088" s="307"/>
      <c r="E1088" s="307"/>
      <c r="F1088" s="307"/>
      <c r="G1088" s="307"/>
    </row>
    <row r="1089" spans="4:7">
      <c r="D1089" s="307"/>
      <c r="E1089" s="307"/>
      <c r="F1089" s="307"/>
      <c r="G1089" s="307"/>
    </row>
    <row r="1090" spans="4:7">
      <c r="D1090" s="307"/>
      <c r="E1090" s="307"/>
      <c r="F1090" s="307"/>
      <c r="G1090" s="307"/>
    </row>
    <row r="1091" spans="4:7">
      <c r="D1091" s="307"/>
      <c r="E1091" s="307"/>
      <c r="F1091" s="307"/>
      <c r="G1091" s="307"/>
    </row>
    <row r="1092" spans="4:7">
      <c r="D1092" s="307"/>
      <c r="E1092" s="307"/>
      <c r="F1092" s="307"/>
      <c r="G1092" s="307"/>
    </row>
    <row r="1093" spans="4:7">
      <c r="D1093" s="307"/>
      <c r="E1093" s="307"/>
      <c r="F1093" s="307"/>
      <c r="G1093" s="307"/>
    </row>
    <row r="1094" spans="4:7">
      <c r="D1094" s="307"/>
      <c r="E1094" s="307"/>
      <c r="F1094" s="307"/>
      <c r="G1094" s="307"/>
    </row>
    <row r="1095" spans="4:7">
      <c r="D1095" s="307"/>
      <c r="E1095" s="307"/>
      <c r="F1095" s="307"/>
      <c r="G1095" s="307"/>
    </row>
    <row r="1096" spans="4:7">
      <c r="D1096" s="307"/>
      <c r="E1096" s="307"/>
      <c r="F1096" s="307"/>
      <c r="G1096" s="307"/>
    </row>
    <row r="1097" spans="4:7">
      <c r="D1097" s="307"/>
      <c r="E1097" s="307"/>
      <c r="F1097" s="307"/>
      <c r="G1097" s="307"/>
    </row>
    <row r="1098" spans="4:7">
      <c r="D1098" s="307"/>
      <c r="E1098" s="307"/>
      <c r="F1098" s="307"/>
      <c r="G1098" s="307"/>
    </row>
    <row r="1099" spans="4:7">
      <c r="D1099" s="307"/>
      <c r="E1099" s="307"/>
      <c r="F1099" s="307"/>
      <c r="G1099" s="307"/>
    </row>
    <row r="1100" spans="4:7">
      <c r="D1100" s="307"/>
      <c r="E1100" s="307"/>
      <c r="F1100" s="307"/>
      <c r="G1100" s="307"/>
    </row>
    <row r="1101" spans="4:7">
      <c r="D1101" s="307"/>
      <c r="E1101" s="307"/>
      <c r="F1101" s="307"/>
      <c r="G1101" s="307"/>
    </row>
    <row r="1102" spans="4:7">
      <c r="D1102" s="307"/>
      <c r="E1102" s="307"/>
      <c r="F1102" s="307"/>
      <c r="G1102" s="307"/>
    </row>
    <row r="1103" spans="4:7">
      <c r="D1103" s="307"/>
      <c r="E1103" s="307"/>
      <c r="F1103" s="307"/>
      <c r="G1103" s="307"/>
    </row>
    <row r="1104" spans="4:7">
      <c r="D1104" s="307"/>
      <c r="E1104" s="307"/>
      <c r="F1104" s="307"/>
      <c r="G1104" s="307"/>
    </row>
    <row r="1105" spans="4:7">
      <c r="D1105" s="307"/>
      <c r="E1105" s="307"/>
      <c r="F1105" s="307"/>
      <c r="G1105" s="307"/>
    </row>
    <row r="1106" spans="4:7">
      <c r="D1106" s="307"/>
      <c r="E1106" s="307"/>
      <c r="F1106" s="307"/>
      <c r="G1106" s="307"/>
    </row>
    <row r="1107" spans="4:7">
      <c r="D1107" s="307"/>
      <c r="E1107" s="307"/>
      <c r="F1107" s="307"/>
      <c r="G1107" s="307"/>
    </row>
    <row r="1108" spans="4:7">
      <c r="D1108" s="307"/>
      <c r="E1108" s="307"/>
      <c r="F1108" s="307"/>
      <c r="G1108" s="307"/>
    </row>
    <row r="1109" spans="4:7">
      <c r="D1109" s="307"/>
      <c r="E1109" s="307"/>
      <c r="F1109" s="307"/>
      <c r="G1109" s="307"/>
    </row>
    <row r="1110" spans="4:7">
      <c r="D1110" s="307"/>
      <c r="E1110" s="307"/>
      <c r="F1110" s="307"/>
      <c r="G1110" s="307"/>
    </row>
    <row r="1111" spans="4:7">
      <c r="D1111" s="307"/>
      <c r="E1111" s="307"/>
      <c r="F1111" s="307"/>
      <c r="G1111" s="307"/>
    </row>
    <row r="1112" spans="4:7">
      <c r="D1112" s="307"/>
      <c r="E1112" s="307"/>
      <c r="F1112" s="307"/>
      <c r="G1112" s="307"/>
    </row>
    <row r="1113" spans="4:7">
      <c r="D1113" s="307"/>
      <c r="E1113" s="307"/>
      <c r="F1113" s="307"/>
      <c r="G1113" s="307"/>
    </row>
    <row r="1114" spans="4:7">
      <c r="D1114" s="307"/>
      <c r="E1114" s="307"/>
      <c r="F1114" s="307"/>
      <c r="G1114" s="307"/>
    </row>
    <row r="1115" spans="4:7">
      <c r="D1115" s="307"/>
      <c r="E1115" s="307"/>
      <c r="F1115" s="307"/>
      <c r="G1115" s="307"/>
    </row>
    <row r="1116" spans="4:7">
      <c r="D1116" s="307"/>
      <c r="E1116" s="307"/>
      <c r="F1116" s="307"/>
      <c r="G1116" s="307"/>
    </row>
    <row r="1117" spans="4:7">
      <c r="D1117" s="307"/>
      <c r="E1117" s="307"/>
      <c r="F1117" s="307"/>
      <c r="G1117" s="307"/>
    </row>
    <row r="1118" spans="4:7">
      <c r="D1118" s="307"/>
      <c r="E1118" s="307"/>
      <c r="F1118" s="307"/>
      <c r="G1118" s="307"/>
    </row>
    <row r="1119" spans="4:7">
      <c r="D1119" s="307"/>
      <c r="E1119" s="307"/>
      <c r="F1119" s="307"/>
      <c r="G1119" s="307"/>
    </row>
    <row r="1120" spans="4:7">
      <c r="D1120" s="307"/>
      <c r="E1120" s="307"/>
      <c r="F1120" s="307"/>
      <c r="G1120" s="307"/>
    </row>
    <row r="1121" spans="4:7">
      <c r="D1121" s="307"/>
      <c r="E1121" s="307"/>
      <c r="F1121" s="307"/>
      <c r="G1121" s="307"/>
    </row>
    <row r="1122" spans="4:7">
      <c r="D1122" s="307"/>
      <c r="E1122" s="307"/>
      <c r="F1122" s="307"/>
      <c r="G1122" s="307"/>
    </row>
    <row r="1123" spans="4:7">
      <c r="D1123" s="307"/>
      <c r="E1123" s="307"/>
      <c r="F1123" s="307"/>
      <c r="G1123" s="307"/>
    </row>
    <row r="1124" spans="4:7">
      <c r="D1124" s="307"/>
      <c r="E1124" s="307"/>
      <c r="F1124" s="307"/>
      <c r="G1124" s="307"/>
    </row>
    <row r="1125" spans="4:7">
      <c r="D1125" s="307"/>
      <c r="E1125" s="307"/>
      <c r="F1125" s="307"/>
      <c r="G1125" s="307"/>
    </row>
    <row r="1126" spans="4:7">
      <c r="D1126" s="307"/>
      <c r="E1126" s="307"/>
      <c r="F1126" s="307"/>
      <c r="G1126" s="307"/>
    </row>
    <row r="1127" spans="4:7">
      <c r="D1127" s="307"/>
      <c r="E1127" s="307"/>
      <c r="F1127" s="307"/>
      <c r="G1127" s="307"/>
    </row>
    <row r="1128" spans="4:7">
      <c r="D1128" s="307"/>
      <c r="E1128" s="307"/>
      <c r="F1128" s="307"/>
      <c r="G1128" s="307"/>
    </row>
    <row r="1129" spans="4:7">
      <c r="D1129" s="307"/>
      <c r="E1129" s="307"/>
      <c r="F1129" s="307"/>
      <c r="G1129" s="307"/>
    </row>
    <row r="1130" spans="4:7">
      <c r="D1130" s="307"/>
      <c r="E1130" s="307"/>
      <c r="F1130" s="307"/>
      <c r="G1130" s="307"/>
    </row>
    <row r="1131" spans="4:7">
      <c r="D1131" s="307"/>
      <c r="E1131" s="307"/>
      <c r="F1131" s="307"/>
      <c r="G1131" s="307"/>
    </row>
    <row r="1132" spans="4:7">
      <c r="D1132" s="307"/>
      <c r="E1132" s="307"/>
      <c r="F1132" s="307"/>
      <c r="G1132" s="307"/>
    </row>
    <row r="1133" spans="4:7">
      <c r="D1133" s="307"/>
      <c r="E1133" s="307"/>
      <c r="F1133" s="307"/>
      <c r="G1133" s="307"/>
    </row>
    <row r="1134" spans="4:7">
      <c r="D1134" s="307"/>
      <c r="E1134" s="307"/>
      <c r="F1134" s="307"/>
      <c r="G1134" s="307"/>
    </row>
    <row r="1135" spans="4:7">
      <c r="D1135" s="307"/>
      <c r="E1135" s="307"/>
      <c r="F1135" s="307"/>
      <c r="G1135" s="307"/>
    </row>
    <row r="1136" spans="4:7">
      <c r="D1136" s="307"/>
      <c r="E1136" s="307"/>
      <c r="F1136" s="307"/>
      <c r="G1136" s="307"/>
    </row>
    <row r="1137" spans="4:7">
      <c r="D1137" s="307"/>
      <c r="E1137" s="307"/>
      <c r="F1137" s="307"/>
      <c r="G1137" s="307"/>
    </row>
    <row r="1138" spans="4:7">
      <c r="D1138" s="307"/>
      <c r="E1138" s="307"/>
      <c r="F1138" s="307"/>
      <c r="G1138" s="307"/>
    </row>
    <row r="1139" spans="4:7">
      <c r="D1139" s="307"/>
      <c r="E1139" s="307"/>
      <c r="F1139" s="307"/>
      <c r="G1139" s="307"/>
    </row>
    <row r="1140" spans="4:7">
      <c r="D1140" s="307"/>
      <c r="E1140" s="307"/>
      <c r="F1140" s="307"/>
      <c r="G1140" s="307"/>
    </row>
    <row r="1141" spans="4:7">
      <c r="D1141" s="307"/>
      <c r="E1141" s="307"/>
      <c r="F1141" s="307"/>
      <c r="G1141" s="307"/>
    </row>
    <row r="1142" spans="4:7">
      <c r="D1142" s="307"/>
      <c r="E1142" s="307"/>
      <c r="F1142" s="307"/>
      <c r="G1142" s="307"/>
    </row>
    <row r="1143" spans="4:7">
      <c r="D1143" s="307"/>
      <c r="E1143" s="307"/>
      <c r="F1143" s="307"/>
      <c r="G1143" s="307"/>
    </row>
    <row r="1144" spans="4:7">
      <c r="D1144" s="307"/>
      <c r="E1144" s="307"/>
      <c r="F1144" s="307"/>
      <c r="G1144" s="307"/>
    </row>
    <row r="1145" spans="4:7">
      <c r="D1145" s="307"/>
      <c r="E1145" s="307"/>
      <c r="F1145" s="307"/>
      <c r="G1145" s="307"/>
    </row>
    <row r="1146" spans="4:7">
      <c r="D1146" s="307"/>
      <c r="E1146" s="307"/>
      <c r="F1146" s="307"/>
      <c r="G1146" s="307"/>
    </row>
    <row r="1147" spans="4:7">
      <c r="D1147" s="307"/>
      <c r="E1147" s="307"/>
      <c r="F1147" s="307"/>
      <c r="G1147" s="307"/>
    </row>
    <row r="1148" spans="4:7">
      <c r="D1148" s="307"/>
      <c r="E1148" s="307"/>
      <c r="F1148" s="307"/>
      <c r="G1148" s="307"/>
    </row>
    <row r="1149" spans="4:7">
      <c r="D1149" s="307"/>
      <c r="E1149" s="307"/>
      <c r="F1149" s="307"/>
      <c r="G1149" s="307"/>
    </row>
    <row r="1150" spans="4:7">
      <c r="D1150" s="307"/>
      <c r="E1150" s="307"/>
      <c r="F1150" s="307"/>
      <c r="G1150" s="307"/>
    </row>
    <row r="1151" spans="4:7">
      <c r="D1151" s="307"/>
      <c r="E1151" s="307"/>
      <c r="F1151" s="307"/>
      <c r="G1151" s="307"/>
    </row>
    <row r="1152" spans="4:7">
      <c r="D1152" s="307"/>
      <c r="E1152" s="307"/>
      <c r="F1152" s="307"/>
      <c r="G1152" s="307"/>
    </row>
    <row r="1153" spans="4:7">
      <c r="D1153" s="307"/>
      <c r="E1153" s="307"/>
      <c r="F1153" s="307"/>
      <c r="G1153" s="307"/>
    </row>
    <row r="1154" spans="4:7">
      <c r="D1154" s="307"/>
      <c r="E1154" s="307"/>
      <c r="F1154" s="307"/>
      <c r="G1154" s="307"/>
    </row>
    <row r="1155" spans="4:7">
      <c r="D1155" s="307"/>
      <c r="E1155" s="307"/>
      <c r="F1155" s="307"/>
      <c r="G1155" s="307"/>
    </row>
    <row r="1156" spans="4:7">
      <c r="D1156" s="307"/>
      <c r="E1156" s="307"/>
      <c r="F1156" s="307"/>
      <c r="G1156" s="307"/>
    </row>
    <row r="1157" spans="4:7">
      <c r="D1157" s="307"/>
      <c r="E1157" s="307"/>
      <c r="F1157" s="307"/>
      <c r="G1157" s="307"/>
    </row>
    <row r="1158" spans="4:7">
      <c r="D1158" s="307"/>
      <c r="E1158" s="307"/>
      <c r="F1158" s="307"/>
      <c r="G1158" s="307"/>
    </row>
    <row r="1159" spans="4:7">
      <c r="D1159" s="307"/>
      <c r="E1159" s="307"/>
      <c r="F1159" s="307"/>
      <c r="G1159" s="307"/>
    </row>
    <row r="1160" spans="4:7">
      <c r="D1160" s="307"/>
      <c r="E1160" s="307"/>
      <c r="F1160" s="307"/>
      <c r="G1160" s="307"/>
    </row>
    <row r="1161" spans="4:7">
      <c r="D1161" s="307"/>
      <c r="E1161" s="307"/>
      <c r="F1161" s="307"/>
      <c r="G1161" s="307"/>
    </row>
    <row r="1162" spans="4:7">
      <c r="D1162" s="307"/>
      <c r="E1162" s="307"/>
      <c r="F1162" s="307"/>
      <c r="G1162" s="307"/>
    </row>
    <row r="1163" spans="4:7">
      <c r="D1163" s="307"/>
      <c r="E1163" s="307"/>
      <c r="F1163" s="307"/>
      <c r="G1163" s="307"/>
    </row>
    <row r="1164" spans="4:7">
      <c r="D1164" s="307"/>
      <c r="E1164" s="307"/>
      <c r="F1164" s="307"/>
      <c r="G1164" s="307"/>
    </row>
    <row r="1165" spans="4:7">
      <c r="D1165" s="307"/>
      <c r="E1165" s="307"/>
      <c r="F1165" s="307"/>
      <c r="G1165" s="307"/>
    </row>
    <row r="1166" spans="4:7">
      <c r="D1166" s="307"/>
      <c r="E1166" s="307"/>
      <c r="F1166" s="307"/>
      <c r="G1166" s="307"/>
    </row>
    <row r="1167" spans="4:7">
      <c r="D1167" s="307"/>
      <c r="E1167" s="307"/>
      <c r="F1167" s="307"/>
      <c r="G1167" s="307"/>
    </row>
    <row r="1168" spans="4:7">
      <c r="D1168" s="307"/>
      <c r="E1168" s="307"/>
      <c r="F1168" s="307"/>
      <c r="G1168" s="307"/>
    </row>
    <row r="1169" spans="4:7">
      <c r="D1169" s="307"/>
      <c r="E1169" s="307"/>
      <c r="F1169" s="307"/>
      <c r="G1169" s="307"/>
    </row>
    <row r="1170" spans="4:7">
      <c r="D1170" s="307"/>
      <c r="E1170" s="307"/>
      <c r="F1170" s="307"/>
      <c r="G1170" s="307"/>
    </row>
    <row r="1171" spans="4:7">
      <c r="D1171" s="307"/>
      <c r="E1171" s="307"/>
      <c r="F1171" s="307"/>
      <c r="G1171" s="307"/>
    </row>
    <row r="1172" spans="4:7">
      <c r="D1172" s="307"/>
      <c r="E1172" s="307"/>
      <c r="F1172" s="307"/>
      <c r="G1172" s="307"/>
    </row>
    <row r="1173" spans="4:7">
      <c r="D1173" s="307"/>
      <c r="E1173" s="307"/>
      <c r="F1173" s="307"/>
      <c r="G1173" s="307"/>
    </row>
    <row r="1174" spans="4:7">
      <c r="D1174" s="307"/>
      <c r="E1174" s="307"/>
      <c r="F1174" s="307"/>
      <c r="G1174" s="307"/>
    </row>
    <row r="1175" spans="4:7">
      <c r="D1175" s="307"/>
      <c r="E1175" s="307"/>
      <c r="F1175" s="307"/>
      <c r="G1175" s="307"/>
    </row>
    <row r="1176" spans="4:7">
      <c r="D1176" s="307"/>
      <c r="E1176" s="307"/>
      <c r="F1176" s="307"/>
      <c r="G1176" s="307"/>
    </row>
    <row r="1177" spans="4:7">
      <c r="D1177" s="307"/>
      <c r="E1177" s="307"/>
      <c r="F1177" s="307"/>
      <c r="G1177" s="307"/>
    </row>
    <row r="1178" spans="4:7">
      <c r="D1178" s="307"/>
      <c r="E1178" s="307"/>
      <c r="F1178" s="307"/>
      <c r="G1178" s="307"/>
    </row>
    <row r="1179" spans="4:7">
      <c r="D1179" s="307"/>
      <c r="E1179" s="307"/>
      <c r="F1179" s="307"/>
      <c r="G1179" s="307"/>
    </row>
    <row r="1180" spans="4:7">
      <c r="D1180" s="307"/>
      <c r="E1180" s="307"/>
      <c r="F1180" s="307"/>
      <c r="G1180" s="307"/>
    </row>
    <row r="1181" spans="4:7">
      <c r="D1181" s="307"/>
      <c r="E1181" s="307"/>
      <c r="F1181" s="307"/>
      <c r="G1181" s="307"/>
    </row>
    <row r="1182" spans="4:7">
      <c r="D1182" s="307"/>
      <c r="E1182" s="307"/>
      <c r="F1182" s="307"/>
      <c r="G1182" s="307"/>
    </row>
    <row r="1183" spans="4:7">
      <c r="D1183" s="307"/>
      <c r="E1183" s="307"/>
      <c r="F1183" s="307"/>
      <c r="G1183" s="307"/>
    </row>
    <row r="1184" spans="4:7">
      <c r="D1184" s="307"/>
      <c r="E1184" s="307"/>
      <c r="F1184" s="307"/>
      <c r="G1184" s="307"/>
    </row>
    <row r="1185" spans="4:7">
      <c r="D1185" s="307"/>
      <c r="E1185" s="307"/>
      <c r="F1185" s="307"/>
      <c r="G1185" s="307"/>
    </row>
    <row r="1186" spans="4:7">
      <c r="D1186" s="307"/>
      <c r="E1186" s="307"/>
      <c r="F1186" s="307"/>
      <c r="G1186" s="307"/>
    </row>
    <row r="1187" spans="4:7">
      <c r="D1187" s="307"/>
      <c r="E1187" s="307"/>
      <c r="F1187" s="307"/>
      <c r="G1187" s="307"/>
    </row>
    <row r="1188" spans="4:7">
      <c r="D1188" s="307"/>
      <c r="E1188" s="307"/>
      <c r="F1188" s="307"/>
      <c r="G1188" s="307"/>
    </row>
    <row r="1189" spans="4:7">
      <c r="D1189" s="307"/>
      <c r="E1189" s="307"/>
      <c r="F1189" s="307"/>
      <c r="G1189" s="307"/>
    </row>
    <row r="1190" spans="4:7">
      <c r="D1190" s="307"/>
      <c r="E1190" s="307"/>
      <c r="F1190" s="307"/>
      <c r="G1190" s="307"/>
    </row>
    <row r="1191" spans="4:7">
      <c r="D1191" s="307"/>
      <c r="E1191" s="307"/>
      <c r="F1191" s="307"/>
      <c r="G1191" s="307"/>
    </row>
    <row r="1192" spans="4:7">
      <c r="D1192" s="307"/>
      <c r="E1192" s="307"/>
      <c r="F1192" s="307"/>
      <c r="G1192" s="307"/>
    </row>
    <row r="1193" spans="4:7">
      <c r="D1193" s="307"/>
      <c r="E1193" s="307"/>
      <c r="F1193" s="307"/>
      <c r="G1193" s="307"/>
    </row>
    <row r="1194" spans="4:7">
      <c r="D1194" s="307"/>
      <c r="E1194" s="307"/>
      <c r="F1194" s="307"/>
      <c r="G1194" s="307"/>
    </row>
    <row r="1195" spans="4:7">
      <c r="D1195" s="307"/>
      <c r="E1195" s="307"/>
      <c r="F1195" s="307"/>
      <c r="G1195" s="307"/>
    </row>
    <row r="1196" spans="4:7">
      <c r="D1196" s="307"/>
      <c r="E1196" s="307"/>
      <c r="F1196" s="307"/>
      <c r="G1196" s="307"/>
    </row>
    <row r="1197" spans="4:7">
      <c r="D1197" s="307"/>
      <c r="E1197" s="307"/>
      <c r="F1197" s="307"/>
      <c r="G1197" s="307"/>
    </row>
    <row r="1198" spans="4:7">
      <c r="D1198" s="307"/>
      <c r="E1198" s="307"/>
      <c r="F1198" s="307"/>
      <c r="G1198" s="307"/>
    </row>
    <row r="1199" spans="4:7">
      <c r="D1199" s="307"/>
      <c r="E1199" s="307"/>
      <c r="F1199" s="307"/>
      <c r="G1199" s="307"/>
    </row>
    <row r="1200" spans="4:7">
      <c r="D1200" s="307"/>
      <c r="E1200" s="307"/>
      <c r="F1200" s="307"/>
      <c r="G1200" s="307"/>
    </row>
    <row r="1201" spans="4:7">
      <c r="D1201" s="307"/>
      <c r="E1201" s="307"/>
      <c r="F1201" s="307"/>
      <c r="G1201" s="307"/>
    </row>
    <row r="1202" spans="4:7">
      <c r="D1202" s="307"/>
      <c r="E1202" s="307"/>
      <c r="F1202" s="307"/>
      <c r="G1202" s="307"/>
    </row>
    <row r="1203" spans="4:7">
      <c r="D1203" s="307"/>
      <c r="E1203" s="307"/>
      <c r="F1203" s="307"/>
      <c r="G1203" s="307"/>
    </row>
    <row r="1204" spans="4:7">
      <c r="D1204" s="307"/>
      <c r="E1204" s="307"/>
      <c r="F1204" s="307"/>
      <c r="G1204" s="307"/>
    </row>
    <row r="1205" spans="4:7">
      <c r="D1205" s="307"/>
      <c r="E1205" s="307"/>
      <c r="F1205" s="307"/>
      <c r="G1205" s="307"/>
    </row>
    <row r="1206" spans="4:7">
      <c r="D1206" s="307"/>
      <c r="E1206" s="307"/>
      <c r="F1206" s="307"/>
      <c r="G1206" s="307"/>
    </row>
    <row r="1207" spans="4:7">
      <c r="D1207" s="307"/>
      <c r="E1207" s="307"/>
      <c r="F1207" s="307"/>
      <c r="G1207" s="307"/>
    </row>
    <row r="1208" spans="4:7">
      <c r="D1208" s="307"/>
      <c r="E1208" s="307"/>
      <c r="F1208" s="307"/>
      <c r="G1208" s="307"/>
    </row>
    <row r="1209" spans="4:7">
      <c r="D1209" s="307"/>
      <c r="E1209" s="307"/>
      <c r="F1209" s="307"/>
      <c r="G1209" s="307"/>
    </row>
    <row r="1210" spans="4:7">
      <c r="D1210" s="307"/>
      <c r="E1210" s="307"/>
      <c r="F1210" s="307"/>
      <c r="G1210" s="307"/>
    </row>
    <row r="1211" spans="4:7">
      <c r="D1211" s="307"/>
      <c r="E1211" s="307"/>
      <c r="F1211" s="307"/>
      <c r="G1211" s="307"/>
    </row>
    <row r="1212" spans="4:7">
      <c r="D1212" s="307"/>
      <c r="E1212" s="307"/>
      <c r="F1212" s="307"/>
      <c r="G1212" s="307"/>
    </row>
    <row r="1213" spans="4:7">
      <c r="D1213" s="307"/>
      <c r="E1213" s="307"/>
      <c r="F1213" s="307"/>
      <c r="G1213" s="307"/>
    </row>
    <row r="1214" spans="4:7">
      <c r="D1214" s="307"/>
      <c r="E1214" s="307"/>
      <c r="F1214" s="307"/>
      <c r="G1214" s="307"/>
    </row>
    <row r="1215" spans="4:7">
      <c r="D1215" s="307"/>
      <c r="E1215" s="307"/>
      <c r="F1215" s="307"/>
      <c r="G1215" s="307"/>
    </row>
    <row r="1216" spans="4:7">
      <c r="D1216" s="307"/>
      <c r="E1216" s="307"/>
      <c r="F1216" s="307"/>
      <c r="G1216" s="307"/>
    </row>
    <row r="1217" spans="4:7">
      <c r="D1217" s="307"/>
      <c r="E1217" s="307"/>
      <c r="F1217" s="307"/>
      <c r="G1217" s="307"/>
    </row>
    <row r="1218" spans="4:7">
      <c r="D1218" s="307"/>
      <c r="E1218" s="307"/>
      <c r="F1218" s="307"/>
      <c r="G1218" s="307"/>
    </row>
    <row r="1219" spans="4:7">
      <c r="D1219" s="307"/>
      <c r="E1219" s="307"/>
      <c r="F1219" s="307"/>
      <c r="G1219" s="307"/>
    </row>
    <row r="1220" spans="4:7">
      <c r="D1220" s="307"/>
      <c r="E1220" s="307"/>
      <c r="F1220" s="307"/>
      <c r="G1220" s="307"/>
    </row>
    <row r="1221" spans="4:7">
      <c r="D1221" s="307"/>
      <c r="E1221" s="307"/>
      <c r="F1221" s="307"/>
      <c r="G1221" s="307"/>
    </row>
    <row r="1222" spans="4:7">
      <c r="D1222" s="307"/>
      <c r="E1222" s="307"/>
      <c r="F1222" s="307"/>
      <c r="G1222" s="307"/>
    </row>
    <row r="1223" spans="4:7">
      <c r="D1223" s="307"/>
      <c r="E1223" s="307"/>
      <c r="F1223" s="307"/>
      <c r="G1223" s="307"/>
    </row>
    <row r="1224" spans="4:7">
      <c r="D1224" s="307"/>
      <c r="E1224" s="307"/>
      <c r="F1224" s="307"/>
      <c r="G1224" s="307"/>
    </row>
    <row r="1225" spans="4:7">
      <c r="D1225" s="307"/>
      <c r="E1225" s="307"/>
      <c r="F1225" s="307"/>
      <c r="G1225" s="307"/>
    </row>
    <row r="1226" spans="4:7">
      <c r="D1226" s="307"/>
      <c r="E1226" s="307"/>
      <c r="F1226" s="307"/>
      <c r="G1226" s="307"/>
    </row>
    <row r="1227" spans="4:7">
      <c r="D1227" s="307"/>
      <c r="E1227" s="307"/>
      <c r="F1227" s="307"/>
      <c r="G1227" s="307"/>
    </row>
    <row r="1228" spans="4:7">
      <c r="D1228" s="307"/>
      <c r="E1228" s="307"/>
      <c r="F1228" s="307"/>
      <c r="G1228" s="307"/>
    </row>
    <row r="1229" spans="4:7">
      <c r="D1229" s="307"/>
      <c r="E1229" s="307"/>
      <c r="F1229" s="307"/>
      <c r="G1229" s="307"/>
    </row>
    <row r="1230" spans="4:7">
      <c r="D1230" s="307"/>
      <c r="E1230" s="307"/>
      <c r="F1230" s="307"/>
      <c r="G1230" s="307"/>
    </row>
    <row r="1231" spans="4:7">
      <c r="D1231" s="307"/>
      <c r="E1231" s="307"/>
      <c r="F1231" s="307"/>
      <c r="G1231" s="307"/>
    </row>
    <row r="1232" spans="4:7">
      <c r="D1232" s="307"/>
      <c r="E1232" s="307"/>
      <c r="F1232" s="307"/>
      <c r="G1232" s="307"/>
    </row>
    <row r="1233" spans="4:7">
      <c r="D1233" s="307"/>
      <c r="E1233" s="307"/>
      <c r="F1233" s="307"/>
      <c r="G1233" s="307"/>
    </row>
    <row r="1234" spans="4:7">
      <c r="D1234" s="307"/>
      <c r="E1234" s="307"/>
      <c r="F1234" s="307"/>
      <c r="G1234" s="307"/>
    </row>
    <row r="1235" spans="4:7">
      <c r="D1235" s="307"/>
      <c r="E1235" s="307"/>
      <c r="F1235" s="307"/>
      <c r="G1235" s="307"/>
    </row>
    <row r="1236" spans="4:7">
      <c r="D1236" s="307"/>
      <c r="E1236" s="307"/>
      <c r="F1236" s="307"/>
      <c r="G1236" s="307"/>
    </row>
    <row r="1237" spans="4:7">
      <c r="D1237" s="307"/>
      <c r="E1237" s="307"/>
      <c r="F1237" s="307"/>
      <c r="G1237" s="307"/>
    </row>
    <row r="1238" spans="4:7">
      <c r="D1238" s="307"/>
      <c r="E1238" s="307"/>
      <c r="F1238" s="307"/>
      <c r="G1238" s="307"/>
    </row>
    <row r="1239" spans="4:7">
      <c r="D1239" s="307"/>
      <c r="E1239" s="307"/>
      <c r="F1239" s="307"/>
      <c r="G1239" s="307"/>
    </row>
    <row r="1240" spans="4:7">
      <c r="D1240" s="307"/>
      <c r="E1240" s="307"/>
      <c r="F1240" s="307"/>
      <c r="G1240" s="307"/>
    </row>
    <row r="1241" spans="4:7">
      <c r="D1241" s="307"/>
      <c r="E1241" s="307"/>
      <c r="F1241" s="307"/>
      <c r="G1241" s="307"/>
    </row>
    <row r="1242" spans="4:7">
      <c r="D1242" s="307"/>
      <c r="E1242" s="307"/>
      <c r="F1242" s="307"/>
      <c r="G1242" s="307"/>
    </row>
    <row r="1243" spans="4:7">
      <c r="D1243" s="307"/>
      <c r="E1243" s="307"/>
      <c r="F1243" s="307"/>
      <c r="G1243" s="307"/>
    </row>
    <row r="1244" spans="4:7">
      <c r="D1244" s="307"/>
      <c r="E1244" s="307"/>
      <c r="F1244" s="307"/>
      <c r="G1244" s="307"/>
    </row>
    <row r="1245" spans="4:7">
      <c r="D1245" s="307"/>
      <c r="E1245" s="307"/>
      <c r="F1245" s="307"/>
      <c r="G1245" s="307"/>
    </row>
    <row r="1246" spans="4:7">
      <c r="D1246" s="307"/>
      <c r="E1246" s="307"/>
      <c r="F1246" s="307"/>
      <c r="G1246" s="307"/>
    </row>
    <row r="1247" spans="4:7">
      <c r="D1247" s="307"/>
      <c r="E1247" s="307"/>
      <c r="F1247" s="307"/>
      <c r="G1247" s="307"/>
    </row>
    <row r="1248" spans="4:7">
      <c r="D1248" s="307"/>
      <c r="E1248" s="307"/>
      <c r="F1248" s="307"/>
      <c r="G1248" s="307"/>
    </row>
    <row r="1249" spans="4:7">
      <c r="D1249" s="307"/>
      <c r="E1249" s="307"/>
      <c r="F1249" s="307"/>
      <c r="G1249" s="307"/>
    </row>
    <row r="1250" spans="4:7">
      <c r="D1250" s="307"/>
      <c r="E1250" s="307"/>
      <c r="F1250" s="307"/>
      <c r="G1250" s="307"/>
    </row>
    <row r="1251" spans="4:7">
      <c r="D1251" s="307"/>
      <c r="E1251" s="307"/>
      <c r="F1251" s="307"/>
      <c r="G1251" s="307"/>
    </row>
    <row r="1252" spans="4:7">
      <c r="D1252" s="307"/>
      <c r="E1252" s="307"/>
      <c r="F1252" s="307"/>
      <c r="G1252" s="307"/>
    </row>
    <row r="1253" spans="4:7">
      <c r="D1253" s="307"/>
      <c r="E1253" s="307"/>
      <c r="F1253" s="307"/>
      <c r="G1253" s="307"/>
    </row>
    <row r="1254" spans="4:7">
      <c r="D1254" s="307"/>
      <c r="E1254" s="307"/>
      <c r="F1254" s="307"/>
      <c r="G1254" s="307"/>
    </row>
    <row r="1255" spans="4:7">
      <c r="D1255" s="307"/>
      <c r="E1255" s="307"/>
      <c r="F1255" s="307"/>
      <c r="G1255" s="307"/>
    </row>
    <row r="1256" spans="4:7">
      <c r="D1256" s="307"/>
      <c r="E1256" s="307"/>
      <c r="F1256" s="307"/>
      <c r="G1256" s="307"/>
    </row>
    <row r="1257" spans="4:7">
      <c r="D1257" s="307"/>
      <c r="E1257" s="307"/>
      <c r="F1257" s="307"/>
      <c r="G1257" s="307"/>
    </row>
    <row r="1258" spans="4:7">
      <c r="D1258" s="307"/>
      <c r="E1258" s="307"/>
      <c r="F1258" s="307"/>
      <c r="G1258" s="307"/>
    </row>
    <row r="1259" spans="4:7">
      <c r="D1259" s="307"/>
      <c r="E1259" s="307"/>
      <c r="F1259" s="307"/>
      <c r="G1259" s="307"/>
    </row>
    <row r="1260" spans="4:7">
      <c r="D1260" s="307"/>
      <c r="E1260" s="307"/>
      <c r="F1260" s="307"/>
      <c r="G1260" s="307"/>
    </row>
    <row r="1261" spans="4:7">
      <c r="D1261" s="307"/>
      <c r="E1261" s="307"/>
      <c r="F1261" s="307"/>
      <c r="G1261" s="307"/>
    </row>
    <row r="1262" spans="4:7">
      <c r="D1262" s="307"/>
      <c r="E1262" s="307"/>
      <c r="F1262" s="307"/>
      <c r="G1262" s="307"/>
    </row>
    <row r="1263" spans="4:7">
      <c r="D1263" s="307"/>
      <c r="E1263" s="307"/>
      <c r="F1263" s="307"/>
      <c r="G1263" s="307"/>
    </row>
    <row r="1264" spans="4:7">
      <c r="D1264" s="307"/>
      <c r="E1264" s="307"/>
      <c r="F1264" s="307"/>
      <c r="G1264" s="307"/>
    </row>
    <row r="1265" spans="4:7">
      <c r="D1265" s="307"/>
      <c r="E1265" s="307"/>
      <c r="F1265" s="307"/>
      <c r="G1265" s="307"/>
    </row>
    <row r="1266" spans="4:7">
      <c r="D1266" s="307"/>
      <c r="E1266" s="307"/>
      <c r="F1266" s="307"/>
      <c r="G1266" s="307"/>
    </row>
    <row r="1267" spans="4:7">
      <c r="D1267" s="307"/>
      <c r="E1267" s="307"/>
      <c r="F1267" s="307"/>
      <c r="G1267" s="307"/>
    </row>
    <row r="1268" spans="4:7">
      <c r="D1268" s="307"/>
      <c r="E1268" s="307"/>
      <c r="F1268" s="307"/>
      <c r="G1268" s="307"/>
    </row>
    <row r="1269" spans="4:7">
      <c r="D1269" s="307"/>
      <c r="E1269" s="307"/>
      <c r="F1269" s="307"/>
      <c r="G1269" s="307"/>
    </row>
    <row r="1270" spans="4:7">
      <c r="D1270" s="307"/>
      <c r="E1270" s="307"/>
      <c r="F1270" s="307"/>
      <c r="G1270" s="307"/>
    </row>
    <row r="1271" spans="4:7">
      <c r="D1271" s="307"/>
      <c r="E1271" s="307"/>
      <c r="F1271" s="307"/>
      <c r="G1271" s="307"/>
    </row>
    <row r="1272" spans="4:7">
      <c r="D1272" s="307"/>
      <c r="E1272" s="307"/>
      <c r="F1272" s="307"/>
      <c r="G1272" s="307"/>
    </row>
    <row r="1273" spans="4:7">
      <c r="D1273" s="307"/>
      <c r="E1273" s="307"/>
      <c r="F1273" s="307"/>
      <c r="G1273" s="307"/>
    </row>
    <row r="1274" spans="4:7">
      <c r="D1274" s="307"/>
      <c r="E1274" s="307"/>
      <c r="F1274" s="307"/>
      <c r="G1274" s="307"/>
    </row>
    <row r="1275" spans="4:7">
      <c r="D1275" s="307"/>
      <c r="E1275" s="307"/>
      <c r="F1275" s="307"/>
      <c r="G1275" s="307"/>
    </row>
    <row r="1276" spans="4:7">
      <c r="D1276" s="307"/>
      <c r="E1276" s="307"/>
      <c r="F1276" s="307"/>
      <c r="G1276" s="307"/>
    </row>
    <row r="1277" spans="4:7">
      <c r="D1277" s="307"/>
      <c r="E1277" s="307"/>
      <c r="F1277" s="307"/>
      <c r="G1277" s="307"/>
    </row>
    <row r="1278" spans="4:7">
      <c r="D1278" s="307"/>
      <c r="E1278" s="307"/>
      <c r="F1278" s="307"/>
      <c r="G1278" s="307"/>
    </row>
    <row r="1279" spans="4:7">
      <c r="D1279" s="307"/>
      <c r="E1279" s="307"/>
      <c r="F1279" s="307"/>
      <c r="G1279" s="307"/>
    </row>
    <row r="1280" spans="4:7">
      <c r="D1280" s="307"/>
      <c r="E1280" s="307"/>
      <c r="F1280" s="307"/>
      <c r="G1280" s="307"/>
    </row>
    <row r="1281" spans="4:7">
      <c r="D1281" s="307"/>
      <c r="E1281" s="307"/>
      <c r="F1281" s="307"/>
      <c r="G1281" s="307"/>
    </row>
    <row r="1282" spans="4:7">
      <c r="D1282" s="307"/>
      <c r="E1282" s="307"/>
      <c r="F1282" s="307"/>
      <c r="G1282" s="307"/>
    </row>
    <row r="1283" spans="4:7">
      <c r="D1283" s="307"/>
      <c r="E1283" s="307"/>
      <c r="F1283" s="307"/>
      <c r="G1283" s="307"/>
    </row>
    <row r="1284" spans="4:7">
      <c r="D1284" s="307"/>
      <c r="E1284" s="307"/>
      <c r="F1284" s="307"/>
      <c r="G1284" s="307"/>
    </row>
    <row r="1285" spans="4:7">
      <c r="D1285" s="307"/>
      <c r="E1285" s="307"/>
      <c r="F1285" s="307"/>
      <c r="G1285" s="307"/>
    </row>
    <row r="1286" spans="4:7">
      <c r="D1286" s="307"/>
      <c r="E1286" s="307"/>
      <c r="F1286" s="307"/>
      <c r="G1286" s="307"/>
    </row>
    <row r="1287" spans="4:7">
      <c r="D1287" s="307"/>
      <c r="E1287" s="307"/>
      <c r="F1287" s="307"/>
      <c r="G1287" s="307"/>
    </row>
    <row r="1288" spans="4:7">
      <c r="D1288" s="307"/>
      <c r="E1288" s="307"/>
      <c r="F1288" s="307"/>
      <c r="G1288" s="307"/>
    </row>
    <row r="1289" spans="4:7">
      <c r="D1289" s="307"/>
      <c r="E1289" s="307"/>
      <c r="F1289" s="307"/>
      <c r="G1289" s="307"/>
    </row>
    <row r="1290" spans="4:7">
      <c r="D1290" s="307"/>
      <c r="E1290" s="307"/>
      <c r="F1290" s="307"/>
      <c r="G1290" s="307"/>
    </row>
    <row r="1291" spans="4:7">
      <c r="D1291" s="307"/>
      <c r="E1291" s="307"/>
      <c r="F1291" s="307"/>
      <c r="G1291" s="307"/>
    </row>
    <row r="1292" spans="4:7">
      <c r="D1292" s="307"/>
      <c r="E1292" s="307"/>
      <c r="F1292" s="307"/>
      <c r="G1292" s="307"/>
    </row>
    <row r="1293" spans="4:7">
      <c r="D1293" s="307"/>
      <c r="E1293" s="307"/>
      <c r="F1293" s="307"/>
      <c r="G1293" s="307"/>
    </row>
    <row r="1294" spans="4:7">
      <c r="D1294" s="307"/>
      <c r="E1294" s="307"/>
      <c r="F1294" s="307"/>
      <c r="G1294" s="307"/>
    </row>
    <row r="1295" spans="4:7">
      <c r="D1295" s="307"/>
      <c r="E1295" s="307"/>
      <c r="F1295" s="307"/>
      <c r="G1295" s="307"/>
    </row>
    <row r="1296" spans="4:7">
      <c r="D1296" s="307"/>
      <c r="E1296" s="307"/>
      <c r="F1296" s="307"/>
      <c r="G1296" s="307"/>
    </row>
    <row r="1297" spans="4:7">
      <c r="D1297" s="307"/>
      <c r="E1297" s="307"/>
      <c r="F1297" s="307"/>
      <c r="G1297" s="307"/>
    </row>
    <row r="1298" spans="4:7">
      <c r="D1298" s="307"/>
      <c r="E1298" s="307"/>
      <c r="F1298" s="307"/>
      <c r="G1298" s="307"/>
    </row>
    <row r="1299" spans="4:7">
      <c r="D1299" s="307"/>
      <c r="E1299" s="307"/>
      <c r="F1299" s="307"/>
      <c r="G1299" s="307"/>
    </row>
    <row r="1300" spans="4:7">
      <c r="D1300" s="307"/>
      <c r="E1300" s="307"/>
      <c r="F1300" s="307"/>
      <c r="G1300" s="307"/>
    </row>
    <row r="1301" spans="4:7">
      <c r="D1301" s="307"/>
      <c r="E1301" s="307"/>
      <c r="F1301" s="307"/>
      <c r="G1301" s="307"/>
    </row>
    <row r="1302" spans="4:7">
      <c r="D1302" s="307"/>
      <c r="E1302" s="307"/>
      <c r="F1302" s="307"/>
      <c r="G1302" s="307"/>
    </row>
    <row r="1303" spans="4:7">
      <c r="D1303" s="307"/>
      <c r="E1303" s="307"/>
      <c r="F1303" s="307"/>
      <c r="G1303" s="307"/>
    </row>
    <row r="1304" spans="4:7">
      <c r="D1304" s="307"/>
      <c r="E1304" s="307"/>
      <c r="F1304" s="307"/>
      <c r="G1304" s="307"/>
    </row>
    <row r="1305" spans="4:7">
      <c r="D1305" s="307"/>
      <c r="E1305" s="307"/>
      <c r="F1305" s="307"/>
      <c r="G1305" s="307"/>
    </row>
    <row r="1306" spans="4:7">
      <c r="D1306" s="307"/>
      <c r="E1306" s="307"/>
      <c r="F1306" s="307"/>
      <c r="G1306" s="307"/>
    </row>
    <row r="1307" spans="4:7">
      <c r="D1307" s="307"/>
      <c r="E1307" s="307"/>
      <c r="F1307" s="307"/>
      <c r="G1307" s="307"/>
    </row>
    <row r="1308" spans="4:7">
      <c r="D1308" s="307"/>
      <c r="E1308" s="307"/>
      <c r="F1308" s="307"/>
      <c r="G1308" s="307"/>
    </row>
    <row r="1309" spans="4:7">
      <c r="D1309" s="307"/>
      <c r="E1309" s="307"/>
      <c r="F1309" s="307"/>
      <c r="G1309" s="307"/>
    </row>
    <row r="1310" spans="4:7">
      <c r="D1310" s="307"/>
      <c r="E1310" s="307"/>
      <c r="F1310" s="307"/>
      <c r="G1310" s="307"/>
    </row>
    <row r="1311" spans="4:7">
      <c r="D1311" s="307"/>
      <c r="E1311" s="307"/>
      <c r="F1311" s="307"/>
      <c r="G1311" s="307"/>
    </row>
    <row r="1312" spans="4:7">
      <c r="D1312" s="307"/>
      <c r="E1312" s="307"/>
      <c r="F1312" s="307"/>
      <c r="G1312" s="307"/>
    </row>
    <row r="1313" spans="4:7">
      <c r="D1313" s="307"/>
      <c r="E1313" s="307"/>
      <c r="F1313" s="307"/>
      <c r="G1313" s="307"/>
    </row>
    <row r="1314" spans="4:7">
      <c r="D1314" s="307"/>
      <c r="E1314" s="307"/>
      <c r="F1314" s="307"/>
      <c r="G1314" s="307"/>
    </row>
    <row r="1315" spans="4:7">
      <c r="D1315" s="307"/>
      <c r="E1315" s="307"/>
      <c r="F1315" s="307"/>
      <c r="G1315" s="307"/>
    </row>
    <row r="1316" spans="4:7">
      <c r="D1316" s="307"/>
      <c r="E1316" s="307"/>
      <c r="F1316" s="307"/>
      <c r="G1316" s="307"/>
    </row>
    <row r="1317" spans="4:7">
      <c r="D1317" s="307"/>
      <c r="E1317" s="307"/>
      <c r="F1317" s="307"/>
      <c r="G1317" s="307"/>
    </row>
    <row r="1318" spans="4:7">
      <c r="D1318" s="307"/>
      <c r="E1318" s="307"/>
      <c r="F1318" s="307"/>
      <c r="G1318" s="307"/>
    </row>
    <row r="1319" spans="4:7">
      <c r="D1319" s="307"/>
      <c r="E1319" s="307"/>
      <c r="F1319" s="307"/>
      <c r="G1319" s="307"/>
    </row>
    <row r="1320" spans="4:7">
      <c r="D1320" s="307"/>
      <c r="E1320" s="307"/>
      <c r="F1320" s="307"/>
      <c r="G1320" s="307"/>
    </row>
    <row r="1321" spans="4:7">
      <c r="D1321" s="307"/>
      <c r="E1321" s="307"/>
      <c r="F1321" s="307"/>
      <c r="G1321" s="307"/>
    </row>
    <row r="1322" spans="4:7">
      <c r="D1322" s="307"/>
      <c r="E1322" s="307"/>
      <c r="F1322" s="307"/>
      <c r="G1322" s="307"/>
    </row>
    <row r="1323" spans="4:7">
      <c r="D1323" s="307"/>
      <c r="E1323" s="307"/>
      <c r="F1323" s="307"/>
      <c r="G1323" s="307"/>
    </row>
    <row r="1324" spans="4:7">
      <c r="D1324" s="307"/>
      <c r="E1324" s="307"/>
      <c r="F1324" s="307"/>
      <c r="G1324" s="307"/>
    </row>
    <row r="1325" spans="4:7">
      <c r="D1325" s="307"/>
      <c r="E1325" s="307"/>
      <c r="F1325" s="307"/>
      <c r="G1325" s="307"/>
    </row>
    <row r="1326" spans="4:7">
      <c r="D1326" s="307"/>
      <c r="E1326" s="307"/>
      <c r="F1326" s="307"/>
      <c r="G1326" s="307"/>
    </row>
    <row r="1327" spans="4:7">
      <c r="D1327" s="307"/>
      <c r="E1327" s="307"/>
      <c r="F1327" s="307"/>
      <c r="G1327" s="307"/>
    </row>
    <row r="1328" spans="4:7">
      <c r="D1328" s="307"/>
      <c r="E1328" s="307"/>
      <c r="F1328" s="307"/>
      <c r="G1328" s="307"/>
    </row>
    <row r="1329" spans="4:7">
      <c r="D1329" s="307"/>
      <c r="E1329" s="307"/>
      <c r="F1329" s="307"/>
      <c r="G1329" s="307"/>
    </row>
    <row r="1330" spans="4:7">
      <c r="D1330" s="307"/>
      <c r="E1330" s="307"/>
      <c r="F1330" s="307"/>
      <c r="G1330" s="307"/>
    </row>
    <row r="1331" spans="4:7">
      <c r="D1331" s="307"/>
      <c r="E1331" s="307"/>
      <c r="F1331" s="307"/>
      <c r="G1331" s="307"/>
    </row>
    <row r="1332" spans="4:7">
      <c r="D1332" s="307"/>
      <c r="E1332" s="307"/>
      <c r="F1332" s="307"/>
      <c r="G1332" s="307"/>
    </row>
    <row r="1333" spans="4:7">
      <c r="D1333" s="307"/>
      <c r="E1333" s="307"/>
      <c r="F1333" s="307"/>
      <c r="G1333" s="307"/>
    </row>
    <row r="1334" spans="4:7">
      <c r="D1334" s="307"/>
      <c r="E1334" s="307"/>
      <c r="F1334" s="307"/>
      <c r="G1334" s="307"/>
    </row>
    <row r="1335" spans="4:7">
      <c r="D1335" s="307"/>
      <c r="E1335" s="307"/>
      <c r="F1335" s="307"/>
      <c r="G1335" s="307"/>
    </row>
    <row r="1336" spans="4:7">
      <c r="D1336" s="307"/>
      <c r="E1336" s="307"/>
      <c r="F1336" s="307"/>
      <c r="G1336" s="307"/>
    </row>
    <row r="1337" spans="4:7">
      <c r="D1337" s="307"/>
      <c r="E1337" s="307"/>
      <c r="F1337" s="307"/>
      <c r="G1337" s="307"/>
    </row>
    <row r="1338" spans="4:7">
      <c r="D1338" s="307"/>
      <c r="E1338" s="307"/>
      <c r="F1338" s="307"/>
      <c r="G1338" s="307"/>
    </row>
    <row r="1339" spans="4:7">
      <c r="D1339" s="307"/>
      <c r="E1339" s="307"/>
      <c r="F1339" s="307"/>
      <c r="G1339" s="307"/>
    </row>
    <row r="1340" spans="4:7">
      <c r="D1340" s="307"/>
      <c r="E1340" s="307"/>
      <c r="F1340" s="307"/>
      <c r="G1340" s="307"/>
    </row>
    <row r="1341" spans="4:7">
      <c r="D1341" s="307"/>
      <c r="E1341" s="307"/>
      <c r="F1341" s="307"/>
      <c r="G1341" s="307"/>
    </row>
    <row r="1342" spans="4:7">
      <c r="D1342" s="307"/>
      <c r="E1342" s="307"/>
      <c r="F1342" s="307"/>
      <c r="G1342" s="307"/>
    </row>
    <row r="1343" spans="4:7">
      <c r="D1343" s="307"/>
      <c r="E1343" s="307"/>
      <c r="F1343" s="307"/>
      <c r="G1343" s="307"/>
    </row>
    <row r="1344" spans="4:7">
      <c r="D1344" s="307"/>
      <c r="E1344" s="307"/>
      <c r="F1344" s="307"/>
      <c r="G1344" s="307"/>
    </row>
    <row r="1345" spans="4:7">
      <c r="D1345" s="307"/>
      <c r="E1345" s="307"/>
      <c r="F1345" s="307"/>
      <c r="G1345" s="307"/>
    </row>
    <row r="1346" spans="4:7">
      <c r="D1346" s="307"/>
      <c r="E1346" s="307"/>
      <c r="F1346" s="307"/>
      <c r="G1346" s="307"/>
    </row>
    <row r="1347" spans="4:7">
      <c r="D1347" s="307"/>
      <c r="E1347" s="307"/>
      <c r="F1347" s="307"/>
      <c r="G1347" s="307"/>
    </row>
    <row r="1348" spans="4:7">
      <c r="D1348" s="307"/>
      <c r="E1348" s="307"/>
      <c r="F1348" s="307"/>
      <c r="G1348" s="307"/>
    </row>
    <row r="1349" spans="4:7">
      <c r="D1349" s="307"/>
      <c r="E1349" s="307"/>
      <c r="F1349" s="307"/>
      <c r="G1349" s="307"/>
    </row>
    <row r="1350" spans="4:7">
      <c r="D1350" s="307"/>
      <c r="E1350" s="307"/>
      <c r="F1350" s="307"/>
      <c r="G1350" s="307"/>
    </row>
    <row r="1351" spans="4:7">
      <c r="D1351" s="307"/>
      <c r="E1351" s="307"/>
      <c r="F1351" s="307"/>
      <c r="G1351" s="307"/>
    </row>
    <row r="1352" spans="4:7">
      <c r="D1352" s="307"/>
      <c r="E1352" s="307"/>
      <c r="F1352" s="307"/>
      <c r="G1352" s="307"/>
    </row>
    <row r="1353" spans="4:7">
      <c r="D1353" s="307"/>
      <c r="E1353" s="307"/>
      <c r="F1353" s="307"/>
      <c r="G1353" s="307"/>
    </row>
    <row r="1354" spans="4:7">
      <c r="D1354" s="307"/>
      <c r="E1354" s="307"/>
      <c r="F1354" s="307"/>
      <c r="G1354" s="307"/>
    </row>
    <row r="1355" spans="4:7">
      <c r="D1355" s="307"/>
      <c r="E1355" s="307"/>
      <c r="F1355" s="307"/>
      <c r="G1355" s="307"/>
    </row>
    <row r="1356" spans="4:7">
      <c r="D1356" s="307"/>
      <c r="E1356" s="307"/>
      <c r="F1356" s="307"/>
      <c r="G1356" s="307"/>
    </row>
    <row r="1357" spans="4:7">
      <c r="D1357" s="307"/>
      <c r="E1357" s="307"/>
      <c r="F1357" s="307"/>
      <c r="G1357" s="307"/>
    </row>
    <row r="1358" spans="4:7">
      <c r="D1358" s="307"/>
      <c r="E1358" s="307"/>
      <c r="F1358" s="307"/>
      <c r="G1358" s="307"/>
    </row>
    <row r="1359" spans="4:7">
      <c r="D1359" s="307"/>
      <c r="E1359" s="307"/>
      <c r="F1359" s="307"/>
      <c r="G1359" s="307"/>
    </row>
    <row r="1360" spans="4:7">
      <c r="D1360" s="307"/>
      <c r="E1360" s="307"/>
      <c r="F1360" s="307"/>
      <c r="G1360" s="307"/>
    </row>
    <row r="1361" spans="4:7">
      <c r="D1361" s="307"/>
      <c r="E1361" s="307"/>
      <c r="F1361" s="307"/>
      <c r="G1361" s="307"/>
    </row>
    <row r="1362" spans="4:7">
      <c r="D1362" s="307"/>
      <c r="E1362" s="307"/>
      <c r="F1362" s="307"/>
      <c r="G1362" s="307"/>
    </row>
    <row r="1363" spans="4:7">
      <c r="D1363" s="307"/>
      <c r="E1363" s="307"/>
      <c r="F1363" s="307"/>
      <c r="G1363" s="307"/>
    </row>
    <row r="1364" spans="4:7">
      <c r="D1364" s="307"/>
      <c r="E1364" s="307"/>
      <c r="F1364" s="307"/>
      <c r="G1364" s="307"/>
    </row>
    <row r="1365" spans="4:7">
      <c r="D1365" s="307"/>
      <c r="E1365" s="307"/>
      <c r="F1365" s="307"/>
      <c r="G1365" s="307"/>
    </row>
    <row r="1366" spans="4:7">
      <c r="D1366" s="307"/>
      <c r="E1366" s="307"/>
      <c r="F1366" s="307"/>
      <c r="G1366" s="307"/>
    </row>
    <row r="1367" spans="4:7">
      <c r="D1367" s="307"/>
      <c r="E1367" s="307"/>
      <c r="F1367" s="307"/>
      <c r="G1367" s="307"/>
    </row>
    <row r="1368" spans="4:7">
      <c r="D1368" s="307"/>
      <c r="E1368" s="307"/>
      <c r="F1368" s="307"/>
      <c r="G1368" s="307"/>
    </row>
    <row r="1369" spans="4:7">
      <c r="D1369" s="307"/>
      <c r="E1369" s="307"/>
      <c r="F1369" s="307"/>
      <c r="G1369" s="307"/>
    </row>
    <row r="1370" spans="4:7">
      <c r="D1370" s="307"/>
      <c r="E1370" s="307"/>
      <c r="F1370" s="307"/>
      <c r="G1370" s="307"/>
    </row>
    <row r="1371" spans="4:7">
      <c r="D1371" s="307"/>
      <c r="E1371" s="307"/>
      <c r="F1371" s="307"/>
      <c r="G1371" s="307"/>
    </row>
    <row r="1372" spans="4:7">
      <c r="D1372" s="307"/>
      <c r="E1372" s="307"/>
      <c r="F1372" s="307"/>
      <c r="G1372" s="307"/>
    </row>
    <row r="1373" spans="4:7">
      <c r="D1373" s="307"/>
      <c r="E1373" s="307"/>
      <c r="F1373" s="307"/>
      <c r="G1373" s="307"/>
    </row>
    <row r="1374" spans="4:7">
      <c r="D1374" s="307"/>
      <c r="E1374" s="307"/>
      <c r="F1374" s="307"/>
      <c r="G1374" s="307"/>
    </row>
    <row r="1375" spans="4:7">
      <c r="D1375" s="307"/>
      <c r="E1375" s="307"/>
      <c r="F1375" s="307"/>
      <c r="G1375" s="307"/>
    </row>
    <row r="1376" spans="4:7">
      <c r="D1376" s="307"/>
      <c r="E1376" s="307"/>
      <c r="F1376" s="307"/>
      <c r="G1376" s="307"/>
    </row>
    <row r="1377" spans="4:7">
      <c r="D1377" s="307"/>
      <c r="E1377" s="307"/>
      <c r="F1377" s="307"/>
      <c r="G1377" s="307"/>
    </row>
    <row r="1378" spans="4:7">
      <c r="D1378" s="307"/>
      <c r="E1378" s="307"/>
      <c r="F1378" s="307"/>
      <c r="G1378" s="307"/>
    </row>
    <row r="1379" spans="4:7">
      <c r="D1379" s="307"/>
      <c r="E1379" s="307"/>
      <c r="F1379" s="307"/>
      <c r="G1379" s="307"/>
    </row>
    <row r="1380" spans="4:7">
      <c r="D1380" s="307"/>
      <c r="E1380" s="307"/>
      <c r="F1380" s="307"/>
      <c r="G1380" s="307"/>
    </row>
    <row r="1381" spans="4:7">
      <c r="D1381" s="307"/>
      <c r="E1381" s="307"/>
      <c r="F1381" s="307"/>
      <c r="G1381" s="307"/>
    </row>
    <row r="1382" spans="4:7">
      <c r="D1382" s="307"/>
      <c r="E1382" s="307"/>
      <c r="F1382" s="307"/>
      <c r="G1382" s="307"/>
    </row>
    <row r="1383" spans="4:7">
      <c r="D1383" s="307"/>
      <c r="E1383" s="307"/>
      <c r="F1383" s="307"/>
      <c r="G1383" s="307"/>
    </row>
    <row r="1384" spans="4:7">
      <c r="D1384" s="307"/>
      <c r="E1384" s="307"/>
      <c r="F1384" s="307"/>
      <c r="G1384" s="307"/>
    </row>
    <row r="1385" spans="4:7">
      <c r="D1385" s="307"/>
      <c r="E1385" s="307"/>
      <c r="F1385" s="307"/>
      <c r="G1385" s="307"/>
    </row>
    <row r="1386" spans="4:7">
      <c r="D1386" s="307"/>
      <c r="E1386" s="307"/>
      <c r="F1386" s="307"/>
      <c r="G1386" s="307"/>
    </row>
    <row r="1387" spans="4:7">
      <c r="D1387" s="307"/>
      <c r="E1387" s="307"/>
      <c r="F1387" s="307"/>
      <c r="G1387" s="307"/>
    </row>
    <row r="1388" spans="4:7">
      <c r="D1388" s="307"/>
      <c r="E1388" s="307"/>
      <c r="F1388" s="307"/>
      <c r="G1388" s="307"/>
    </row>
    <row r="1389" spans="4:7">
      <c r="D1389" s="307"/>
      <c r="E1389" s="307"/>
      <c r="F1389" s="307"/>
      <c r="G1389" s="307"/>
    </row>
    <row r="1390" spans="4:7">
      <c r="D1390" s="307"/>
      <c r="E1390" s="307"/>
      <c r="F1390" s="307"/>
      <c r="G1390" s="307"/>
    </row>
    <row r="1391" spans="4:7">
      <c r="D1391" s="307"/>
      <c r="E1391" s="307"/>
      <c r="F1391" s="307"/>
      <c r="G1391" s="307"/>
    </row>
    <row r="1392" spans="4:7">
      <c r="D1392" s="307"/>
      <c r="E1392" s="307"/>
      <c r="F1392" s="307"/>
      <c r="G1392" s="307"/>
    </row>
    <row r="1393" spans="4:7">
      <c r="D1393" s="307"/>
      <c r="E1393" s="307"/>
      <c r="F1393" s="307"/>
      <c r="G1393" s="307"/>
    </row>
    <row r="1394" spans="4:7">
      <c r="D1394" s="307"/>
      <c r="E1394" s="307"/>
      <c r="F1394" s="307"/>
      <c r="G1394" s="307"/>
    </row>
    <row r="1395" spans="4:7">
      <c r="D1395" s="307"/>
      <c r="E1395" s="307"/>
      <c r="F1395" s="307"/>
      <c r="G1395" s="307"/>
    </row>
    <row r="1396" spans="4:7">
      <c r="D1396" s="307"/>
      <c r="E1396" s="307"/>
      <c r="F1396" s="307"/>
      <c r="G1396" s="307"/>
    </row>
    <row r="1397" spans="4:7">
      <c r="D1397" s="307"/>
      <c r="E1397" s="307"/>
      <c r="F1397" s="307"/>
      <c r="G1397" s="307"/>
    </row>
    <row r="1398" spans="4:7">
      <c r="D1398" s="307"/>
      <c r="E1398" s="307"/>
      <c r="F1398" s="307"/>
      <c r="G1398" s="307"/>
    </row>
    <row r="1399" spans="4:7">
      <c r="D1399" s="307"/>
      <c r="E1399" s="307"/>
      <c r="F1399" s="307"/>
      <c r="G1399" s="307"/>
    </row>
    <row r="1400" spans="4:7">
      <c r="D1400" s="307"/>
      <c r="E1400" s="307"/>
      <c r="F1400" s="307"/>
      <c r="G1400" s="307"/>
    </row>
    <row r="1401" spans="4:7">
      <c r="D1401" s="307"/>
      <c r="E1401" s="307"/>
      <c r="F1401" s="307"/>
      <c r="G1401" s="307"/>
    </row>
    <row r="1402" spans="4:7">
      <c r="D1402" s="307"/>
      <c r="E1402" s="307"/>
      <c r="F1402" s="307"/>
      <c r="G1402" s="307"/>
    </row>
    <row r="1403" spans="4:7">
      <c r="D1403" s="307"/>
      <c r="E1403" s="307"/>
      <c r="F1403" s="307"/>
      <c r="G1403" s="307"/>
    </row>
    <row r="1404" spans="4:7">
      <c r="D1404" s="307"/>
      <c r="E1404" s="307"/>
      <c r="F1404" s="307"/>
      <c r="G1404" s="307"/>
    </row>
    <row r="1405" spans="4:7">
      <c r="D1405" s="307"/>
      <c r="E1405" s="307"/>
      <c r="F1405" s="307"/>
      <c r="G1405" s="307"/>
    </row>
    <row r="1406" spans="4:7">
      <c r="D1406" s="307"/>
      <c r="E1406" s="307"/>
      <c r="F1406" s="307"/>
      <c r="G1406" s="307"/>
    </row>
    <row r="1407" spans="4:7">
      <c r="D1407" s="307"/>
      <c r="E1407" s="307"/>
      <c r="F1407" s="307"/>
      <c r="G1407" s="307"/>
    </row>
    <row r="1408" spans="4:7">
      <c r="D1408" s="307"/>
      <c r="E1408" s="307"/>
      <c r="F1408" s="307"/>
      <c r="G1408" s="307"/>
    </row>
    <row r="1409" spans="4:7">
      <c r="D1409" s="307"/>
      <c r="E1409" s="307"/>
      <c r="F1409" s="307"/>
      <c r="G1409" s="307"/>
    </row>
    <row r="1410" spans="4:7">
      <c r="D1410" s="307"/>
      <c r="E1410" s="307"/>
      <c r="F1410" s="307"/>
      <c r="G1410" s="307"/>
    </row>
    <row r="1411" spans="4:7">
      <c r="D1411" s="307"/>
      <c r="E1411" s="307"/>
      <c r="F1411" s="307"/>
      <c r="G1411" s="307"/>
    </row>
    <row r="1412" spans="4:7">
      <c r="D1412" s="307"/>
      <c r="E1412" s="307"/>
      <c r="F1412" s="307"/>
      <c r="G1412" s="307"/>
    </row>
    <row r="1413" spans="4:7">
      <c r="D1413" s="307"/>
      <c r="E1413" s="307"/>
      <c r="F1413" s="307"/>
      <c r="G1413" s="307"/>
    </row>
    <row r="1414" spans="4:7">
      <c r="D1414" s="307"/>
      <c r="E1414" s="307"/>
      <c r="F1414" s="307"/>
      <c r="G1414" s="307"/>
    </row>
    <row r="1415" spans="4:7">
      <c r="D1415" s="307"/>
      <c r="E1415" s="307"/>
      <c r="F1415" s="307"/>
      <c r="G1415" s="307"/>
    </row>
    <row r="1416" spans="4:7">
      <c r="D1416" s="307"/>
      <c r="E1416" s="307"/>
      <c r="F1416" s="307"/>
      <c r="G1416" s="307"/>
    </row>
    <row r="1417" spans="4:7">
      <c r="D1417" s="307"/>
      <c r="E1417" s="307"/>
      <c r="F1417" s="307"/>
      <c r="G1417" s="307"/>
    </row>
    <row r="1418" spans="4:7">
      <c r="D1418" s="307"/>
      <c r="E1418" s="307"/>
      <c r="F1418" s="307"/>
      <c r="G1418" s="307"/>
    </row>
    <row r="1419" spans="4:7">
      <c r="D1419" s="307"/>
      <c r="E1419" s="307"/>
      <c r="F1419" s="307"/>
      <c r="G1419" s="307"/>
    </row>
    <row r="1420" spans="4:7">
      <c r="D1420" s="307"/>
      <c r="E1420" s="307"/>
      <c r="F1420" s="307"/>
      <c r="G1420" s="307"/>
    </row>
    <row r="1421" spans="4:7">
      <c r="D1421" s="307"/>
      <c r="E1421" s="307"/>
      <c r="F1421" s="307"/>
      <c r="G1421" s="307"/>
    </row>
    <row r="1422" spans="4:7">
      <c r="D1422" s="307"/>
      <c r="E1422" s="307"/>
      <c r="F1422" s="307"/>
      <c r="G1422" s="307"/>
    </row>
    <row r="1423" spans="4:7">
      <c r="D1423" s="307"/>
      <c r="E1423" s="307"/>
      <c r="F1423" s="307"/>
      <c r="G1423" s="307"/>
    </row>
    <row r="1424" spans="4:7">
      <c r="D1424" s="307"/>
      <c r="E1424" s="307"/>
      <c r="F1424" s="307"/>
      <c r="G1424" s="307"/>
    </row>
    <row r="1425" spans="4:7">
      <c r="D1425" s="307"/>
      <c r="E1425" s="307"/>
      <c r="F1425" s="307"/>
      <c r="G1425" s="307"/>
    </row>
    <row r="1426" spans="4:7">
      <c r="D1426" s="307"/>
      <c r="E1426" s="307"/>
      <c r="F1426" s="307"/>
      <c r="G1426" s="307"/>
    </row>
    <row r="1427" spans="4:7">
      <c r="D1427" s="307"/>
      <c r="E1427" s="307"/>
      <c r="F1427" s="307"/>
      <c r="G1427" s="307"/>
    </row>
    <row r="1428" spans="4:7">
      <c r="D1428" s="307"/>
      <c r="E1428" s="307"/>
      <c r="F1428" s="307"/>
      <c r="G1428" s="307"/>
    </row>
    <row r="1429" spans="4:7">
      <c r="D1429" s="307"/>
      <c r="E1429" s="307"/>
      <c r="F1429" s="307"/>
      <c r="G1429" s="307"/>
    </row>
    <row r="1430" spans="4:7">
      <c r="D1430" s="307"/>
      <c r="E1430" s="307"/>
      <c r="F1430" s="307"/>
      <c r="G1430" s="307"/>
    </row>
    <row r="1431" spans="4:7">
      <c r="D1431" s="307"/>
      <c r="E1431" s="307"/>
      <c r="F1431" s="307"/>
      <c r="G1431" s="307"/>
    </row>
    <row r="1432" spans="4:7">
      <c r="D1432" s="307"/>
      <c r="E1432" s="307"/>
      <c r="F1432" s="307"/>
      <c r="G1432" s="307"/>
    </row>
    <row r="1433" spans="4:7">
      <c r="D1433" s="307"/>
      <c r="E1433" s="307"/>
      <c r="F1433" s="307"/>
      <c r="G1433" s="307"/>
    </row>
    <row r="1434" spans="4:7">
      <c r="D1434" s="307"/>
      <c r="E1434" s="307"/>
      <c r="F1434" s="307"/>
      <c r="G1434" s="307"/>
    </row>
    <row r="1435" spans="4:7">
      <c r="D1435" s="307"/>
      <c r="E1435" s="307"/>
      <c r="F1435" s="307"/>
      <c r="G1435" s="307"/>
    </row>
    <row r="1436" spans="4:7">
      <c r="D1436" s="307"/>
      <c r="E1436" s="307"/>
      <c r="F1436" s="307"/>
      <c r="G1436" s="307"/>
    </row>
    <row r="1437" spans="4:7">
      <c r="D1437" s="307"/>
      <c r="E1437" s="307"/>
      <c r="F1437" s="307"/>
      <c r="G1437" s="307"/>
    </row>
    <row r="1438" spans="4:7">
      <c r="D1438" s="307"/>
      <c r="E1438" s="307"/>
      <c r="F1438" s="307"/>
      <c r="G1438" s="307"/>
    </row>
    <row r="1439" spans="4:7">
      <c r="D1439" s="307"/>
      <c r="E1439" s="307"/>
      <c r="F1439" s="307"/>
      <c r="G1439" s="307"/>
    </row>
    <row r="1440" spans="4:7">
      <c r="D1440" s="307"/>
      <c r="E1440" s="307"/>
      <c r="F1440" s="307"/>
      <c r="G1440" s="307"/>
    </row>
    <row r="1441" spans="4:7">
      <c r="D1441" s="307"/>
      <c r="E1441" s="307"/>
      <c r="F1441" s="307"/>
      <c r="G1441" s="307"/>
    </row>
    <row r="1442" spans="4:7">
      <c r="D1442" s="307"/>
      <c r="E1442" s="307"/>
      <c r="F1442" s="307"/>
      <c r="G1442" s="307"/>
    </row>
    <row r="1443" spans="4:7">
      <c r="D1443" s="307"/>
      <c r="E1443" s="307"/>
      <c r="F1443" s="307"/>
      <c r="G1443" s="307"/>
    </row>
    <row r="1444" spans="4:7">
      <c r="D1444" s="307"/>
      <c r="E1444" s="307"/>
      <c r="F1444" s="307"/>
      <c r="G1444" s="307"/>
    </row>
    <row r="1445" spans="4:7">
      <c r="D1445" s="307"/>
      <c r="E1445" s="307"/>
      <c r="F1445" s="307"/>
      <c r="G1445" s="307"/>
    </row>
    <row r="1446" spans="4:7">
      <c r="D1446" s="307"/>
      <c r="E1446" s="307"/>
      <c r="F1446" s="307"/>
      <c r="G1446" s="307"/>
    </row>
    <row r="1447" spans="4:7">
      <c r="D1447" s="307"/>
      <c r="E1447" s="307"/>
      <c r="F1447" s="307"/>
      <c r="G1447" s="307"/>
    </row>
    <row r="1448" spans="4:7">
      <c r="D1448" s="307"/>
      <c r="E1448" s="307"/>
      <c r="F1448" s="307"/>
      <c r="G1448" s="307"/>
    </row>
    <row r="1449" spans="4:7">
      <c r="D1449" s="307"/>
      <c r="E1449" s="307"/>
      <c r="F1449" s="307"/>
      <c r="G1449" s="307"/>
    </row>
    <row r="1450" spans="4:7">
      <c r="D1450" s="307"/>
      <c r="E1450" s="307"/>
      <c r="F1450" s="307"/>
      <c r="G1450" s="307"/>
    </row>
    <row r="1451" spans="4:7">
      <c r="D1451" s="307"/>
      <c r="E1451" s="307"/>
      <c r="F1451" s="307"/>
      <c r="G1451" s="307"/>
    </row>
    <row r="1452" spans="4:7">
      <c r="D1452" s="307"/>
      <c r="E1452" s="307"/>
      <c r="F1452" s="307"/>
      <c r="G1452" s="307"/>
    </row>
    <row r="1453" spans="4:7">
      <c r="D1453" s="307"/>
      <c r="E1453" s="307"/>
      <c r="F1453" s="307"/>
      <c r="G1453" s="307"/>
    </row>
    <row r="1454" spans="4:7">
      <c r="D1454" s="307"/>
      <c r="E1454" s="307"/>
      <c r="F1454" s="307"/>
      <c r="G1454" s="307"/>
    </row>
    <row r="1455" spans="4:7">
      <c r="D1455" s="307"/>
      <c r="E1455" s="307"/>
      <c r="F1455" s="307"/>
      <c r="G1455" s="307"/>
    </row>
    <row r="1456" spans="4:7">
      <c r="D1456" s="307"/>
      <c r="E1456" s="307"/>
      <c r="F1456" s="307"/>
      <c r="G1456" s="307"/>
    </row>
    <row r="1457" spans="4:7">
      <c r="D1457" s="307"/>
      <c r="E1457" s="307"/>
      <c r="F1457" s="307"/>
      <c r="G1457" s="307"/>
    </row>
    <row r="1458" spans="4:7">
      <c r="D1458" s="307"/>
      <c r="E1458" s="307"/>
      <c r="F1458" s="307"/>
      <c r="G1458" s="307"/>
    </row>
    <row r="1459" spans="4:7">
      <c r="D1459" s="307"/>
      <c r="E1459" s="307"/>
      <c r="F1459" s="307"/>
      <c r="G1459" s="307"/>
    </row>
    <row r="1460" spans="4:7">
      <c r="D1460" s="307"/>
      <c r="E1460" s="307"/>
      <c r="F1460" s="307"/>
      <c r="G1460" s="307"/>
    </row>
    <row r="1461" spans="4:7">
      <c r="D1461" s="307"/>
      <c r="E1461" s="307"/>
      <c r="F1461" s="307"/>
      <c r="G1461" s="307"/>
    </row>
    <row r="1462" spans="4:7">
      <c r="D1462" s="307"/>
      <c r="E1462" s="307"/>
      <c r="F1462" s="307"/>
      <c r="G1462" s="307"/>
    </row>
    <row r="1463" spans="4:7">
      <c r="D1463" s="307"/>
      <c r="E1463" s="307"/>
      <c r="F1463" s="307"/>
      <c r="G1463" s="307"/>
    </row>
    <row r="1464" spans="4:7">
      <c r="D1464" s="307"/>
      <c r="E1464" s="307"/>
      <c r="F1464" s="307"/>
      <c r="G1464" s="307"/>
    </row>
    <row r="1465" spans="4:7">
      <c r="D1465" s="307"/>
      <c r="E1465" s="307"/>
      <c r="F1465" s="307"/>
      <c r="G1465" s="307"/>
    </row>
    <row r="1466" spans="4:7">
      <c r="D1466" s="307"/>
      <c r="E1466" s="307"/>
      <c r="F1466" s="307"/>
      <c r="G1466" s="307"/>
    </row>
    <row r="1467" spans="4:7">
      <c r="D1467" s="307"/>
      <c r="E1467" s="307"/>
      <c r="F1467" s="307"/>
      <c r="G1467" s="307"/>
    </row>
    <row r="1468" spans="4:7">
      <c r="D1468" s="307"/>
      <c r="E1468" s="307"/>
      <c r="F1468" s="307"/>
      <c r="G1468" s="307"/>
    </row>
    <row r="1469" spans="4:7">
      <c r="D1469" s="307"/>
      <c r="E1469" s="307"/>
      <c r="F1469" s="307"/>
      <c r="G1469" s="307"/>
    </row>
    <row r="1470" spans="4:7">
      <c r="D1470" s="307"/>
      <c r="E1470" s="307"/>
      <c r="F1470" s="307"/>
      <c r="G1470" s="307"/>
    </row>
    <row r="1471" spans="4:7">
      <c r="D1471" s="307"/>
      <c r="E1471" s="307"/>
      <c r="F1471" s="307"/>
      <c r="G1471" s="307"/>
    </row>
    <row r="1472" spans="4:7">
      <c r="D1472" s="307"/>
      <c r="E1472" s="307"/>
      <c r="F1472" s="307"/>
      <c r="G1472" s="307"/>
    </row>
    <row r="1473" spans="4:7">
      <c r="D1473" s="307"/>
      <c r="E1473" s="307"/>
      <c r="F1473" s="307"/>
      <c r="G1473" s="307"/>
    </row>
    <row r="1474" spans="4:7">
      <c r="D1474" s="307"/>
      <c r="E1474" s="307"/>
      <c r="F1474" s="307"/>
      <c r="G1474" s="307"/>
    </row>
    <row r="1475" spans="4:7">
      <c r="D1475" s="307"/>
      <c r="E1475" s="307"/>
      <c r="F1475" s="307"/>
      <c r="G1475" s="307"/>
    </row>
    <row r="1476" spans="4:7">
      <c r="D1476" s="307"/>
      <c r="E1476" s="307"/>
      <c r="F1476" s="307"/>
      <c r="G1476" s="307"/>
    </row>
    <row r="1477" spans="4:7">
      <c r="D1477" s="307"/>
      <c r="E1477" s="307"/>
      <c r="F1477" s="307"/>
      <c r="G1477" s="307"/>
    </row>
    <row r="1478" spans="4:7">
      <c r="D1478" s="307"/>
      <c r="E1478" s="307"/>
      <c r="F1478" s="307"/>
      <c r="G1478" s="307"/>
    </row>
    <row r="1479" spans="4:7">
      <c r="D1479" s="307"/>
      <c r="E1479" s="307"/>
      <c r="F1479" s="307"/>
      <c r="G1479" s="307"/>
    </row>
    <row r="1480" spans="4:7">
      <c r="D1480" s="307"/>
      <c r="E1480" s="307"/>
      <c r="F1480" s="307"/>
      <c r="G1480" s="307"/>
    </row>
    <row r="1481" spans="4:7">
      <c r="D1481" s="307"/>
      <c r="E1481" s="307"/>
      <c r="F1481" s="307"/>
      <c r="G1481" s="307"/>
    </row>
    <row r="1482" spans="4:7">
      <c r="D1482" s="307"/>
      <c r="E1482" s="307"/>
      <c r="F1482" s="307"/>
      <c r="G1482" s="307"/>
    </row>
    <row r="1483" spans="4:7">
      <c r="D1483" s="307"/>
      <c r="E1483" s="307"/>
      <c r="F1483" s="307"/>
      <c r="G1483" s="307"/>
    </row>
    <row r="1484" spans="4:7">
      <c r="D1484" s="307"/>
      <c r="E1484" s="307"/>
      <c r="F1484" s="307"/>
      <c r="G1484" s="307"/>
    </row>
    <row r="1485" spans="4:7">
      <c r="D1485" s="307"/>
      <c r="E1485" s="307"/>
      <c r="F1485" s="307"/>
      <c r="G1485" s="307"/>
    </row>
    <row r="1486" spans="4:7">
      <c r="D1486" s="307"/>
      <c r="E1486" s="307"/>
      <c r="F1486" s="307"/>
      <c r="G1486" s="307"/>
    </row>
    <row r="1487" spans="4:7">
      <c r="D1487" s="307"/>
      <c r="E1487" s="307"/>
      <c r="F1487" s="307"/>
      <c r="G1487" s="307"/>
    </row>
    <row r="1488" spans="4:7">
      <c r="D1488" s="307"/>
      <c r="E1488" s="307"/>
      <c r="F1488" s="307"/>
      <c r="G1488" s="307"/>
    </row>
    <row r="1489" spans="4:7">
      <c r="D1489" s="307"/>
      <c r="E1489" s="307"/>
      <c r="F1489" s="307"/>
      <c r="G1489" s="307"/>
    </row>
    <row r="1490" spans="4:7">
      <c r="D1490" s="307"/>
      <c r="E1490" s="307"/>
      <c r="F1490" s="307"/>
      <c r="G1490" s="307"/>
    </row>
    <row r="1491" spans="4:7">
      <c r="D1491" s="307"/>
      <c r="E1491" s="307"/>
      <c r="F1491" s="307"/>
      <c r="G1491" s="307"/>
    </row>
    <row r="1492" spans="4:7">
      <c r="D1492" s="307"/>
      <c r="E1492" s="307"/>
      <c r="F1492" s="307"/>
      <c r="G1492" s="307"/>
    </row>
    <row r="1493" spans="4:7">
      <c r="D1493" s="307"/>
      <c r="E1493" s="307"/>
      <c r="F1493" s="307"/>
      <c r="G1493" s="307"/>
    </row>
    <row r="1494" spans="4:7">
      <c r="D1494" s="307"/>
      <c r="E1494" s="307"/>
      <c r="F1494" s="307"/>
      <c r="G1494" s="307"/>
    </row>
    <row r="1495" spans="4:7">
      <c r="D1495" s="307"/>
      <c r="E1495" s="307"/>
      <c r="F1495" s="307"/>
      <c r="G1495" s="307"/>
    </row>
    <row r="1496" spans="4:7">
      <c r="D1496" s="307"/>
      <c r="E1496" s="307"/>
      <c r="F1496" s="307"/>
      <c r="G1496" s="307"/>
    </row>
    <row r="1497" spans="4:7">
      <c r="D1497" s="307"/>
      <c r="E1497" s="307"/>
      <c r="F1497" s="307"/>
      <c r="G1497" s="307"/>
    </row>
    <row r="1498" spans="4:7">
      <c r="D1498" s="307"/>
      <c r="E1498" s="307"/>
      <c r="F1498" s="307"/>
      <c r="G1498" s="307"/>
    </row>
    <row r="1499" spans="4:7">
      <c r="D1499" s="307"/>
      <c r="E1499" s="307"/>
      <c r="F1499" s="307"/>
      <c r="G1499" s="307"/>
    </row>
    <row r="1500" spans="4:7">
      <c r="D1500" s="307"/>
      <c r="E1500" s="307"/>
      <c r="F1500" s="307"/>
      <c r="G1500" s="307"/>
    </row>
    <row r="1501" spans="4:7">
      <c r="D1501" s="307"/>
      <c r="E1501" s="307"/>
      <c r="F1501" s="307"/>
      <c r="G1501" s="307"/>
    </row>
    <row r="1502" spans="4:7">
      <c r="D1502" s="307"/>
      <c r="E1502" s="307"/>
      <c r="F1502" s="307"/>
      <c r="G1502" s="307"/>
    </row>
    <row r="1503" spans="4:7">
      <c r="D1503" s="307"/>
      <c r="E1503" s="307"/>
      <c r="F1503" s="307"/>
      <c r="G1503" s="307"/>
    </row>
    <row r="1504" spans="4:7">
      <c r="D1504" s="307"/>
      <c r="E1504" s="307"/>
      <c r="F1504" s="307"/>
      <c r="G1504" s="307"/>
    </row>
    <row r="1505" spans="4:7">
      <c r="D1505" s="307"/>
      <c r="E1505" s="307"/>
      <c r="F1505" s="307"/>
      <c r="G1505" s="307"/>
    </row>
    <row r="1506" spans="4:7">
      <c r="D1506" s="307"/>
      <c r="E1506" s="307"/>
      <c r="F1506" s="307"/>
      <c r="G1506" s="307"/>
    </row>
    <row r="1507" spans="4:7">
      <c r="D1507" s="307"/>
      <c r="E1507" s="307"/>
      <c r="F1507" s="307"/>
      <c r="G1507" s="307"/>
    </row>
    <row r="1508" spans="4:7">
      <c r="D1508" s="307"/>
      <c r="E1508" s="307"/>
      <c r="F1508" s="307"/>
      <c r="G1508" s="307"/>
    </row>
    <row r="1509" spans="4:7">
      <c r="D1509" s="307"/>
      <c r="E1509" s="307"/>
      <c r="F1509" s="307"/>
      <c r="G1509" s="307"/>
    </row>
    <row r="1510" spans="4:7">
      <c r="D1510" s="307"/>
      <c r="E1510" s="307"/>
      <c r="F1510" s="307"/>
      <c r="G1510" s="307"/>
    </row>
    <row r="1511" spans="4:7">
      <c r="D1511" s="307"/>
      <c r="E1511" s="307"/>
      <c r="F1511" s="307"/>
      <c r="G1511" s="307"/>
    </row>
    <row r="1512" spans="4:7">
      <c r="D1512" s="307"/>
      <c r="E1512" s="307"/>
      <c r="F1512" s="307"/>
      <c r="G1512" s="307"/>
    </row>
    <row r="1513" spans="4:7">
      <c r="D1513" s="307"/>
      <c r="E1513" s="307"/>
      <c r="F1513" s="307"/>
      <c r="G1513" s="307"/>
    </row>
    <row r="1514" spans="4:7">
      <c r="D1514" s="307"/>
      <c r="E1514" s="307"/>
      <c r="F1514" s="307"/>
      <c r="G1514" s="307"/>
    </row>
    <row r="1515" spans="4:7">
      <c r="D1515" s="307"/>
      <c r="E1515" s="307"/>
      <c r="F1515" s="307"/>
      <c r="G1515" s="307"/>
    </row>
    <row r="1516" spans="4:7">
      <c r="D1516" s="307"/>
      <c r="E1516" s="307"/>
      <c r="F1516" s="307"/>
      <c r="G1516" s="307"/>
    </row>
    <row r="1517" spans="4:7">
      <c r="D1517" s="307"/>
      <c r="E1517" s="307"/>
      <c r="F1517" s="307"/>
      <c r="G1517" s="307"/>
    </row>
    <row r="1518" spans="4:7">
      <c r="D1518" s="307"/>
      <c r="E1518" s="307"/>
      <c r="F1518" s="307"/>
      <c r="G1518" s="307"/>
    </row>
    <row r="1519" spans="4:7">
      <c r="D1519" s="307"/>
      <c r="E1519" s="307"/>
      <c r="F1519" s="307"/>
      <c r="G1519" s="307"/>
    </row>
    <row r="1520" spans="4:7">
      <c r="D1520" s="307"/>
      <c r="E1520" s="307"/>
      <c r="F1520" s="307"/>
      <c r="G1520" s="307"/>
    </row>
    <row r="1521" spans="4:7">
      <c r="D1521" s="307"/>
      <c r="E1521" s="307"/>
      <c r="F1521" s="307"/>
      <c r="G1521" s="307"/>
    </row>
    <row r="1522" spans="4:7">
      <c r="D1522" s="307"/>
      <c r="E1522" s="307"/>
      <c r="F1522" s="307"/>
      <c r="G1522" s="307"/>
    </row>
    <row r="1523" spans="4:7">
      <c r="D1523" s="307"/>
      <c r="E1523" s="307"/>
      <c r="F1523" s="307"/>
      <c r="G1523" s="307"/>
    </row>
    <row r="1524" spans="4:7">
      <c r="D1524" s="307"/>
      <c r="E1524" s="307"/>
      <c r="F1524" s="307"/>
      <c r="G1524" s="307"/>
    </row>
    <row r="1525" spans="4:7">
      <c r="D1525" s="307"/>
      <c r="E1525" s="307"/>
      <c r="F1525" s="307"/>
      <c r="G1525" s="307"/>
    </row>
    <row r="1526" spans="4:7">
      <c r="D1526" s="307"/>
      <c r="E1526" s="307"/>
      <c r="F1526" s="307"/>
      <c r="G1526" s="307"/>
    </row>
    <row r="1527" spans="4:7">
      <c r="D1527" s="307"/>
      <c r="E1527" s="307"/>
      <c r="F1527" s="307"/>
      <c r="G1527" s="307"/>
    </row>
    <row r="1528" spans="4:7">
      <c r="D1528" s="307"/>
      <c r="E1528" s="307"/>
      <c r="F1528" s="307"/>
      <c r="G1528" s="307"/>
    </row>
    <row r="1529" spans="4:7">
      <c r="D1529" s="307"/>
      <c r="E1529" s="307"/>
      <c r="F1529" s="307"/>
      <c r="G1529" s="307"/>
    </row>
    <row r="1530" spans="4:7">
      <c r="D1530" s="307"/>
      <c r="E1530" s="307"/>
      <c r="F1530" s="307"/>
      <c r="G1530" s="307"/>
    </row>
    <row r="1531" spans="4:7">
      <c r="D1531" s="307"/>
      <c r="E1531" s="307"/>
      <c r="F1531" s="307"/>
      <c r="G1531" s="307"/>
    </row>
    <row r="1532" spans="4:7">
      <c r="D1532" s="307"/>
      <c r="E1532" s="307"/>
      <c r="F1532" s="307"/>
      <c r="G1532" s="307"/>
    </row>
    <row r="1533" spans="4:7">
      <c r="D1533" s="307"/>
      <c r="E1533" s="307"/>
      <c r="F1533" s="307"/>
      <c r="G1533" s="307"/>
    </row>
    <row r="1534" spans="4:7">
      <c r="D1534" s="307"/>
      <c r="E1534" s="307"/>
      <c r="F1534" s="307"/>
      <c r="G1534" s="307"/>
    </row>
    <row r="1535" spans="4:7">
      <c r="D1535" s="307"/>
      <c r="E1535" s="307"/>
      <c r="F1535" s="307"/>
      <c r="G1535" s="307"/>
    </row>
    <row r="1536" spans="4:7">
      <c r="D1536" s="307"/>
      <c r="E1536" s="307"/>
      <c r="F1536" s="307"/>
      <c r="G1536" s="307"/>
    </row>
    <row r="1537" spans="4:7">
      <c r="D1537" s="307"/>
      <c r="E1537" s="307"/>
      <c r="F1537" s="307"/>
      <c r="G1537" s="307"/>
    </row>
    <row r="1538" spans="4:7">
      <c r="D1538" s="307"/>
      <c r="E1538" s="307"/>
      <c r="F1538" s="307"/>
      <c r="G1538" s="307"/>
    </row>
    <row r="1539" spans="4:7">
      <c r="D1539" s="307"/>
      <c r="E1539" s="307"/>
      <c r="F1539" s="307"/>
      <c r="G1539" s="307"/>
    </row>
    <row r="1540" spans="4:7">
      <c r="D1540" s="307"/>
      <c r="E1540" s="307"/>
      <c r="F1540" s="307"/>
      <c r="G1540" s="307"/>
    </row>
    <row r="1541" spans="4:7">
      <c r="D1541" s="307"/>
      <c r="E1541" s="307"/>
      <c r="F1541" s="307"/>
      <c r="G1541" s="307"/>
    </row>
    <row r="1542" spans="4:7">
      <c r="D1542" s="307"/>
      <c r="E1542" s="307"/>
      <c r="F1542" s="307"/>
      <c r="G1542" s="307"/>
    </row>
    <row r="1543" spans="4:7">
      <c r="D1543" s="307"/>
      <c r="E1543" s="307"/>
      <c r="F1543" s="307"/>
      <c r="G1543" s="307"/>
    </row>
    <row r="1544" spans="4:7">
      <c r="D1544" s="307"/>
      <c r="E1544" s="307"/>
      <c r="F1544" s="307"/>
      <c r="G1544" s="307"/>
    </row>
    <row r="1545" spans="4:7">
      <c r="D1545" s="307"/>
      <c r="E1545" s="307"/>
      <c r="F1545" s="307"/>
      <c r="G1545" s="307"/>
    </row>
    <row r="1546" spans="4:7">
      <c r="D1546" s="307"/>
      <c r="E1546" s="307"/>
      <c r="F1546" s="307"/>
      <c r="G1546" s="307"/>
    </row>
    <row r="1547" spans="4:7">
      <c r="D1547" s="307"/>
      <c r="E1547" s="307"/>
      <c r="F1547" s="307"/>
      <c r="G1547" s="307"/>
    </row>
    <row r="1548" spans="4:7">
      <c r="D1548" s="307"/>
      <c r="E1548" s="307"/>
      <c r="F1548" s="307"/>
      <c r="G1548" s="307"/>
    </row>
    <row r="1549" spans="4:7">
      <c r="D1549" s="307"/>
      <c r="E1549" s="307"/>
      <c r="F1549" s="307"/>
      <c r="G1549" s="307"/>
    </row>
    <row r="1550" spans="4:7">
      <c r="D1550" s="307"/>
      <c r="E1550" s="307"/>
      <c r="F1550" s="307"/>
      <c r="G1550" s="307"/>
    </row>
    <row r="1551" spans="4:7">
      <c r="D1551" s="307"/>
      <c r="E1551" s="307"/>
      <c r="F1551" s="307"/>
      <c r="G1551" s="307"/>
    </row>
    <row r="1552" spans="4:7">
      <c r="D1552" s="307"/>
      <c r="E1552" s="307"/>
      <c r="F1552" s="307"/>
      <c r="G1552" s="307"/>
    </row>
    <row r="1553" spans="4:7">
      <c r="D1553" s="307"/>
      <c r="E1553" s="307"/>
      <c r="F1553" s="307"/>
      <c r="G1553" s="307"/>
    </row>
    <row r="1554" spans="4:7">
      <c r="D1554" s="307"/>
      <c r="E1554" s="307"/>
      <c r="F1554" s="307"/>
      <c r="G1554" s="307"/>
    </row>
    <row r="1555" spans="4:7">
      <c r="D1555" s="307"/>
      <c r="E1555" s="307"/>
      <c r="F1555" s="307"/>
      <c r="G1555" s="307"/>
    </row>
    <row r="1556" spans="4:7">
      <c r="D1556" s="307"/>
      <c r="E1556" s="307"/>
      <c r="F1556" s="307"/>
      <c r="G1556" s="307"/>
    </row>
    <row r="1557" spans="4:7">
      <c r="D1557" s="307"/>
      <c r="E1557" s="307"/>
      <c r="F1557" s="307"/>
      <c r="G1557" s="307"/>
    </row>
    <row r="1558" spans="4:7">
      <c r="D1558" s="307"/>
      <c r="E1558" s="307"/>
      <c r="F1558" s="307"/>
      <c r="G1558" s="307"/>
    </row>
    <row r="1559" spans="4:7">
      <c r="D1559" s="307"/>
      <c r="E1559" s="307"/>
      <c r="F1559" s="307"/>
      <c r="G1559" s="307"/>
    </row>
    <row r="1560" spans="4:7">
      <c r="D1560" s="307"/>
      <c r="E1560" s="307"/>
      <c r="F1560" s="307"/>
      <c r="G1560" s="307"/>
    </row>
    <row r="1561" spans="4:7">
      <c r="D1561" s="307"/>
      <c r="E1561" s="307"/>
      <c r="F1561" s="307"/>
      <c r="G1561" s="307"/>
    </row>
    <row r="1562" spans="4:7">
      <c r="D1562" s="307"/>
      <c r="E1562" s="307"/>
      <c r="F1562" s="307"/>
      <c r="G1562" s="307"/>
    </row>
    <row r="1563" spans="4:7">
      <c r="D1563" s="307"/>
      <c r="E1563" s="307"/>
      <c r="F1563" s="307"/>
      <c r="G1563" s="307"/>
    </row>
    <row r="1564" spans="4:7">
      <c r="D1564" s="307"/>
      <c r="E1564" s="307"/>
      <c r="F1564" s="307"/>
      <c r="G1564" s="307"/>
    </row>
    <row r="1565" spans="4:7">
      <c r="D1565" s="307"/>
      <c r="E1565" s="307"/>
      <c r="F1565" s="307"/>
      <c r="G1565" s="307"/>
    </row>
    <row r="1566" spans="4:7">
      <c r="D1566" s="307"/>
      <c r="E1566" s="307"/>
      <c r="F1566" s="307"/>
      <c r="G1566" s="307"/>
    </row>
    <row r="1567" spans="4:7">
      <c r="D1567" s="307"/>
      <c r="E1567" s="307"/>
      <c r="F1567" s="307"/>
      <c r="G1567" s="307"/>
    </row>
    <row r="1568" spans="4:7">
      <c r="D1568" s="307"/>
      <c r="E1568" s="307"/>
      <c r="F1568" s="307"/>
      <c r="G1568" s="307"/>
    </row>
    <row r="1569" spans="4:7">
      <c r="D1569" s="307"/>
      <c r="E1569" s="307"/>
      <c r="F1569" s="307"/>
      <c r="G1569" s="307"/>
    </row>
    <row r="1570" spans="4:7">
      <c r="D1570" s="307"/>
      <c r="E1570" s="307"/>
      <c r="F1570" s="307"/>
      <c r="G1570" s="307"/>
    </row>
    <row r="1571" spans="4:7">
      <c r="D1571" s="307"/>
      <c r="E1571" s="307"/>
      <c r="F1571" s="307"/>
      <c r="G1571" s="307"/>
    </row>
    <row r="1572" spans="4:7">
      <c r="D1572" s="307"/>
      <c r="E1572" s="307"/>
      <c r="F1572" s="307"/>
      <c r="G1572" s="307"/>
    </row>
    <row r="1573" spans="4:7">
      <c r="D1573" s="307"/>
      <c r="E1573" s="307"/>
      <c r="F1573" s="307"/>
      <c r="G1573" s="307"/>
    </row>
    <row r="1574" spans="4:7">
      <c r="D1574" s="307"/>
      <c r="E1574" s="307"/>
      <c r="F1574" s="307"/>
      <c r="G1574" s="307"/>
    </row>
    <row r="1575" spans="4:7">
      <c r="D1575" s="307"/>
      <c r="E1575" s="307"/>
      <c r="F1575" s="307"/>
      <c r="G1575" s="307"/>
    </row>
    <row r="1576" spans="4:7">
      <c r="D1576" s="307"/>
      <c r="E1576" s="307"/>
      <c r="F1576" s="307"/>
      <c r="G1576" s="307"/>
    </row>
    <row r="1577" spans="4:7">
      <c r="D1577" s="307"/>
      <c r="E1577" s="307"/>
      <c r="F1577" s="307"/>
      <c r="G1577" s="307"/>
    </row>
    <row r="1578" spans="4:7">
      <c r="D1578" s="307"/>
      <c r="E1578" s="307"/>
      <c r="F1578" s="307"/>
      <c r="G1578" s="307"/>
    </row>
    <row r="1579" spans="4:7">
      <c r="D1579" s="307"/>
      <c r="E1579" s="307"/>
      <c r="F1579" s="307"/>
      <c r="G1579" s="307"/>
    </row>
    <row r="1580" spans="4:7">
      <c r="D1580" s="307"/>
      <c r="E1580" s="307"/>
      <c r="F1580" s="307"/>
      <c r="G1580" s="307"/>
    </row>
    <row r="1581" spans="4:7">
      <c r="D1581" s="307"/>
      <c r="E1581" s="307"/>
      <c r="F1581" s="307"/>
      <c r="G1581" s="307"/>
    </row>
    <row r="1582" spans="4:7">
      <c r="D1582" s="307"/>
      <c r="E1582" s="307"/>
      <c r="F1582" s="307"/>
      <c r="G1582" s="307"/>
    </row>
    <row r="1583" spans="4:7">
      <c r="D1583" s="307"/>
      <c r="E1583" s="307"/>
      <c r="F1583" s="307"/>
      <c r="G1583" s="307"/>
    </row>
    <row r="1584" spans="4:7">
      <c r="D1584" s="307"/>
      <c r="E1584" s="307"/>
      <c r="F1584" s="307"/>
      <c r="G1584" s="307"/>
    </row>
    <row r="1585" spans="4:7">
      <c r="D1585" s="307"/>
      <c r="E1585" s="307"/>
      <c r="F1585" s="307"/>
      <c r="G1585" s="307"/>
    </row>
    <row r="1586" spans="4:7">
      <c r="D1586" s="307"/>
      <c r="E1586" s="307"/>
      <c r="F1586" s="307"/>
      <c r="G1586" s="307"/>
    </row>
    <row r="1587" spans="4:7">
      <c r="D1587" s="307"/>
      <c r="E1587" s="307"/>
      <c r="F1587" s="307"/>
      <c r="G1587" s="307"/>
    </row>
    <row r="1588" spans="4:7">
      <c r="D1588" s="307"/>
      <c r="E1588" s="307"/>
      <c r="F1588" s="307"/>
      <c r="G1588" s="307"/>
    </row>
    <row r="1589" spans="4:7">
      <c r="D1589" s="307"/>
      <c r="E1589" s="307"/>
      <c r="F1589" s="307"/>
      <c r="G1589" s="307"/>
    </row>
    <row r="1590" spans="4:7">
      <c r="D1590" s="307"/>
      <c r="E1590" s="307"/>
      <c r="F1590" s="307"/>
      <c r="G1590" s="307"/>
    </row>
    <row r="1591" spans="4:7">
      <c r="D1591" s="307"/>
      <c r="E1591" s="307"/>
      <c r="F1591" s="307"/>
      <c r="G1591" s="307"/>
    </row>
    <row r="1592" spans="4:7">
      <c r="D1592" s="307"/>
      <c r="E1592" s="307"/>
      <c r="F1592" s="307"/>
      <c r="G1592" s="307"/>
    </row>
    <row r="1593" spans="4:7">
      <c r="D1593" s="307"/>
      <c r="E1593" s="307"/>
      <c r="F1593" s="307"/>
      <c r="G1593" s="307"/>
    </row>
    <row r="1594" spans="4:7">
      <c r="D1594" s="307"/>
      <c r="E1594" s="307"/>
      <c r="F1594" s="307"/>
      <c r="G1594" s="307"/>
    </row>
    <row r="1595" spans="4:7">
      <c r="D1595" s="307"/>
      <c r="E1595" s="307"/>
      <c r="F1595" s="307"/>
      <c r="G1595" s="307"/>
    </row>
    <row r="1596" spans="4:7">
      <c r="D1596" s="307"/>
      <c r="E1596" s="307"/>
      <c r="F1596" s="307"/>
      <c r="G1596" s="307"/>
    </row>
    <row r="1597" spans="4:7">
      <c r="D1597" s="307"/>
      <c r="E1597" s="307"/>
      <c r="F1597" s="307"/>
      <c r="G1597" s="307"/>
    </row>
    <row r="1598" spans="4:7">
      <c r="D1598" s="307"/>
      <c r="E1598" s="307"/>
      <c r="F1598" s="307"/>
      <c r="G1598" s="307"/>
    </row>
    <row r="1599" spans="4:7">
      <c r="D1599" s="307"/>
      <c r="E1599" s="307"/>
      <c r="F1599" s="307"/>
      <c r="G1599" s="307"/>
    </row>
    <row r="1600" spans="4:7">
      <c r="D1600" s="307"/>
      <c r="E1600" s="307"/>
      <c r="F1600" s="307"/>
      <c r="G1600" s="307"/>
    </row>
    <row r="1601" spans="4:7">
      <c r="D1601" s="307"/>
      <c r="E1601" s="307"/>
      <c r="F1601" s="307"/>
      <c r="G1601" s="307"/>
    </row>
    <row r="1602" spans="4:7">
      <c r="D1602" s="307"/>
      <c r="E1602" s="307"/>
      <c r="F1602" s="307"/>
      <c r="G1602" s="307"/>
    </row>
    <row r="1603" spans="4:7">
      <c r="D1603" s="307"/>
      <c r="E1603" s="307"/>
      <c r="F1603" s="307"/>
      <c r="G1603" s="307"/>
    </row>
    <row r="1604" spans="4:7">
      <c r="D1604" s="307"/>
      <c r="E1604" s="307"/>
      <c r="F1604" s="307"/>
      <c r="G1604" s="307"/>
    </row>
    <row r="1605" spans="4:7">
      <c r="D1605" s="307"/>
      <c r="E1605" s="307"/>
      <c r="F1605" s="307"/>
      <c r="G1605" s="307"/>
    </row>
    <row r="1606" spans="4:7">
      <c r="D1606" s="307"/>
      <c r="E1606" s="307"/>
      <c r="F1606" s="307"/>
      <c r="G1606" s="307"/>
    </row>
    <row r="1607" spans="4:7">
      <c r="D1607" s="307"/>
      <c r="E1607" s="307"/>
      <c r="F1607" s="307"/>
      <c r="G1607" s="307"/>
    </row>
    <row r="1608" spans="4:7">
      <c r="D1608" s="307"/>
      <c r="E1608" s="307"/>
      <c r="F1608" s="307"/>
      <c r="G1608" s="307"/>
    </row>
    <row r="1609" spans="4:7">
      <c r="D1609" s="307"/>
      <c r="E1609" s="307"/>
      <c r="F1609" s="307"/>
      <c r="G1609" s="307"/>
    </row>
    <row r="1610" spans="4:7">
      <c r="D1610" s="307"/>
      <c r="E1610" s="307"/>
      <c r="F1610" s="307"/>
      <c r="G1610" s="307"/>
    </row>
    <row r="1611" spans="4:7">
      <c r="D1611" s="307"/>
      <c r="E1611" s="307"/>
      <c r="F1611" s="307"/>
      <c r="G1611" s="307"/>
    </row>
    <row r="1612" spans="4:7">
      <c r="D1612" s="307"/>
      <c r="E1612" s="307"/>
      <c r="F1612" s="307"/>
      <c r="G1612" s="307"/>
    </row>
    <row r="1613" spans="4:7">
      <c r="D1613" s="307"/>
      <c r="E1613" s="307"/>
      <c r="F1613" s="307"/>
      <c r="G1613" s="307"/>
    </row>
    <row r="1614" spans="4:7">
      <c r="D1614" s="307"/>
      <c r="E1614" s="307"/>
      <c r="F1614" s="307"/>
      <c r="G1614" s="307"/>
    </row>
    <row r="1615" spans="4:7">
      <c r="D1615" s="307"/>
      <c r="E1615" s="307"/>
      <c r="F1615" s="307"/>
      <c r="G1615" s="307"/>
    </row>
    <row r="1616" spans="4:7">
      <c r="D1616" s="307"/>
      <c r="E1616" s="307"/>
      <c r="F1616" s="307"/>
      <c r="G1616" s="307"/>
    </row>
    <row r="1617" spans="4:7">
      <c r="D1617" s="307"/>
      <c r="E1617" s="307"/>
      <c r="F1617" s="307"/>
      <c r="G1617" s="307"/>
    </row>
    <row r="1618" spans="4:7">
      <c r="D1618" s="307"/>
      <c r="E1618" s="307"/>
      <c r="F1618" s="307"/>
      <c r="G1618" s="307"/>
    </row>
    <row r="1619" spans="4:7">
      <c r="D1619" s="307"/>
      <c r="E1619" s="307"/>
      <c r="F1619" s="307"/>
      <c r="G1619" s="307"/>
    </row>
    <row r="1620" spans="4:7">
      <c r="D1620" s="307"/>
      <c r="E1620" s="307"/>
      <c r="F1620" s="307"/>
      <c r="G1620" s="307"/>
    </row>
    <row r="1621" spans="4:7">
      <c r="D1621" s="307"/>
      <c r="E1621" s="307"/>
      <c r="F1621" s="307"/>
      <c r="G1621" s="307"/>
    </row>
    <row r="1622" spans="4:7">
      <c r="D1622" s="307"/>
      <c r="E1622" s="307"/>
      <c r="F1622" s="307"/>
      <c r="G1622" s="307"/>
    </row>
    <row r="1623" spans="4:7">
      <c r="D1623" s="307"/>
      <c r="E1623" s="307"/>
      <c r="F1623" s="307"/>
      <c r="G1623" s="307"/>
    </row>
    <row r="1624" spans="4:7">
      <c r="D1624" s="307"/>
      <c r="E1624" s="307"/>
      <c r="F1624" s="307"/>
      <c r="G1624" s="307"/>
    </row>
    <row r="1625" spans="4:7">
      <c r="D1625" s="307"/>
      <c r="E1625" s="307"/>
      <c r="F1625" s="307"/>
      <c r="G1625" s="307"/>
    </row>
    <row r="1626" spans="4:7">
      <c r="D1626" s="307"/>
      <c r="E1626" s="307"/>
      <c r="F1626" s="307"/>
      <c r="G1626" s="307"/>
    </row>
    <row r="1627" spans="4:7">
      <c r="D1627" s="307"/>
      <c r="E1627" s="307"/>
      <c r="F1627" s="307"/>
      <c r="G1627" s="307"/>
    </row>
    <row r="1628" spans="4:7">
      <c r="D1628" s="307"/>
      <c r="E1628" s="307"/>
      <c r="F1628" s="307"/>
      <c r="G1628" s="307"/>
    </row>
    <row r="1629" spans="4:7">
      <c r="D1629" s="307"/>
      <c r="E1629" s="307"/>
      <c r="F1629" s="307"/>
      <c r="G1629" s="307"/>
    </row>
    <row r="1630" spans="4:7">
      <c r="D1630" s="307"/>
      <c r="E1630" s="307"/>
      <c r="F1630" s="307"/>
      <c r="G1630" s="307"/>
    </row>
    <row r="1631" spans="4:7">
      <c r="D1631" s="307"/>
      <c r="E1631" s="307"/>
      <c r="F1631" s="307"/>
      <c r="G1631" s="307"/>
    </row>
    <row r="1632" spans="4:7">
      <c r="D1632" s="307"/>
      <c r="E1632" s="307"/>
      <c r="F1632" s="307"/>
      <c r="G1632" s="307"/>
    </row>
    <row r="1633" spans="4:7">
      <c r="D1633" s="307"/>
      <c r="E1633" s="307"/>
      <c r="F1633" s="307"/>
      <c r="G1633" s="307"/>
    </row>
    <row r="1634" spans="4:7">
      <c r="D1634" s="307"/>
      <c r="E1634" s="307"/>
      <c r="F1634" s="307"/>
      <c r="G1634" s="307"/>
    </row>
    <row r="1635" spans="4:7">
      <c r="D1635" s="307"/>
      <c r="E1635" s="307"/>
      <c r="F1635" s="307"/>
      <c r="G1635" s="307"/>
    </row>
    <row r="1636" spans="4:7">
      <c r="D1636" s="307"/>
      <c r="E1636" s="307"/>
      <c r="F1636" s="307"/>
      <c r="G1636" s="307"/>
    </row>
    <row r="1637" spans="4:7">
      <c r="D1637" s="307"/>
      <c r="E1637" s="307"/>
      <c r="F1637" s="307"/>
      <c r="G1637" s="307"/>
    </row>
    <row r="1638" spans="4:7">
      <c r="D1638" s="307"/>
      <c r="E1638" s="307"/>
      <c r="F1638" s="307"/>
      <c r="G1638" s="307"/>
    </row>
    <row r="1639" spans="4:7">
      <c r="D1639" s="307"/>
      <c r="E1639" s="307"/>
      <c r="F1639" s="307"/>
      <c r="G1639" s="307"/>
    </row>
    <row r="1640" spans="4:7">
      <c r="D1640" s="307"/>
      <c r="E1640" s="307"/>
      <c r="F1640" s="307"/>
      <c r="G1640" s="307"/>
    </row>
    <row r="1641" spans="4:7">
      <c r="D1641" s="307"/>
      <c r="E1641" s="307"/>
      <c r="F1641" s="307"/>
      <c r="G1641" s="307"/>
    </row>
    <row r="1642" spans="4:7">
      <c r="D1642" s="307"/>
      <c r="E1642" s="307"/>
      <c r="F1642" s="307"/>
      <c r="G1642" s="307"/>
    </row>
    <row r="1643" spans="4:7">
      <c r="D1643" s="307"/>
      <c r="E1643" s="307"/>
      <c r="F1643" s="307"/>
      <c r="G1643" s="307"/>
    </row>
    <row r="1644" spans="4:7">
      <c r="D1644" s="307"/>
      <c r="E1644" s="307"/>
      <c r="F1644" s="307"/>
      <c r="G1644" s="307"/>
    </row>
    <row r="1645" spans="4:7">
      <c r="D1645" s="307"/>
      <c r="E1645" s="307"/>
      <c r="F1645" s="307"/>
      <c r="G1645" s="307"/>
    </row>
    <row r="1646" spans="4:7">
      <c r="D1646" s="307"/>
      <c r="E1646" s="307"/>
      <c r="F1646" s="307"/>
      <c r="G1646" s="307"/>
    </row>
    <row r="1647" spans="4:7">
      <c r="D1647" s="307"/>
      <c r="E1647" s="307"/>
      <c r="F1647" s="307"/>
      <c r="G1647" s="307"/>
    </row>
    <row r="1648" spans="4:7">
      <c r="D1648" s="307"/>
      <c r="E1648" s="307"/>
      <c r="F1648" s="307"/>
      <c r="G1648" s="307"/>
    </row>
    <row r="1649" spans="4:7">
      <c r="D1649" s="307"/>
      <c r="E1649" s="307"/>
      <c r="F1649" s="307"/>
      <c r="G1649" s="307"/>
    </row>
    <row r="1650" spans="4:7">
      <c r="D1650" s="307"/>
      <c r="E1650" s="307"/>
      <c r="F1650" s="307"/>
      <c r="G1650" s="307"/>
    </row>
    <row r="1651" spans="4:7">
      <c r="D1651" s="307"/>
      <c r="E1651" s="307"/>
      <c r="F1651" s="307"/>
      <c r="G1651" s="307"/>
    </row>
    <row r="1652" spans="4:7">
      <c r="D1652" s="307"/>
      <c r="E1652" s="307"/>
      <c r="F1652" s="307"/>
      <c r="G1652" s="307"/>
    </row>
    <row r="1653" spans="4:7">
      <c r="D1653" s="307"/>
      <c r="E1653" s="307"/>
      <c r="F1653" s="307"/>
      <c r="G1653" s="307"/>
    </row>
    <row r="1654" spans="4:7">
      <c r="D1654" s="307"/>
      <c r="E1654" s="307"/>
      <c r="F1654" s="307"/>
      <c r="G1654" s="307"/>
    </row>
    <row r="1655" spans="4:7">
      <c r="D1655" s="307"/>
      <c r="E1655" s="307"/>
      <c r="F1655" s="307"/>
      <c r="G1655" s="307"/>
    </row>
    <row r="1656" spans="4:7">
      <c r="D1656" s="307"/>
      <c r="E1656" s="307"/>
      <c r="F1656" s="307"/>
      <c r="G1656" s="307"/>
    </row>
    <row r="1657" spans="4:7">
      <c r="D1657" s="307"/>
      <c r="E1657" s="307"/>
      <c r="F1657" s="307"/>
      <c r="G1657" s="307"/>
    </row>
    <row r="1658" spans="4:7">
      <c r="D1658" s="307"/>
      <c r="E1658" s="307"/>
      <c r="F1658" s="307"/>
      <c r="G1658" s="307"/>
    </row>
    <row r="1659" spans="4:7">
      <c r="D1659" s="307"/>
      <c r="E1659" s="307"/>
      <c r="F1659" s="307"/>
      <c r="G1659" s="307"/>
    </row>
    <row r="1660" spans="4:7">
      <c r="D1660" s="307"/>
      <c r="E1660" s="307"/>
      <c r="F1660" s="307"/>
      <c r="G1660" s="307"/>
    </row>
    <row r="1661" spans="4:7">
      <c r="D1661" s="307"/>
      <c r="E1661" s="307"/>
      <c r="F1661" s="307"/>
      <c r="G1661" s="307"/>
    </row>
    <row r="1662" spans="4:7">
      <c r="D1662" s="307"/>
      <c r="E1662" s="307"/>
      <c r="F1662" s="307"/>
      <c r="G1662" s="307"/>
    </row>
    <row r="1663" spans="4:7">
      <c r="D1663" s="307"/>
      <c r="E1663" s="307"/>
      <c r="F1663" s="307"/>
      <c r="G1663" s="307"/>
    </row>
    <row r="1664" spans="4:7">
      <c r="D1664" s="307"/>
      <c r="E1664" s="307"/>
      <c r="F1664" s="307"/>
      <c r="G1664" s="307"/>
    </row>
    <row r="1665" spans="4:7">
      <c r="D1665" s="307"/>
      <c r="E1665" s="307"/>
      <c r="F1665" s="307"/>
      <c r="G1665" s="307"/>
    </row>
    <row r="1666" spans="4:7">
      <c r="D1666" s="307"/>
      <c r="E1666" s="307"/>
      <c r="F1666" s="307"/>
      <c r="G1666" s="307"/>
    </row>
    <row r="1667" spans="4:7">
      <c r="D1667" s="307"/>
      <c r="E1667" s="307"/>
      <c r="F1667" s="307"/>
      <c r="G1667" s="307"/>
    </row>
    <row r="1668" spans="4:7">
      <c r="D1668" s="307"/>
      <c r="E1668" s="307"/>
      <c r="F1668" s="307"/>
      <c r="G1668" s="307"/>
    </row>
    <row r="1669" spans="4:7">
      <c r="D1669" s="307"/>
      <c r="E1669" s="307"/>
      <c r="F1669" s="307"/>
      <c r="G1669" s="307"/>
    </row>
    <row r="1670" spans="4:7">
      <c r="D1670" s="307"/>
      <c r="E1670" s="307"/>
      <c r="F1670" s="307"/>
      <c r="G1670" s="307"/>
    </row>
    <row r="1671" spans="4:7">
      <c r="D1671" s="307"/>
      <c r="E1671" s="307"/>
      <c r="F1671" s="307"/>
      <c r="G1671" s="307"/>
    </row>
    <row r="1672" spans="4:7">
      <c r="D1672" s="307"/>
      <c r="E1672" s="307"/>
      <c r="F1672" s="307"/>
      <c r="G1672" s="307"/>
    </row>
    <row r="1673" spans="4:7">
      <c r="D1673" s="307"/>
      <c r="E1673" s="307"/>
      <c r="F1673" s="307"/>
      <c r="G1673" s="307"/>
    </row>
    <row r="1674" spans="4:7">
      <c r="D1674" s="307"/>
      <c r="E1674" s="307"/>
      <c r="F1674" s="307"/>
      <c r="G1674" s="307"/>
    </row>
    <row r="1675" spans="4:7">
      <c r="D1675" s="307"/>
      <c r="E1675" s="307"/>
      <c r="F1675" s="307"/>
      <c r="G1675" s="307"/>
    </row>
    <row r="1676" spans="4:7">
      <c r="D1676" s="307"/>
      <c r="E1676" s="307"/>
      <c r="F1676" s="307"/>
      <c r="G1676" s="307"/>
    </row>
    <row r="1677" spans="4:7">
      <c r="D1677" s="307"/>
      <c r="E1677" s="307"/>
      <c r="F1677" s="307"/>
      <c r="G1677" s="307"/>
    </row>
    <row r="1678" spans="4:7">
      <c r="D1678" s="307"/>
      <c r="E1678" s="307"/>
      <c r="F1678" s="307"/>
      <c r="G1678" s="307"/>
    </row>
    <row r="1679" spans="4:7">
      <c r="D1679" s="307"/>
      <c r="E1679" s="307"/>
      <c r="F1679" s="307"/>
      <c r="G1679" s="307"/>
    </row>
    <row r="1680" spans="4:7">
      <c r="D1680" s="307"/>
      <c r="E1680" s="307"/>
      <c r="F1680" s="307"/>
      <c r="G1680" s="307"/>
    </row>
    <row r="1681" spans="4:7">
      <c r="D1681" s="307"/>
      <c r="E1681" s="307"/>
      <c r="F1681" s="307"/>
      <c r="G1681" s="307"/>
    </row>
    <row r="1682" spans="4:7">
      <c r="D1682" s="307"/>
      <c r="E1682" s="307"/>
      <c r="F1682" s="307"/>
      <c r="G1682" s="307"/>
    </row>
    <row r="1683" spans="4:7">
      <c r="D1683" s="307"/>
      <c r="E1683" s="307"/>
      <c r="F1683" s="307"/>
      <c r="G1683" s="307"/>
    </row>
    <row r="1684" spans="4:7">
      <c r="D1684" s="307"/>
      <c r="E1684" s="307"/>
      <c r="F1684" s="307"/>
      <c r="G1684" s="307"/>
    </row>
    <row r="1685" spans="4:7">
      <c r="D1685" s="307"/>
      <c r="E1685" s="307"/>
      <c r="F1685" s="307"/>
      <c r="G1685" s="307"/>
    </row>
    <row r="1686" spans="4:7">
      <c r="D1686" s="307"/>
      <c r="E1686" s="307"/>
      <c r="F1686" s="307"/>
      <c r="G1686" s="307"/>
    </row>
    <row r="1687" spans="4:7">
      <c r="D1687" s="307"/>
      <c r="E1687" s="307"/>
      <c r="F1687" s="307"/>
      <c r="G1687" s="307"/>
    </row>
    <row r="1688" spans="4:7">
      <c r="D1688" s="307"/>
      <c r="E1688" s="307"/>
      <c r="F1688" s="307"/>
      <c r="G1688" s="307"/>
    </row>
    <row r="1689" spans="4:7">
      <c r="D1689" s="307"/>
      <c r="E1689" s="307"/>
      <c r="F1689" s="307"/>
      <c r="G1689" s="307"/>
    </row>
    <row r="1690" spans="4:7">
      <c r="D1690" s="307"/>
      <c r="E1690" s="307"/>
      <c r="F1690" s="307"/>
      <c r="G1690" s="307"/>
    </row>
    <row r="1691" spans="4:7">
      <c r="D1691" s="307"/>
      <c r="E1691" s="307"/>
      <c r="F1691" s="307"/>
      <c r="G1691" s="307"/>
    </row>
    <row r="1692" spans="4:7">
      <c r="D1692" s="307"/>
      <c r="E1692" s="307"/>
      <c r="F1692" s="307"/>
      <c r="G1692" s="307"/>
    </row>
    <row r="1693" spans="4:7">
      <c r="D1693" s="307"/>
      <c r="E1693" s="307"/>
      <c r="F1693" s="307"/>
      <c r="G1693" s="307"/>
    </row>
    <row r="1694" spans="4:7">
      <c r="D1694" s="307"/>
      <c r="E1694" s="307"/>
      <c r="F1694" s="307"/>
      <c r="G1694" s="307"/>
    </row>
    <row r="1695" spans="4:7">
      <c r="D1695" s="307"/>
      <c r="E1695" s="307"/>
      <c r="F1695" s="307"/>
      <c r="G1695" s="307"/>
    </row>
    <row r="1696" spans="4:7">
      <c r="D1696" s="307"/>
      <c r="E1696" s="307"/>
      <c r="F1696" s="307"/>
      <c r="G1696" s="307"/>
    </row>
    <row r="1697" spans="4:7">
      <c r="D1697" s="307"/>
      <c r="E1697" s="307"/>
      <c r="F1697" s="307"/>
      <c r="G1697" s="307"/>
    </row>
    <row r="1698" spans="4:7">
      <c r="D1698" s="307"/>
      <c r="E1698" s="307"/>
      <c r="F1698" s="307"/>
      <c r="G1698" s="307"/>
    </row>
    <row r="1699" spans="4:7">
      <c r="D1699" s="307"/>
      <c r="E1699" s="307"/>
      <c r="F1699" s="307"/>
      <c r="G1699" s="307"/>
    </row>
    <row r="1700" spans="4:7">
      <c r="D1700" s="307"/>
      <c r="E1700" s="307"/>
      <c r="F1700" s="307"/>
      <c r="G1700" s="307"/>
    </row>
    <row r="1701" spans="4:7">
      <c r="D1701" s="307"/>
      <c r="E1701" s="307"/>
      <c r="F1701" s="307"/>
      <c r="G1701" s="307"/>
    </row>
    <row r="1702" spans="4:7">
      <c r="D1702" s="307"/>
      <c r="E1702" s="307"/>
      <c r="F1702" s="307"/>
      <c r="G1702" s="307"/>
    </row>
    <row r="1703" spans="4:7">
      <c r="D1703" s="307"/>
      <c r="E1703" s="307"/>
      <c r="F1703" s="307"/>
      <c r="G1703" s="307"/>
    </row>
    <row r="1704" spans="4:7">
      <c r="D1704" s="307"/>
      <c r="E1704" s="307"/>
      <c r="F1704" s="307"/>
      <c r="G1704" s="307"/>
    </row>
    <row r="1705" spans="4:7">
      <c r="D1705" s="307"/>
      <c r="E1705" s="307"/>
      <c r="F1705" s="307"/>
      <c r="G1705" s="307"/>
    </row>
    <row r="1706" spans="4:7">
      <c r="D1706" s="307"/>
      <c r="E1706" s="307"/>
      <c r="F1706" s="307"/>
      <c r="G1706" s="307"/>
    </row>
    <row r="1707" spans="4:7">
      <c r="D1707" s="307"/>
      <c r="E1707" s="307"/>
      <c r="F1707" s="307"/>
      <c r="G1707" s="307"/>
    </row>
    <row r="1708" spans="4:7">
      <c r="D1708" s="307"/>
      <c r="E1708" s="307"/>
      <c r="F1708" s="307"/>
      <c r="G1708" s="307"/>
    </row>
    <row r="1709" spans="4:7">
      <c r="D1709" s="307"/>
      <c r="E1709" s="307"/>
      <c r="F1709" s="307"/>
      <c r="G1709" s="307"/>
    </row>
    <row r="1710" spans="4:7">
      <c r="D1710" s="307"/>
      <c r="E1710" s="307"/>
      <c r="F1710" s="307"/>
      <c r="G1710" s="307"/>
    </row>
    <row r="1711" spans="4:7">
      <c r="D1711" s="307"/>
      <c r="E1711" s="307"/>
      <c r="F1711" s="307"/>
      <c r="G1711" s="307"/>
    </row>
    <row r="1712" spans="4:7">
      <c r="D1712" s="307"/>
      <c r="E1712" s="307"/>
      <c r="F1712" s="307"/>
      <c r="G1712" s="307"/>
    </row>
    <row r="1713" spans="4:7">
      <c r="D1713" s="307"/>
      <c r="E1713" s="307"/>
      <c r="F1713" s="307"/>
      <c r="G1713" s="307"/>
    </row>
    <row r="1714" spans="4:7">
      <c r="D1714" s="307"/>
      <c r="E1714" s="307"/>
      <c r="F1714" s="307"/>
      <c r="G1714" s="307"/>
    </row>
    <row r="1715" spans="4:7">
      <c r="D1715" s="307"/>
      <c r="E1715" s="307"/>
      <c r="F1715" s="307"/>
      <c r="G1715" s="307"/>
    </row>
    <row r="1716" spans="4:7">
      <c r="D1716" s="307"/>
      <c r="E1716" s="307"/>
      <c r="F1716" s="307"/>
      <c r="G1716" s="307"/>
    </row>
    <row r="1717" spans="4:7">
      <c r="D1717" s="307"/>
      <c r="E1717" s="307"/>
      <c r="F1717" s="307"/>
      <c r="G1717" s="307"/>
    </row>
    <row r="1718" spans="4:7">
      <c r="D1718" s="307"/>
      <c r="E1718" s="307"/>
      <c r="F1718" s="307"/>
      <c r="G1718" s="307"/>
    </row>
    <row r="1719" spans="4:7">
      <c r="D1719" s="307"/>
      <c r="E1719" s="307"/>
      <c r="F1719" s="307"/>
      <c r="G1719" s="307"/>
    </row>
    <row r="1720" spans="4:7">
      <c r="D1720" s="307"/>
      <c r="E1720" s="307"/>
      <c r="F1720" s="307"/>
      <c r="G1720" s="307"/>
    </row>
    <row r="1721" spans="4:7">
      <c r="D1721" s="307"/>
      <c r="E1721" s="307"/>
      <c r="F1721" s="307"/>
      <c r="G1721" s="307"/>
    </row>
    <row r="1722" spans="4:7">
      <c r="D1722" s="307"/>
      <c r="E1722" s="307"/>
      <c r="F1722" s="307"/>
      <c r="G1722" s="307"/>
    </row>
    <row r="1723" spans="4:7">
      <c r="D1723" s="307"/>
      <c r="E1723" s="307"/>
      <c r="F1723" s="307"/>
      <c r="G1723" s="307"/>
    </row>
    <row r="1724" spans="4:7">
      <c r="D1724" s="307"/>
      <c r="E1724" s="307"/>
      <c r="F1724" s="307"/>
      <c r="G1724" s="307"/>
    </row>
    <row r="1725" spans="4:7">
      <c r="D1725" s="307"/>
      <c r="E1725" s="307"/>
      <c r="F1725" s="307"/>
      <c r="G1725" s="307"/>
    </row>
    <row r="1726" spans="4:7">
      <c r="D1726" s="307"/>
      <c r="E1726" s="307"/>
      <c r="F1726" s="307"/>
      <c r="G1726" s="307"/>
    </row>
    <row r="1727" spans="4:7">
      <c r="D1727" s="307"/>
      <c r="E1727" s="307"/>
      <c r="F1727" s="307"/>
      <c r="G1727" s="307"/>
    </row>
    <row r="1728" spans="4:7">
      <c r="D1728" s="307"/>
      <c r="E1728" s="307"/>
      <c r="F1728" s="307"/>
      <c r="G1728" s="307"/>
    </row>
    <row r="1729" spans="4:7">
      <c r="D1729" s="307"/>
      <c r="E1729" s="307"/>
      <c r="F1729" s="307"/>
      <c r="G1729" s="307"/>
    </row>
    <row r="1730" spans="4:7">
      <c r="D1730" s="307"/>
      <c r="E1730" s="307"/>
      <c r="F1730" s="307"/>
      <c r="G1730" s="307"/>
    </row>
    <row r="1731" spans="4:7">
      <c r="D1731" s="307"/>
      <c r="E1731" s="307"/>
      <c r="F1731" s="307"/>
      <c r="G1731" s="307"/>
    </row>
    <row r="1732" spans="4:7">
      <c r="D1732" s="307"/>
      <c r="E1732" s="307"/>
      <c r="F1732" s="307"/>
      <c r="G1732" s="307"/>
    </row>
    <row r="1733" spans="4:7">
      <c r="D1733" s="307"/>
      <c r="E1733" s="307"/>
      <c r="F1733" s="307"/>
      <c r="G1733" s="307"/>
    </row>
    <row r="1734" spans="4:7">
      <c r="D1734" s="307"/>
      <c r="E1734" s="307"/>
      <c r="F1734" s="307"/>
      <c r="G1734" s="307"/>
    </row>
    <row r="1735" spans="4:7">
      <c r="D1735" s="307"/>
      <c r="E1735" s="307"/>
      <c r="F1735" s="307"/>
      <c r="G1735" s="307"/>
    </row>
    <row r="1736" spans="4:7">
      <c r="D1736" s="307"/>
      <c r="E1736" s="307"/>
      <c r="F1736" s="307"/>
      <c r="G1736" s="307"/>
    </row>
    <row r="1737" spans="4:7">
      <c r="D1737" s="307"/>
      <c r="E1737" s="307"/>
      <c r="F1737" s="307"/>
      <c r="G1737" s="307"/>
    </row>
    <row r="1738" spans="4:7">
      <c r="D1738" s="307"/>
      <c r="E1738" s="307"/>
      <c r="F1738" s="307"/>
      <c r="G1738" s="307"/>
    </row>
    <row r="1739" spans="4:7">
      <c r="D1739" s="307"/>
      <c r="E1739" s="307"/>
      <c r="F1739" s="307"/>
      <c r="G1739" s="307"/>
    </row>
    <row r="1740" spans="4:7">
      <c r="D1740" s="307"/>
      <c r="E1740" s="307"/>
      <c r="F1740" s="307"/>
      <c r="G1740" s="307"/>
    </row>
    <row r="1741" spans="4:7">
      <c r="D1741" s="307"/>
      <c r="E1741" s="307"/>
      <c r="F1741" s="307"/>
      <c r="G1741" s="307"/>
    </row>
    <row r="1742" spans="4:7">
      <c r="D1742" s="307"/>
      <c r="E1742" s="307"/>
      <c r="F1742" s="307"/>
      <c r="G1742" s="307"/>
    </row>
    <row r="1743" spans="4:7">
      <c r="D1743" s="307"/>
      <c r="E1743" s="307"/>
      <c r="F1743" s="307"/>
      <c r="G1743" s="307"/>
    </row>
    <row r="1744" spans="4:7">
      <c r="D1744" s="307"/>
      <c r="E1744" s="307"/>
      <c r="F1744" s="307"/>
      <c r="G1744" s="307"/>
    </row>
    <row r="1745" spans="4:7">
      <c r="D1745" s="307"/>
      <c r="E1745" s="307"/>
      <c r="F1745" s="307"/>
      <c r="G1745" s="307"/>
    </row>
    <row r="1746" spans="4:7">
      <c r="D1746" s="307"/>
      <c r="E1746" s="307"/>
      <c r="F1746" s="307"/>
      <c r="G1746" s="307"/>
    </row>
    <row r="1747" spans="4:7">
      <c r="D1747" s="307"/>
      <c r="E1747" s="307"/>
      <c r="F1747" s="307"/>
      <c r="G1747" s="307"/>
    </row>
    <row r="1748" spans="4:7">
      <c r="D1748" s="307"/>
      <c r="E1748" s="307"/>
      <c r="F1748" s="307"/>
      <c r="G1748" s="307"/>
    </row>
    <row r="1749" spans="4:7">
      <c r="D1749" s="307"/>
      <c r="E1749" s="307"/>
      <c r="F1749" s="307"/>
      <c r="G1749" s="307"/>
    </row>
    <row r="1750" spans="4:7">
      <c r="D1750" s="307"/>
      <c r="E1750" s="307"/>
      <c r="F1750" s="307"/>
      <c r="G1750" s="307"/>
    </row>
    <row r="1751" spans="4:7">
      <c r="D1751" s="307"/>
      <c r="E1751" s="307"/>
      <c r="F1751" s="307"/>
      <c r="G1751" s="307"/>
    </row>
    <row r="1752" spans="4:7">
      <c r="D1752" s="307"/>
      <c r="E1752" s="307"/>
      <c r="F1752" s="307"/>
      <c r="G1752" s="307"/>
    </row>
    <row r="1753" spans="4:7">
      <c r="D1753" s="307"/>
      <c r="E1753" s="307"/>
      <c r="F1753" s="307"/>
      <c r="G1753" s="307"/>
    </row>
    <row r="1754" spans="4:7">
      <c r="D1754" s="307"/>
      <c r="E1754" s="307"/>
      <c r="F1754" s="307"/>
      <c r="G1754" s="307"/>
    </row>
    <row r="1755" spans="4:7">
      <c r="D1755" s="307"/>
      <c r="E1755" s="307"/>
      <c r="F1755" s="307"/>
      <c r="G1755" s="307"/>
    </row>
    <row r="1756" spans="4:7">
      <c r="D1756" s="307"/>
      <c r="E1756" s="307"/>
      <c r="F1756" s="307"/>
      <c r="G1756" s="307"/>
    </row>
    <row r="1757" spans="4:7">
      <c r="D1757" s="307"/>
      <c r="E1757" s="307"/>
      <c r="F1757" s="307"/>
      <c r="G1757" s="307"/>
    </row>
    <row r="1758" spans="4:7">
      <c r="D1758" s="307"/>
      <c r="E1758" s="307"/>
      <c r="F1758" s="307"/>
      <c r="G1758" s="307"/>
    </row>
    <row r="1759" spans="4:7">
      <c r="D1759" s="307"/>
      <c r="E1759" s="307"/>
      <c r="F1759" s="307"/>
      <c r="G1759" s="307"/>
    </row>
    <row r="1760" spans="4:7">
      <c r="D1760" s="307"/>
      <c r="E1760" s="307"/>
      <c r="F1760" s="307"/>
      <c r="G1760" s="307"/>
    </row>
    <row r="1761" spans="4:7">
      <c r="D1761" s="307"/>
      <c r="E1761" s="307"/>
      <c r="F1761" s="307"/>
      <c r="G1761" s="307"/>
    </row>
    <row r="1762" spans="4:7">
      <c r="D1762" s="307"/>
      <c r="E1762" s="307"/>
      <c r="F1762" s="307"/>
      <c r="G1762" s="307"/>
    </row>
    <row r="1763" spans="4:7">
      <c r="D1763" s="307"/>
      <c r="E1763" s="307"/>
      <c r="F1763" s="307"/>
      <c r="G1763" s="307"/>
    </row>
    <row r="1764" spans="4:7">
      <c r="D1764" s="307"/>
      <c r="E1764" s="307"/>
      <c r="F1764" s="307"/>
      <c r="G1764" s="307"/>
    </row>
    <row r="1765" spans="4:7">
      <c r="D1765" s="307"/>
      <c r="E1765" s="307"/>
      <c r="F1765" s="307"/>
      <c r="G1765" s="307"/>
    </row>
    <row r="1766" spans="4:7">
      <c r="D1766" s="307"/>
      <c r="E1766" s="307"/>
      <c r="F1766" s="307"/>
      <c r="G1766" s="307"/>
    </row>
    <row r="1767" spans="4:7">
      <c r="D1767" s="307"/>
      <c r="E1767" s="307"/>
      <c r="F1767" s="307"/>
      <c r="G1767" s="307"/>
    </row>
    <row r="1768" spans="4:7">
      <c r="D1768" s="307"/>
      <c r="E1768" s="307"/>
      <c r="F1768" s="307"/>
      <c r="G1768" s="307"/>
    </row>
    <row r="1769" spans="4:7">
      <c r="D1769" s="307"/>
      <c r="E1769" s="307"/>
      <c r="F1769" s="307"/>
      <c r="G1769" s="307"/>
    </row>
    <row r="1770" spans="4:7">
      <c r="D1770" s="307"/>
      <c r="E1770" s="307"/>
      <c r="F1770" s="307"/>
      <c r="G1770" s="307"/>
    </row>
    <row r="1771" spans="4:7">
      <c r="D1771" s="307"/>
      <c r="E1771" s="307"/>
      <c r="F1771" s="307"/>
      <c r="G1771" s="307"/>
    </row>
    <row r="1772" spans="4:7">
      <c r="D1772" s="307"/>
      <c r="E1772" s="307"/>
      <c r="F1772" s="307"/>
      <c r="G1772" s="307"/>
    </row>
    <row r="1773" spans="4:7">
      <c r="D1773" s="307"/>
      <c r="E1773" s="307"/>
      <c r="F1773" s="307"/>
      <c r="G1773" s="307"/>
    </row>
    <row r="1774" spans="4:7">
      <c r="D1774" s="307"/>
      <c r="E1774" s="307"/>
      <c r="F1774" s="307"/>
      <c r="G1774" s="307"/>
    </row>
    <row r="1775" spans="4:7">
      <c r="D1775" s="307"/>
      <c r="E1775" s="307"/>
      <c r="F1775" s="307"/>
      <c r="G1775" s="307"/>
    </row>
    <row r="1776" spans="4:7">
      <c r="D1776" s="307"/>
      <c r="E1776" s="307"/>
      <c r="F1776" s="307"/>
      <c r="G1776" s="307"/>
    </row>
    <row r="1777" spans="4:7">
      <c r="D1777" s="307"/>
      <c r="E1777" s="307"/>
      <c r="F1777" s="307"/>
      <c r="G1777" s="307"/>
    </row>
    <row r="1778" spans="4:7">
      <c r="D1778" s="307"/>
      <c r="E1778" s="307"/>
      <c r="F1778" s="307"/>
      <c r="G1778" s="307"/>
    </row>
    <row r="1779" spans="4:7">
      <c r="D1779" s="307"/>
      <c r="E1779" s="307"/>
      <c r="F1779" s="307"/>
      <c r="G1779" s="307"/>
    </row>
    <row r="1780" spans="4:7">
      <c r="D1780" s="307"/>
      <c r="E1780" s="307"/>
      <c r="F1780" s="307"/>
      <c r="G1780" s="307"/>
    </row>
    <row r="1781" spans="4:7">
      <c r="D1781" s="307"/>
      <c r="E1781" s="307"/>
      <c r="F1781" s="307"/>
      <c r="G1781" s="307"/>
    </row>
    <row r="1782" spans="4:7">
      <c r="D1782" s="307"/>
      <c r="E1782" s="307"/>
      <c r="F1782" s="307"/>
      <c r="G1782" s="307"/>
    </row>
    <row r="1783" spans="4:7">
      <c r="D1783" s="307"/>
      <c r="E1783" s="307"/>
      <c r="F1783" s="307"/>
      <c r="G1783" s="307"/>
    </row>
    <row r="1784" spans="4:7">
      <c r="D1784" s="307"/>
      <c r="E1784" s="307"/>
      <c r="F1784" s="307"/>
      <c r="G1784" s="307"/>
    </row>
    <row r="1785" spans="4:7">
      <c r="D1785" s="307"/>
      <c r="E1785" s="307"/>
      <c r="F1785" s="307"/>
      <c r="G1785" s="307"/>
    </row>
    <row r="1786" spans="4:7">
      <c r="D1786" s="307"/>
      <c r="E1786" s="307"/>
      <c r="F1786" s="307"/>
      <c r="G1786" s="307"/>
    </row>
    <row r="1787" spans="4:7">
      <c r="D1787" s="307"/>
      <c r="E1787" s="307"/>
      <c r="F1787" s="307"/>
      <c r="G1787" s="307"/>
    </row>
    <row r="1788" spans="4:7">
      <c r="D1788" s="307"/>
      <c r="E1788" s="307"/>
      <c r="F1788" s="307"/>
      <c r="G1788" s="307"/>
    </row>
    <row r="1789" spans="4:7">
      <c r="D1789" s="307"/>
      <c r="E1789" s="307"/>
      <c r="F1789" s="307"/>
      <c r="G1789" s="307"/>
    </row>
    <row r="1790" spans="4:7">
      <c r="D1790" s="307"/>
      <c r="E1790" s="307"/>
      <c r="F1790" s="307"/>
      <c r="G1790" s="307"/>
    </row>
    <row r="1791" spans="4:7">
      <c r="D1791" s="307"/>
      <c r="E1791" s="307"/>
      <c r="F1791" s="307"/>
      <c r="G1791" s="307"/>
    </row>
    <row r="1792" spans="4:7">
      <c r="D1792" s="307"/>
      <c r="E1792" s="307"/>
      <c r="F1792" s="307"/>
      <c r="G1792" s="307"/>
    </row>
    <row r="1793" spans="4:7">
      <c r="D1793" s="307"/>
      <c r="E1793" s="307"/>
      <c r="F1793" s="307"/>
      <c r="G1793" s="307"/>
    </row>
    <row r="1794" spans="4:7">
      <c r="D1794" s="307"/>
      <c r="E1794" s="307"/>
      <c r="F1794" s="307"/>
      <c r="G1794" s="307"/>
    </row>
    <row r="1795" spans="4:7">
      <c r="D1795" s="307"/>
      <c r="E1795" s="307"/>
      <c r="F1795" s="307"/>
      <c r="G1795" s="307"/>
    </row>
    <row r="1796" spans="4:7">
      <c r="D1796" s="307"/>
      <c r="E1796" s="307"/>
      <c r="F1796" s="307"/>
      <c r="G1796" s="307"/>
    </row>
    <row r="1797" spans="4:7">
      <c r="D1797" s="307"/>
      <c r="E1797" s="307"/>
      <c r="F1797" s="307"/>
      <c r="G1797" s="307"/>
    </row>
    <row r="1798" spans="4:7">
      <c r="D1798" s="307"/>
      <c r="E1798" s="307"/>
      <c r="F1798" s="307"/>
      <c r="G1798" s="307"/>
    </row>
    <row r="1799" spans="4:7">
      <c r="D1799" s="307"/>
      <c r="E1799" s="307"/>
      <c r="F1799" s="307"/>
      <c r="G1799" s="307"/>
    </row>
    <row r="1800" spans="4:7">
      <c r="D1800" s="307"/>
      <c r="E1800" s="307"/>
      <c r="F1800" s="307"/>
      <c r="G1800" s="307"/>
    </row>
    <row r="1801" spans="4:7">
      <c r="D1801" s="307"/>
      <c r="E1801" s="307"/>
      <c r="F1801" s="307"/>
      <c r="G1801" s="307"/>
    </row>
    <row r="1802" spans="4:7">
      <c r="D1802" s="307"/>
      <c r="E1802" s="307"/>
      <c r="F1802" s="307"/>
      <c r="G1802" s="307"/>
    </row>
  </sheetData>
  <mergeCells count="1">
    <mergeCell ref="D23:G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Single_Class_Simulation">
                <anchor moveWithCells="1" sizeWithCells="1">
                  <from>
                    <xdr:col>4</xdr:col>
                    <xdr:colOff>635000</xdr:colOff>
                    <xdr:row>3</xdr:row>
                    <xdr:rowOff>63500</xdr:rowOff>
                  </from>
                  <to>
                    <xdr:col>4</xdr:col>
                    <xdr:colOff>1479550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381AE-0B88-459D-9A28-CF60AB181197}">
          <x14:formula1>
            <xm:f>Intro!$G$41:$G$51</xm:f>
          </x14:formula1>
          <xm:sqref>E8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A70C-86A6-419C-9CE4-5245BC35EE9A}">
  <sheetPr codeName="Sheet22">
    <tabColor rgb="FF0137A6"/>
    <pageSetUpPr fitToPage="1"/>
  </sheetPr>
  <dimension ref="B3:AB154"/>
  <sheetViews>
    <sheetView showGridLines="0" topLeftCell="N18" zoomScale="80" zoomScaleNormal="80" workbookViewId="0">
      <selection activeCell="P27" sqref="P27"/>
    </sheetView>
  </sheetViews>
  <sheetFormatPr defaultColWidth="8.796875" defaultRowHeight="14.5"/>
  <cols>
    <col min="1" max="1" width="22.19921875" style="118" customWidth="1"/>
    <col min="2" max="3" width="14.19921875" style="117" customWidth="1"/>
    <col min="4" max="4" width="28.3984375" style="117" customWidth="1"/>
    <col min="5" max="5" width="16.59765625" style="117" bestFit="1" customWidth="1"/>
    <col min="6" max="6" width="15.8984375" style="117" bestFit="1" customWidth="1"/>
    <col min="7" max="7" width="14" style="117" customWidth="1"/>
    <col min="8" max="8" width="16.59765625" style="117" customWidth="1"/>
    <col min="9" max="9" width="21" style="117" bestFit="1" customWidth="1"/>
    <col min="10" max="10" width="21.19921875" style="117" bestFit="1" customWidth="1"/>
    <col min="11" max="11" width="19" style="117" customWidth="1"/>
    <col min="12" max="12" width="28.19921875" style="117" customWidth="1"/>
    <col min="13" max="13" width="18.19921875" style="118" bestFit="1" customWidth="1"/>
    <col min="14" max="14" width="16.796875" style="118" customWidth="1"/>
    <col min="15" max="15" width="16.796875" style="312" customWidth="1"/>
    <col min="16" max="16" width="25.69921875" style="118" bestFit="1" customWidth="1"/>
    <col min="17" max="17" width="18.19921875" style="118" bestFit="1" customWidth="1"/>
    <col min="18" max="18" width="15.19921875" style="118" customWidth="1"/>
    <col min="19" max="19" width="16.796875" style="118" customWidth="1"/>
    <col min="20" max="20" width="16.69921875" style="118" customWidth="1"/>
    <col min="21" max="21" width="16.19921875" style="118" bestFit="1" customWidth="1"/>
    <col min="22" max="22" width="28.19921875" style="118" bestFit="1" customWidth="1"/>
    <col min="23" max="24" width="16.19921875" style="118" customWidth="1"/>
    <col min="25" max="16384" width="8.796875" style="118"/>
  </cols>
  <sheetData>
    <row r="3" spans="2:25" ht="29">
      <c r="B3" s="475" t="s">
        <v>392</v>
      </c>
      <c r="P3" s="146" t="s">
        <v>393</v>
      </c>
    </row>
    <row r="4" spans="2:25" ht="24" customHeight="1">
      <c r="B4" s="311" t="s">
        <v>85</v>
      </c>
      <c r="P4" s="488" t="s">
        <v>377</v>
      </c>
      <c r="Q4" s="489"/>
      <c r="R4" s="489"/>
      <c r="S4" s="489"/>
      <c r="T4" s="489"/>
      <c r="U4" s="489"/>
      <c r="V4" s="490"/>
      <c r="W4" s="313"/>
      <c r="X4" s="314" t="s">
        <v>86</v>
      </c>
      <c r="Y4" s="313"/>
    </row>
    <row r="5" spans="2:25" ht="29.15" customHeight="1">
      <c r="B5" s="491" t="s">
        <v>374</v>
      </c>
      <c r="C5" s="491"/>
      <c r="D5" s="491"/>
      <c r="E5" s="491"/>
      <c r="F5" s="491"/>
      <c r="G5" s="491"/>
      <c r="H5" s="491"/>
      <c r="I5" s="491"/>
      <c r="J5" s="491"/>
      <c r="K5" s="491"/>
      <c r="L5" s="491"/>
      <c r="M5" s="491"/>
      <c r="N5" s="491"/>
      <c r="O5" s="320"/>
      <c r="P5" s="315" t="s">
        <v>5</v>
      </c>
      <c r="Q5" s="316" t="s">
        <v>87</v>
      </c>
      <c r="R5" s="316" t="s">
        <v>88</v>
      </c>
      <c r="S5" s="316" t="s">
        <v>89</v>
      </c>
      <c r="T5" s="316" t="s">
        <v>90</v>
      </c>
      <c r="U5" s="316" t="s">
        <v>91</v>
      </c>
      <c r="V5" s="317" t="s">
        <v>92</v>
      </c>
      <c r="W5" s="318" t="s">
        <v>93</v>
      </c>
      <c r="X5" s="314"/>
      <c r="Y5" s="313"/>
    </row>
    <row r="6" spans="2:25">
      <c r="B6" s="492" t="s">
        <v>97</v>
      </c>
      <c r="C6" s="492"/>
      <c r="D6" s="325" t="s">
        <v>98</v>
      </c>
      <c r="E6" s="493" t="s">
        <v>376</v>
      </c>
      <c r="F6" s="493"/>
      <c r="G6" s="493"/>
      <c r="H6" s="493"/>
      <c r="I6" s="494" t="s">
        <v>99</v>
      </c>
      <c r="J6" s="494"/>
      <c r="K6" s="494"/>
      <c r="L6" s="494"/>
      <c r="M6" s="493" t="s">
        <v>100</v>
      </c>
      <c r="N6" s="493"/>
      <c r="O6" s="326"/>
      <c r="P6" s="321"/>
      <c r="Q6" s="322"/>
      <c r="R6" s="322"/>
      <c r="S6" s="322"/>
      <c r="T6" s="323"/>
      <c r="U6" s="323"/>
      <c r="V6" s="324"/>
      <c r="W6" s="234" t="e">
        <f>1-V6/Q6</f>
        <v>#DIV/0!</v>
      </c>
      <c r="X6" s="319" t="str">
        <f>IFERROR((Q6-S6)/Q6,"")</f>
        <v/>
      </c>
      <c r="Y6" s="313"/>
    </row>
    <row r="7" spans="2:25">
      <c r="B7" s="327"/>
      <c r="C7" s="328"/>
      <c r="D7" s="329"/>
      <c r="E7" s="495">
        <v>2025</v>
      </c>
      <c r="F7" s="496"/>
      <c r="G7" s="497">
        <v>2026</v>
      </c>
      <c r="H7" s="497"/>
      <c r="I7" s="498">
        <v>2025</v>
      </c>
      <c r="J7" s="498"/>
      <c r="K7" s="497">
        <v>2026</v>
      </c>
      <c r="L7" s="497"/>
      <c r="M7" s="497"/>
      <c r="N7" s="497"/>
      <c r="O7" s="330"/>
      <c r="P7" s="321" t="s">
        <v>94</v>
      </c>
      <c r="Q7" s="322"/>
      <c r="R7" s="322"/>
      <c r="S7" s="322"/>
      <c r="T7" s="323"/>
      <c r="U7" s="323"/>
      <c r="V7" s="324"/>
      <c r="W7" s="234" t="e">
        <f>1-V7/Q7</f>
        <v>#DIV/0!</v>
      </c>
      <c r="X7" s="319" t="str">
        <f>IFERROR((Q7-S7)/Q7,"")</f>
        <v/>
      </c>
      <c r="Y7" s="313"/>
    </row>
    <row r="8" spans="2:25">
      <c r="B8" s="332"/>
      <c r="C8" s="333"/>
      <c r="D8" s="333"/>
      <c r="E8" s="334" t="s">
        <v>103</v>
      </c>
      <c r="F8" s="335" t="s">
        <v>104</v>
      </c>
      <c r="G8" s="336" t="s">
        <v>103</v>
      </c>
      <c r="H8" s="337" t="s">
        <v>104</v>
      </c>
      <c r="I8" s="334" t="s">
        <v>103</v>
      </c>
      <c r="J8" s="335" t="s">
        <v>104</v>
      </c>
      <c r="K8" s="336" t="s">
        <v>103</v>
      </c>
      <c r="L8" s="337" t="s">
        <v>104</v>
      </c>
      <c r="M8" s="336">
        <v>2025</v>
      </c>
      <c r="N8" s="337">
        <v>2026</v>
      </c>
      <c r="O8" s="330"/>
      <c r="P8" s="321" t="s">
        <v>95</v>
      </c>
      <c r="Q8" s="322"/>
      <c r="R8" s="322"/>
      <c r="S8" s="322"/>
      <c r="T8" s="323"/>
      <c r="U8" s="323"/>
      <c r="V8" s="324"/>
      <c r="W8" s="234" t="e">
        <f t="shared" ref="W8:W9" si="0">1-V8/Q8</f>
        <v>#DIV/0!</v>
      </c>
      <c r="X8" s="319" t="str">
        <f t="shared" ref="X8" si="1">IFERROR((Q8-S8)/Q8,"")</f>
        <v/>
      </c>
      <c r="Y8" s="331" t="s">
        <v>96</v>
      </c>
    </row>
    <row r="9" spans="2:25">
      <c r="B9" s="499" t="s">
        <v>106</v>
      </c>
      <c r="C9" s="502" t="s">
        <v>107</v>
      </c>
      <c r="D9" s="338" t="s">
        <v>108</v>
      </c>
      <c r="E9" s="339"/>
      <c r="F9" s="340"/>
      <c r="G9" s="177"/>
      <c r="H9" s="341"/>
      <c r="I9" s="339"/>
      <c r="J9" s="340"/>
      <c r="K9" s="342"/>
      <c r="L9" s="343"/>
      <c r="M9" s="344"/>
      <c r="N9" s="345"/>
      <c r="O9" s="346"/>
      <c r="P9" s="321" t="s">
        <v>101</v>
      </c>
      <c r="Q9" s="322"/>
      <c r="R9" s="322"/>
      <c r="S9" s="322"/>
      <c r="T9" s="323"/>
      <c r="U9" s="323"/>
      <c r="V9" s="324"/>
      <c r="W9" s="234" t="e">
        <f t="shared" si="0"/>
        <v>#DIV/0!</v>
      </c>
      <c r="X9" s="319" t="str">
        <f>IFERROR((Q9-S9)/Q9,"")</f>
        <v/>
      </c>
      <c r="Y9" s="331" t="s">
        <v>96</v>
      </c>
    </row>
    <row r="10" spans="2:25">
      <c r="B10" s="500"/>
      <c r="C10" s="503"/>
      <c r="D10" s="338" t="s">
        <v>111</v>
      </c>
      <c r="E10" s="339"/>
      <c r="F10" s="340"/>
      <c r="G10" s="177"/>
      <c r="H10" s="341"/>
      <c r="I10" s="339"/>
      <c r="J10" s="340"/>
      <c r="K10" s="342"/>
      <c r="L10" s="343"/>
      <c r="M10" s="344"/>
      <c r="N10" s="345"/>
      <c r="O10" s="346"/>
      <c r="P10" s="321" t="s">
        <v>102</v>
      </c>
      <c r="Q10" s="322"/>
      <c r="R10" s="322"/>
      <c r="S10" s="322"/>
      <c r="T10" s="323"/>
      <c r="U10" s="323"/>
      <c r="V10" s="324"/>
      <c r="W10" s="234" t="e">
        <f>1-V10/Q10</f>
        <v>#DIV/0!</v>
      </c>
      <c r="X10" s="319" t="str">
        <f t="shared" ref="X10:X15" si="2">IFERROR((Q10-S10)/Q10,"")</f>
        <v/>
      </c>
      <c r="Y10" s="313"/>
    </row>
    <row r="11" spans="2:25">
      <c r="B11" s="500"/>
      <c r="C11" s="503"/>
      <c r="D11" s="347" t="s">
        <v>113</v>
      </c>
      <c r="E11" s="339"/>
      <c r="F11" s="340"/>
      <c r="G11" s="177"/>
      <c r="H11" s="341"/>
      <c r="I11" s="339"/>
      <c r="J11" s="340"/>
      <c r="K11" s="342"/>
      <c r="L11" s="343"/>
      <c r="M11" s="344"/>
      <c r="N11" s="345"/>
      <c r="O11" s="346"/>
      <c r="P11" s="321" t="s">
        <v>105</v>
      </c>
      <c r="Q11" s="322"/>
      <c r="R11" s="322"/>
      <c r="S11" s="322"/>
      <c r="T11" s="323"/>
      <c r="U11" s="323"/>
      <c r="V11" s="324"/>
      <c r="W11" s="234" t="e">
        <f t="shared" ref="W11:W17" si="3">1-V11/Q11</f>
        <v>#DIV/0!</v>
      </c>
      <c r="X11" s="319" t="str">
        <f t="shared" si="2"/>
        <v/>
      </c>
      <c r="Y11" s="313"/>
    </row>
    <row r="12" spans="2:25">
      <c r="B12" s="500"/>
      <c r="C12" s="503"/>
      <c r="D12" s="347" t="s">
        <v>115</v>
      </c>
      <c r="E12" s="339"/>
      <c r="F12" s="340"/>
      <c r="G12" s="177"/>
      <c r="H12" s="341"/>
      <c r="I12" s="339"/>
      <c r="J12" s="340"/>
      <c r="K12" s="342"/>
      <c r="L12" s="343"/>
      <c r="M12" s="344"/>
      <c r="N12" s="345"/>
      <c r="O12" s="346"/>
      <c r="P12" s="321" t="s">
        <v>109</v>
      </c>
      <c r="Q12" s="322"/>
      <c r="R12" s="322"/>
      <c r="S12" s="322"/>
      <c r="T12" s="323"/>
      <c r="U12" s="323"/>
      <c r="V12" s="324"/>
      <c r="W12" s="234" t="e">
        <f t="shared" si="3"/>
        <v>#DIV/0!</v>
      </c>
      <c r="X12" s="319" t="str">
        <f t="shared" si="2"/>
        <v/>
      </c>
      <c r="Y12" s="313"/>
    </row>
    <row r="13" spans="2:25">
      <c r="B13" s="500"/>
      <c r="C13" s="503"/>
      <c r="D13" s="338" t="s">
        <v>116</v>
      </c>
      <c r="E13" s="339"/>
      <c r="F13" s="348"/>
      <c r="G13" s="177"/>
      <c r="H13" s="177"/>
      <c r="I13" s="339"/>
      <c r="J13" s="348"/>
      <c r="K13" s="342"/>
      <c r="L13" s="349"/>
      <c r="M13" s="344"/>
      <c r="N13" s="345"/>
      <c r="O13" s="346"/>
      <c r="P13" s="321" t="s">
        <v>112</v>
      </c>
      <c r="Q13" s="322"/>
      <c r="R13" s="322"/>
      <c r="S13" s="322"/>
      <c r="T13" s="323"/>
      <c r="U13" s="323"/>
      <c r="V13" s="324"/>
      <c r="W13" s="234" t="e">
        <f t="shared" si="3"/>
        <v>#DIV/0!</v>
      </c>
      <c r="X13" s="319" t="str">
        <f t="shared" si="2"/>
        <v/>
      </c>
      <c r="Y13" s="313"/>
    </row>
    <row r="14" spans="2:25">
      <c r="B14" s="500"/>
      <c r="C14" s="503"/>
      <c r="D14" s="347" t="s">
        <v>118</v>
      </c>
      <c r="E14" s="339"/>
      <c r="F14" s="340"/>
      <c r="G14" s="177"/>
      <c r="H14" s="350"/>
      <c r="I14" s="339"/>
      <c r="J14" s="340"/>
      <c r="K14" s="342"/>
      <c r="L14" s="343"/>
      <c r="M14" s="344"/>
      <c r="N14" s="345"/>
      <c r="O14" s="346"/>
      <c r="P14" s="321" t="s">
        <v>110</v>
      </c>
      <c r="Q14" s="322"/>
      <c r="R14" s="322"/>
      <c r="S14" s="322"/>
      <c r="T14" s="323"/>
      <c r="U14" s="323"/>
      <c r="V14" s="324"/>
      <c r="W14" s="234" t="e">
        <f t="shared" si="3"/>
        <v>#DIV/0!</v>
      </c>
      <c r="X14" s="319" t="str">
        <f t="shared" si="2"/>
        <v/>
      </c>
      <c r="Y14" s="313"/>
    </row>
    <row r="15" spans="2:25">
      <c r="B15" s="500"/>
      <c r="C15" s="503"/>
      <c r="D15" s="347" t="s">
        <v>119</v>
      </c>
      <c r="E15" s="339"/>
      <c r="F15" s="340"/>
      <c r="G15" s="177"/>
      <c r="H15" s="350"/>
      <c r="I15" s="339"/>
      <c r="J15" s="340"/>
      <c r="K15" s="342"/>
      <c r="L15" s="343"/>
      <c r="M15" s="344"/>
      <c r="N15" s="345"/>
      <c r="O15" s="346"/>
      <c r="P15" s="321" t="s">
        <v>114</v>
      </c>
      <c r="Q15" s="322"/>
      <c r="R15" s="322"/>
      <c r="S15" s="322"/>
      <c r="T15" s="323"/>
      <c r="U15" s="323"/>
      <c r="V15" s="324"/>
      <c r="W15" s="234" t="e">
        <f t="shared" si="3"/>
        <v>#DIV/0!</v>
      </c>
      <c r="X15" s="319" t="str">
        <f t="shared" si="2"/>
        <v/>
      </c>
      <c r="Y15" s="313"/>
    </row>
    <row r="16" spans="2:25">
      <c r="B16" s="500"/>
      <c r="C16" s="499"/>
      <c r="D16" s="379" t="s">
        <v>124</v>
      </c>
      <c r="E16" s="351"/>
      <c r="F16" s="352"/>
      <c r="G16" s="353"/>
      <c r="H16" s="354"/>
      <c r="I16" s="460"/>
      <c r="J16" s="384"/>
      <c r="K16" s="353"/>
      <c r="L16" s="354"/>
      <c r="M16" s="461"/>
      <c r="N16" s="355"/>
      <c r="O16" s="346"/>
      <c r="P16" s="321" t="s">
        <v>28</v>
      </c>
      <c r="Q16" s="322"/>
      <c r="R16" s="322"/>
      <c r="S16" s="322"/>
      <c r="T16" s="323"/>
      <c r="U16" s="323"/>
      <c r="V16" s="324"/>
      <c r="W16" s="234" t="e">
        <f t="shared" si="3"/>
        <v>#DIV/0!</v>
      </c>
      <c r="X16" s="319" t="str">
        <f>IFERROR((Q16-S16)/Q16,"")</f>
        <v/>
      </c>
      <c r="Y16" s="313"/>
    </row>
    <row r="17" spans="2:28" ht="14.25" customHeight="1" thickBot="1">
      <c r="B17" s="500"/>
      <c r="C17" s="500" t="s">
        <v>120</v>
      </c>
      <c r="D17" s="356" t="s">
        <v>121</v>
      </c>
      <c r="E17" s="357"/>
      <c r="F17" s="358"/>
      <c r="G17" s="359"/>
      <c r="H17" s="360"/>
      <c r="I17" s="357"/>
      <c r="J17" s="358"/>
      <c r="K17" s="359"/>
      <c r="L17" s="360"/>
      <c r="M17" s="361"/>
      <c r="N17" s="362"/>
      <c r="O17" s="363"/>
      <c r="P17" s="364" t="s">
        <v>117</v>
      </c>
      <c r="Q17" s="365"/>
      <c r="R17" s="365"/>
      <c r="S17" s="365"/>
      <c r="T17" s="366"/>
      <c r="U17" s="366"/>
      <c r="V17" s="367"/>
      <c r="W17" s="234" t="e">
        <f t="shared" si="3"/>
        <v>#DIV/0!</v>
      </c>
      <c r="X17" s="319" t="str">
        <f>IFERROR((Q17-S17)/Q17,"")</f>
        <v/>
      </c>
      <c r="Y17" s="313"/>
    </row>
    <row r="18" spans="2:28" ht="15" thickBot="1">
      <c r="B18" s="500"/>
      <c r="C18" s="500"/>
      <c r="D18" s="368" t="s">
        <v>122</v>
      </c>
      <c r="E18" s="369"/>
      <c r="F18" s="370"/>
      <c r="G18" s="371"/>
      <c r="H18" s="343"/>
      <c r="I18" s="369"/>
      <c r="J18" s="370"/>
      <c r="K18" s="371"/>
      <c r="L18" s="343"/>
      <c r="M18" s="283"/>
      <c r="N18" s="372"/>
      <c r="O18" s="373"/>
      <c r="P18" s="374" t="s">
        <v>100</v>
      </c>
      <c r="Q18" s="375"/>
      <c r="R18" s="375"/>
      <c r="S18" s="375"/>
      <c r="T18" s="375"/>
      <c r="U18" s="375"/>
      <c r="V18" s="375"/>
      <c r="W18" s="234" t="e">
        <f>1-V18/Q18</f>
        <v>#DIV/0!</v>
      </c>
      <c r="X18" s="319" t="str">
        <f>IFERROR((Q18-S18)/Q18,"")</f>
        <v/>
      </c>
      <c r="Y18" s="376"/>
    </row>
    <row r="19" spans="2:28">
      <c r="B19" s="500"/>
      <c r="C19" s="500"/>
      <c r="D19" s="368" t="s">
        <v>123</v>
      </c>
      <c r="E19" s="369"/>
      <c r="F19" s="370"/>
      <c r="G19" s="371"/>
      <c r="H19" s="343"/>
      <c r="I19" s="369"/>
      <c r="J19" s="370"/>
      <c r="K19" s="377"/>
      <c r="L19" s="372"/>
      <c r="M19" s="283"/>
      <c r="N19" s="372"/>
      <c r="O19" s="373"/>
      <c r="P19" s="378"/>
      <c r="Q19" s="378"/>
      <c r="R19" s="378"/>
      <c r="S19" s="378"/>
      <c r="T19" s="378"/>
      <c r="U19" s="378"/>
      <c r="V19" s="378"/>
      <c r="W19" s="378"/>
      <c r="X19" s="378"/>
      <c r="Y19" s="378"/>
    </row>
    <row r="20" spans="2:28">
      <c r="B20" s="500"/>
      <c r="C20" s="500"/>
      <c r="D20" s="379" t="s">
        <v>124</v>
      </c>
      <c r="E20" s="369"/>
      <c r="F20" s="370"/>
      <c r="G20" s="371"/>
      <c r="H20" s="343"/>
      <c r="I20" s="369"/>
      <c r="J20" s="370"/>
      <c r="K20" s="371"/>
      <c r="L20" s="343"/>
      <c r="M20" s="283"/>
      <c r="N20" s="343"/>
      <c r="O20" s="380"/>
      <c r="P20" s="378"/>
      <c r="Q20" s="378"/>
      <c r="R20" s="381" t="e">
        <f>R18/Q18</f>
        <v>#DIV/0!</v>
      </c>
      <c r="S20" s="381" t="e">
        <f>S18/Q18</f>
        <v>#DIV/0!</v>
      </c>
      <c r="T20" s="381" t="e">
        <f>T18/Q18</f>
        <v>#DIV/0!</v>
      </c>
      <c r="U20" s="381" t="e">
        <f>U18/Q18</f>
        <v>#DIV/0!</v>
      </c>
      <c r="V20" s="381"/>
      <c r="W20" s="381"/>
      <c r="X20" s="378"/>
      <c r="Y20" s="378"/>
    </row>
    <row r="21" spans="2:28">
      <c r="B21" s="500"/>
      <c r="C21" s="500"/>
      <c r="D21" s="379" t="s">
        <v>125</v>
      </c>
      <c r="E21" s="369"/>
      <c r="F21" s="370"/>
      <c r="G21" s="371"/>
      <c r="H21" s="343"/>
      <c r="I21" s="369"/>
      <c r="J21" s="370"/>
      <c r="K21" s="371"/>
      <c r="L21" s="343"/>
      <c r="M21" s="283"/>
      <c r="N21" s="343"/>
      <c r="O21" s="380"/>
      <c r="P21" s="378"/>
      <c r="Q21" s="378"/>
      <c r="R21" s="378"/>
      <c r="S21" s="378"/>
      <c r="T21" s="378"/>
      <c r="U21" s="378"/>
      <c r="V21" s="378"/>
      <c r="W21" s="378"/>
      <c r="X21" s="378"/>
      <c r="Y21" s="378"/>
    </row>
    <row r="22" spans="2:28">
      <c r="B22" s="500"/>
      <c r="C22" s="500"/>
      <c r="D22" s="382"/>
      <c r="E22" s="383"/>
      <c r="F22" s="384"/>
      <c r="G22" s="385"/>
      <c r="H22" s="354"/>
      <c r="I22" s="383"/>
      <c r="J22" s="384"/>
      <c r="K22" s="385"/>
      <c r="L22" s="354"/>
      <c r="M22" s="386"/>
      <c r="N22" s="354"/>
      <c r="O22" s="380"/>
      <c r="P22" s="387"/>
      <c r="Q22" s="387"/>
      <c r="R22" s="388">
        <f>SUM(R18:U18)</f>
        <v>0</v>
      </c>
      <c r="S22" s="387"/>
      <c r="T22" s="387"/>
      <c r="U22" s="387"/>
      <c r="V22" s="387"/>
      <c r="W22" s="387"/>
      <c r="X22" s="387"/>
      <c r="Y22" s="387"/>
    </row>
    <row r="23" spans="2:28">
      <c r="B23" s="389"/>
      <c r="C23" s="390"/>
      <c r="D23" s="391"/>
      <c r="E23" s="392"/>
      <c r="F23" s="182"/>
      <c r="G23" s="177"/>
      <c r="H23" s="177"/>
      <c r="I23" s="392"/>
      <c r="J23" s="182"/>
      <c r="K23" s="177"/>
      <c r="L23" s="177"/>
      <c r="M23" s="393"/>
      <c r="N23" s="394"/>
      <c r="O23" s="120"/>
      <c r="P23" s="387"/>
      <c r="Q23" s="387"/>
      <c r="R23" s="381" t="e">
        <f>R18/$R$22</f>
        <v>#DIV/0!</v>
      </c>
      <c r="S23" s="381" t="e">
        <f>S18/$R$22</f>
        <v>#DIV/0!</v>
      </c>
      <c r="T23" s="381" t="e">
        <f>T18/$R$22</f>
        <v>#DIV/0!</v>
      </c>
      <c r="U23" s="381" t="e">
        <f>U18/$R$22</f>
        <v>#DIV/0!</v>
      </c>
      <c r="V23" s="387"/>
      <c r="W23" s="387"/>
      <c r="X23" s="387"/>
      <c r="Y23" s="387"/>
    </row>
    <row r="24" spans="2:28">
      <c r="B24" s="500" t="s">
        <v>126</v>
      </c>
      <c r="C24" s="500" t="s">
        <v>127</v>
      </c>
      <c r="D24" s="395" t="s">
        <v>108</v>
      </c>
      <c r="E24" s="396"/>
      <c r="F24" s="397"/>
      <c r="G24" s="398"/>
      <c r="H24" s="399"/>
      <c r="I24" s="396"/>
      <c r="J24" s="400"/>
      <c r="K24" s="398"/>
      <c r="L24" s="399"/>
      <c r="M24" s="1"/>
      <c r="N24" s="343"/>
      <c r="O24" s="380"/>
      <c r="P24" s="387"/>
      <c r="Q24" s="387"/>
      <c r="R24" s="387"/>
      <c r="S24" s="387"/>
      <c r="T24" s="387"/>
      <c r="U24" s="387"/>
      <c r="V24" s="387"/>
      <c r="W24" s="387"/>
      <c r="X24" s="387"/>
      <c r="Y24" s="387"/>
    </row>
    <row r="25" spans="2:28" ht="29">
      <c r="B25" s="500"/>
      <c r="C25" s="501"/>
      <c r="D25" s="401" t="s">
        <v>128</v>
      </c>
      <c r="E25" s="402"/>
      <c r="F25" s="384"/>
      <c r="G25" s="353"/>
      <c r="H25" s="354"/>
      <c r="I25" s="402"/>
      <c r="J25" s="352"/>
      <c r="K25" s="353"/>
      <c r="L25" s="354"/>
      <c r="M25" s="402"/>
      <c r="N25" s="354"/>
      <c r="O25" s="380"/>
      <c r="P25" s="387"/>
      <c r="Q25" s="387"/>
      <c r="R25" s="387"/>
      <c r="S25" s="387"/>
      <c r="T25" s="387"/>
      <c r="U25" s="119"/>
      <c r="V25" s="387"/>
      <c r="W25" s="387"/>
      <c r="X25" s="387"/>
      <c r="Y25" s="387"/>
    </row>
    <row r="26" spans="2:28">
      <c r="B26" s="459"/>
      <c r="C26" s="459"/>
      <c r="D26" s="347"/>
      <c r="E26" s="182"/>
      <c r="F26" s="370"/>
      <c r="G26" s="177"/>
      <c r="H26" s="341"/>
      <c r="I26" s="182"/>
      <c r="J26" s="370"/>
      <c r="K26" s="177"/>
      <c r="L26" s="341"/>
      <c r="M26" s="182"/>
      <c r="N26" s="341"/>
      <c r="O26" s="380"/>
      <c r="P26" s="387" t="s">
        <v>398</v>
      </c>
      <c r="Q26"/>
      <c r="R26"/>
      <c r="S26"/>
      <c r="T26"/>
      <c r="U26"/>
      <c r="V26"/>
      <c r="W26"/>
      <c r="X26"/>
      <c r="Y26"/>
      <c r="Z26"/>
      <c r="AA26"/>
      <c r="AB26"/>
    </row>
    <row r="27" spans="2:28" ht="29">
      <c r="B27"/>
      <c r="C27"/>
      <c r="D27"/>
      <c r="E27"/>
      <c r="F27"/>
      <c r="G27"/>
      <c r="H27"/>
      <c r="I27"/>
      <c r="J27"/>
      <c r="K27"/>
      <c r="L27"/>
      <c r="M27"/>
      <c r="N27"/>
      <c r="O27" s="346"/>
      <c r="P27" s="146" t="s">
        <v>393</v>
      </c>
      <c r="Y27"/>
      <c r="Z27"/>
      <c r="AA27"/>
      <c r="AB27"/>
    </row>
    <row r="28" spans="2:28">
      <c r="B28"/>
      <c r="C28"/>
      <c r="D28"/>
      <c r="E28"/>
      <c r="F28"/>
      <c r="G28"/>
      <c r="H28"/>
      <c r="I28"/>
      <c r="J28"/>
      <c r="K28"/>
      <c r="L28"/>
      <c r="M28"/>
      <c r="N28"/>
      <c r="O28" s="363"/>
      <c r="P28" s="488" t="s">
        <v>377</v>
      </c>
      <c r="Q28" s="489"/>
      <c r="R28" s="489"/>
      <c r="S28" s="489"/>
      <c r="T28" s="489"/>
      <c r="U28" s="489"/>
      <c r="V28" s="490"/>
      <c r="W28" s="313"/>
      <c r="X28" s="314" t="s">
        <v>86</v>
      </c>
      <c r="Y28"/>
      <c r="Z28"/>
      <c r="AA28"/>
      <c r="AB28"/>
    </row>
    <row r="29" spans="2:28">
      <c r="B29"/>
      <c r="C29"/>
      <c r="D29"/>
      <c r="E29"/>
      <c r="F29"/>
      <c r="G29"/>
      <c r="H29"/>
      <c r="I29"/>
      <c r="J29"/>
      <c r="K29"/>
      <c r="L29"/>
      <c r="M29"/>
      <c r="N29"/>
      <c r="O29" s="373"/>
      <c r="P29" s="315" t="s">
        <v>5</v>
      </c>
      <c r="Q29" s="316" t="s">
        <v>87</v>
      </c>
      <c r="R29" s="316" t="s">
        <v>88</v>
      </c>
      <c r="S29" s="316" t="s">
        <v>89</v>
      </c>
      <c r="T29" s="316" t="s">
        <v>90</v>
      </c>
      <c r="U29" s="316" t="s">
        <v>91</v>
      </c>
      <c r="V29" s="317" t="s">
        <v>92</v>
      </c>
      <c r="W29" s="318" t="s">
        <v>93</v>
      </c>
      <c r="X29" s="314"/>
      <c r="Y29"/>
      <c r="Z29"/>
      <c r="AA29"/>
      <c r="AB29"/>
    </row>
    <row r="30" spans="2:28">
      <c r="B30"/>
      <c r="C30"/>
      <c r="D30"/>
      <c r="E30"/>
      <c r="F30"/>
      <c r="G30"/>
      <c r="H30"/>
      <c r="I30"/>
      <c r="J30"/>
      <c r="K30"/>
      <c r="L30"/>
      <c r="M30"/>
      <c r="N30"/>
      <c r="O30" s="373"/>
      <c r="P30" s="321"/>
      <c r="Q30" s="322"/>
      <c r="R30" s="322"/>
      <c r="S30" s="322"/>
      <c r="T30" s="323"/>
      <c r="U30" s="323"/>
      <c r="V30" s="324"/>
      <c r="W30" s="234" t="e">
        <f>1-V30/Q30</f>
        <v>#DIV/0!</v>
      </c>
      <c r="X30" s="319" t="str">
        <f>IFERROR((Q30-S30)/Q30,"")</f>
        <v/>
      </c>
      <c r="Y30"/>
      <c r="Z30"/>
      <c r="AA30"/>
      <c r="AB30"/>
    </row>
    <row r="31" spans="2:28">
      <c r="B31"/>
      <c r="C31"/>
      <c r="D31"/>
      <c r="E31"/>
      <c r="F31"/>
      <c r="G31"/>
      <c r="H31"/>
      <c r="I31"/>
      <c r="J31"/>
      <c r="K31"/>
      <c r="L31"/>
      <c r="M31"/>
      <c r="N31"/>
      <c r="O31" s="380"/>
      <c r="P31" s="321" t="s">
        <v>94</v>
      </c>
      <c r="Q31" s="322"/>
      <c r="R31" s="322"/>
      <c r="S31" s="322"/>
      <c r="T31" s="323"/>
      <c r="U31" s="323"/>
      <c r="V31" s="324"/>
      <c r="W31" s="234" t="e">
        <f>1-V31/Q31</f>
        <v>#DIV/0!</v>
      </c>
      <c r="X31" s="319" t="str">
        <f>IFERROR((Q31-S31)/Q31,"")</f>
        <v/>
      </c>
      <c r="Y31"/>
      <c r="Z31"/>
      <c r="AA31"/>
      <c r="AB31"/>
    </row>
    <row r="32" spans="2:28">
      <c r="B32"/>
      <c r="C32"/>
      <c r="D32"/>
      <c r="E32"/>
      <c r="F32"/>
      <c r="G32"/>
      <c r="H32"/>
      <c r="I32"/>
      <c r="J32"/>
      <c r="K32"/>
      <c r="L32"/>
      <c r="M32"/>
      <c r="N32"/>
      <c r="O32" s="380"/>
      <c r="P32" s="321" t="s">
        <v>95</v>
      </c>
      <c r="Q32" s="322"/>
      <c r="R32" s="322"/>
      <c r="S32" s="322"/>
      <c r="T32" s="323"/>
      <c r="U32" s="323"/>
      <c r="V32" s="324"/>
      <c r="W32" s="234" t="e">
        <f t="shared" ref="W32:W33" si="4">1-V32/Q32</f>
        <v>#DIV/0!</v>
      </c>
      <c r="X32" s="319" t="str">
        <f t="shared" ref="X32" si="5">IFERROR((Q32-S32)/Q32,"")</f>
        <v/>
      </c>
      <c r="Y32"/>
      <c r="Z32"/>
      <c r="AA32"/>
      <c r="AB32"/>
    </row>
    <row r="33" spans="2:28">
      <c r="B33"/>
      <c r="C33"/>
      <c r="D33"/>
      <c r="E33"/>
      <c r="F33"/>
      <c r="G33"/>
      <c r="H33"/>
      <c r="I33"/>
      <c r="J33"/>
      <c r="K33"/>
      <c r="L33"/>
      <c r="M33"/>
      <c r="N33"/>
      <c r="O33" s="380"/>
      <c r="P33" s="321" t="s">
        <v>101</v>
      </c>
      <c r="Q33" s="322"/>
      <c r="R33" s="322"/>
      <c r="S33" s="322"/>
      <c r="T33" s="323"/>
      <c r="U33" s="323"/>
      <c r="V33" s="324"/>
      <c r="W33" s="234" t="e">
        <f t="shared" si="4"/>
        <v>#DIV/0!</v>
      </c>
      <c r="X33" s="319" t="str">
        <f>IFERROR((Q33-S33)/Q33,"")</f>
        <v/>
      </c>
      <c r="Y33"/>
      <c r="Z33"/>
      <c r="AA33"/>
      <c r="AB33"/>
    </row>
    <row r="34" spans="2:28">
      <c r="B34"/>
      <c r="C34"/>
      <c r="D34"/>
      <c r="E34"/>
      <c r="F34"/>
      <c r="G34"/>
      <c r="H34"/>
      <c r="I34"/>
      <c r="J34"/>
      <c r="K34"/>
      <c r="L34"/>
      <c r="M34"/>
      <c r="N34"/>
      <c r="O34" s="120"/>
      <c r="P34" s="321" t="s">
        <v>102</v>
      </c>
      <c r="Q34" s="322"/>
      <c r="R34" s="322"/>
      <c r="S34" s="322"/>
      <c r="T34" s="323"/>
      <c r="U34" s="323"/>
      <c r="V34" s="324"/>
      <c r="W34" s="234" t="e">
        <f>1-V34/Q34</f>
        <v>#DIV/0!</v>
      </c>
      <c r="X34" s="319" t="str">
        <f t="shared" ref="X34:X39" si="6">IFERROR((Q34-S34)/Q34,"")</f>
        <v/>
      </c>
      <c r="Y34"/>
      <c r="Z34"/>
      <c r="AA34"/>
      <c r="AB34"/>
    </row>
    <row r="35" spans="2:28" customFormat="1">
      <c r="P35" s="321" t="s">
        <v>105</v>
      </c>
      <c r="Q35" s="322"/>
      <c r="R35" s="322"/>
      <c r="S35" s="322"/>
      <c r="T35" s="323"/>
      <c r="U35" s="323"/>
      <c r="V35" s="324"/>
      <c r="W35" s="234" t="e">
        <f t="shared" ref="W35:W41" si="7">1-V35/Q35</f>
        <v>#DIV/0!</v>
      </c>
      <c r="X35" s="319" t="str">
        <f t="shared" si="6"/>
        <v/>
      </c>
    </row>
    <row r="36" spans="2:28" customFormat="1">
      <c r="P36" s="321" t="s">
        <v>109</v>
      </c>
      <c r="Q36" s="322"/>
      <c r="R36" s="322"/>
      <c r="S36" s="322"/>
      <c r="T36" s="323"/>
      <c r="U36" s="323"/>
      <c r="V36" s="324"/>
      <c r="W36" s="234" t="e">
        <f t="shared" si="7"/>
        <v>#DIV/0!</v>
      </c>
      <c r="X36" s="319" t="str">
        <f t="shared" si="6"/>
        <v/>
      </c>
    </row>
    <row r="37" spans="2:28" customFormat="1">
      <c r="P37" s="321" t="s">
        <v>112</v>
      </c>
      <c r="Q37" s="322"/>
      <c r="R37" s="322"/>
      <c r="S37" s="322"/>
      <c r="T37" s="323"/>
      <c r="U37" s="323"/>
      <c r="V37" s="324"/>
      <c r="W37" s="234" t="e">
        <f t="shared" si="7"/>
        <v>#DIV/0!</v>
      </c>
      <c r="X37" s="319" t="str">
        <f t="shared" si="6"/>
        <v/>
      </c>
    </row>
    <row r="38" spans="2:28" customFormat="1">
      <c r="P38" s="321" t="s">
        <v>110</v>
      </c>
      <c r="Q38" s="322"/>
      <c r="R38" s="322"/>
      <c r="S38" s="322"/>
      <c r="T38" s="323"/>
      <c r="U38" s="323"/>
      <c r="V38" s="324"/>
      <c r="W38" s="234" t="e">
        <f t="shared" si="7"/>
        <v>#DIV/0!</v>
      </c>
      <c r="X38" s="319" t="str">
        <f t="shared" si="6"/>
        <v/>
      </c>
    </row>
    <row r="39" spans="2:28" customFormat="1">
      <c r="P39" s="321" t="s">
        <v>114</v>
      </c>
      <c r="Q39" s="322"/>
      <c r="R39" s="322"/>
      <c r="S39" s="322"/>
      <c r="T39" s="323"/>
      <c r="U39" s="323"/>
      <c r="V39" s="324"/>
      <c r="W39" s="234" t="e">
        <f t="shared" si="7"/>
        <v>#DIV/0!</v>
      </c>
      <c r="X39" s="319" t="str">
        <f t="shared" si="6"/>
        <v/>
      </c>
    </row>
    <row r="40" spans="2:28" customFormat="1">
      <c r="P40" s="321" t="s">
        <v>28</v>
      </c>
      <c r="Q40" s="322"/>
      <c r="R40" s="322"/>
      <c r="S40" s="322"/>
      <c r="T40" s="323"/>
      <c r="U40" s="323"/>
      <c r="V40" s="324"/>
      <c r="W40" s="234" t="e">
        <f t="shared" si="7"/>
        <v>#DIV/0!</v>
      </c>
      <c r="X40" s="319" t="str">
        <f>IFERROR((Q40-S40)/Q40,"")</f>
        <v/>
      </c>
    </row>
    <row r="41" spans="2:28" customFormat="1" ht="15" thickBot="1">
      <c r="P41" s="364" t="s">
        <v>117</v>
      </c>
      <c r="Q41" s="365"/>
      <c r="R41" s="365"/>
      <c r="S41" s="365"/>
      <c r="T41" s="366"/>
      <c r="U41" s="366"/>
      <c r="V41" s="367"/>
      <c r="W41" s="234" t="e">
        <f t="shared" si="7"/>
        <v>#DIV/0!</v>
      </c>
      <c r="X41" s="319" t="str">
        <f>IFERROR((Q41-S41)/Q41,"")</f>
        <v/>
      </c>
    </row>
    <row r="42" spans="2:28" customFormat="1" ht="15" thickBot="1">
      <c r="P42" s="374" t="s">
        <v>100</v>
      </c>
      <c r="Q42" s="375"/>
      <c r="R42" s="375"/>
      <c r="S42" s="375"/>
      <c r="T42" s="375"/>
      <c r="U42" s="375"/>
      <c r="V42" s="375"/>
      <c r="W42" s="234" t="e">
        <f>1-V42/Q42</f>
        <v>#DIV/0!</v>
      </c>
      <c r="X42" s="319" t="str">
        <f>IFERROR((Q42-S42)/Q42,"")</f>
        <v/>
      </c>
    </row>
    <row r="43" spans="2:28" customFormat="1">
      <c r="P43" s="378"/>
      <c r="Q43" s="378"/>
      <c r="R43" s="378"/>
      <c r="S43" s="378"/>
      <c r="T43" s="378"/>
      <c r="U43" s="378"/>
      <c r="V43" s="378"/>
      <c r="W43" s="378"/>
      <c r="X43" s="378"/>
    </row>
    <row r="44" spans="2:28" customFormat="1">
      <c r="P44" s="378"/>
      <c r="Q44" s="378"/>
      <c r="R44" s="381" t="e">
        <f>R42/Q42</f>
        <v>#DIV/0!</v>
      </c>
      <c r="S44" s="381" t="e">
        <f>S42/Q42</f>
        <v>#DIV/0!</v>
      </c>
      <c r="T44" s="381" t="e">
        <f>T42/Q42</f>
        <v>#DIV/0!</v>
      </c>
      <c r="U44" s="381" t="e">
        <f>U42/Q42</f>
        <v>#DIV/0!</v>
      </c>
      <c r="V44" s="381"/>
      <c r="W44" s="381"/>
      <c r="X44" s="378"/>
    </row>
    <row r="45" spans="2:28" customFormat="1" ht="14"/>
    <row r="46" spans="2:28" customFormat="1" ht="14"/>
    <row r="47" spans="2:28" customFormat="1" ht="14"/>
    <row r="48" spans="2:28" customFormat="1" ht="14"/>
    <row r="49" customFormat="1" ht="14"/>
    <row r="50" customFormat="1" ht="14"/>
    <row r="51" customFormat="1" ht="14"/>
    <row r="52" customFormat="1" ht="14"/>
    <row r="53" customFormat="1" ht="14"/>
    <row r="54" customFormat="1" ht="14"/>
    <row r="55" customFormat="1" ht="14"/>
    <row r="56" customFormat="1" ht="14"/>
    <row r="57" customFormat="1" ht="14"/>
    <row r="58" customFormat="1" ht="14"/>
    <row r="59" customFormat="1" ht="14"/>
    <row r="60" customFormat="1" ht="14"/>
    <row r="61" customFormat="1" ht="14"/>
    <row r="62" customFormat="1" ht="14"/>
    <row r="63" customFormat="1" ht="14"/>
    <row r="64" customFormat="1" ht="14"/>
    <row r="65" customFormat="1" ht="14"/>
    <row r="66" customFormat="1" ht="14"/>
    <row r="67" customFormat="1" ht="14"/>
    <row r="68" customFormat="1" ht="14"/>
    <row r="69" customFormat="1" ht="14"/>
    <row r="70" customFormat="1" ht="14"/>
    <row r="71" customFormat="1" ht="14"/>
    <row r="72" customFormat="1" ht="14"/>
    <row r="73" customFormat="1" ht="14"/>
    <row r="74" customFormat="1" ht="14"/>
    <row r="75" customFormat="1" ht="14"/>
    <row r="76" customFormat="1" ht="14"/>
    <row r="77" customFormat="1" ht="14"/>
    <row r="78" customFormat="1" ht="14"/>
    <row r="79" customFormat="1" ht="14"/>
    <row r="80" customFormat="1" ht="14"/>
    <row r="81" customFormat="1" ht="14"/>
    <row r="82" customFormat="1" ht="14"/>
    <row r="83" customFormat="1" ht="14"/>
    <row r="84" customFormat="1" ht="14"/>
    <row r="85" customFormat="1" ht="14"/>
    <row r="86" customFormat="1" ht="14"/>
    <row r="87" customFormat="1" ht="14"/>
    <row r="88" customFormat="1" ht="14"/>
    <row r="89" customFormat="1" ht="14"/>
    <row r="90" customFormat="1" ht="14"/>
    <row r="91" customFormat="1" ht="14"/>
    <row r="92" customFormat="1" ht="14"/>
    <row r="93" customFormat="1" ht="14"/>
    <row r="94" customFormat="1" ht="14"/>
    <row r="95" customFormat="1" ht="14"/>
    <row r="96" customFormat="1" ht="14"/>
    <row r="97" customFormat="1" ht="14"/>
    <row r="98" customFormat="1" ht="14"/>
    <row r="99" customFormat="1" ht="14"/>
    <row r="100" customFormat="1" ht="14"/>
    <row r="101" customFormat="1" ht="14"/>
    <row r="102" customFormat="1" ht="14"/>
    <row r="103" customFormat="1" ht="14"/>
    <row r="104" customFormat="1" ht="14"/>
    <row r="105" customFormat="1" ht="14"/>
    <row r="106" customFormat="1" ht="14"/>
    <row r="107" customFormat="1" ht="14"/>
    <row r="108" customFormat="1" ht="14"/>
    <row r="109" customFormat="1" ht="14"/>
    <row r="110" customFormat="1" ht="14"/>
    <row r="111" customFormat="1" ht="14"/>
    <row r="112" customFormat="1" ht="14"/>
    <row r="113" customFormat="1" ht="14"/>
    <row r="114" customFormat="1" ht="14"/>
    <row r="115" customFormat="1" ht="14"/>
    <row r="116" customFormat="1" ht="14"/>
    <row r="117" customFormat="1" ht="14"/>
    <row r="118" customFormat="1" ht="14"/>
    <row r="119" customFormat="1" ht="14"/>
    <row r="120" customFormat="1" ht="14"/>
    <row r="121" customFormat="1" ht="14"/>
    <row r="122" customFormat="1" ht="14"/>
    <row r="123" customFormat="1" ht="14"/>
    <row r="124" customFormat="1" ht="14"/>
    <row r="125" customFormat="1" ht="14"/>
    <row r="126" customFormat="1" ht="14"/>
    <row r="127" customFormat="1" ht="14"/>
    <row r="128" customFormat="1" ht="14"/>
    <row r="129" customFormat="1" ht="14"/>
    <row r="130" customFormat="1" ht="14"/>
    <row r="131" customFormat="1" ht="14"/>
    <row r="132" customFormat="1" ht="14"/>
    <row r="133" customFormat="1" ht="14"/>
    <row r="134" customFormat="1" ht="14"/>
    <row r="135" customFormat="1" ht="14"/>
    <row r="136" customFormat="1" ht="14"/>
    <row r="137" customFormat="1" ht="14"/>
    <row r="138" customFormat="1" ht="14"/>
    <row r="139" customFormat="1" ht="14"/>
    <row r="140" customFormat="1" ht="14"/>
    <row r="141" customFormat="1" ht="14"/>
    <row r="142" customFormat="1" ht="14"/>
    <row r="143" customFormat="1" ht="14"/>
    <row r="144" customFormat="1" ht="14"/>
    <row r="145" customFormat="1" ht="14"/>
    <row r="146" customFormat="1" ht="14"/>
    <row r="147" customFormat="1" ht="14"/>
    <row r="148" customFormat="1" ht="14"/>
    <row r="149" customFormat="1" ht="14"/>
    <row r="150" customFormat="1" ht="14"/>
    <row r="151" customFormat="1" ht="14"/>
    <row r="152" customFormat="1" ht="14"/>
    <row r="153" customFormat="1" ht="14"/>
    <row r="154" customFormat="1" ht="18.5" customHeight="1"/>
  </sheetData>
  <mergeCells count="17">
    <mergeCell ref="B24:B25"/>
    <mergeCell ref="C24:C25"/>
    <mergeCell ref="C9:C16"/>
    <mergeCell ref="P28:V28"/>
    <mergeCell ref="P4:V4"/>
    <mergeCell ref="B5:N5"/>
    <mergeCell ref="B6:C6"/>
    <mergeCell ref="E6:H6"/>
    <mergeCell ref="I6:L6"/>
    <mergeCell ref="M6:N6"/>
    <mergeCell ref="E7:F7"/>
    <mergeCell ref="G7:H7"/>
    <mergeCell ref="I7:J7"/>
    <mergeCell ref="K7:L7"/>
    <mergeCell ref="M7:N7"/>
    <mergeCell ref="B9:B22"/>
    <mergeCell ref="C17:C22"/>
  </mergeCells>
  <pageMargins left="1" right="1" top="1" bottom="1" header="0.5" footer="0.5"/>
  <pageSetup scale="1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9F8-B2DC-422A-B4AB-A928B02DA47B}">
  <sheetPr codeName="Sheet17">
    <tabColor theme="9" tint="-0.499984740745262"/>
  </sheetPr>
  <dimension ref="D4:O35"/>
  <sheetViews>
    <sheetView zoomScale="90" zoomScaleNormal="90" workbookViewId="0">
      <pane xSplit="4" ySplit="25" topLeftCell="E26" activePane="bottomRight" state="frozen"/>
      <selection pane="topRight" activeCell="C17" sqref="C17"/>
      <selection pane="bottomLeft" activeCell="C17" sqref="C17"/>
      <selection pane="bottomRight" activeCell="E8" sqref="E8"/>
    </sheetView>
  </sheetViews>
  <sheetFormatPr defaultColWidth="8.796875" defaultRowHeight="13"/>
  <cols>
    <col min="1" max="2" width="8.796875" style="18"/>
    <col min="3" max="3" width="21.3984375" style="18" customWidth="1"/>
    <col min="4" max="4" width="23" style="49" customWidth="1"/>
    <col min="5" max="5" width="17.19921875" style="18" customWidth="1"/>
    <col min="6" max="6" width="25.19921875" style="18" customWidth="1"/>
    <col min="7" max="7" width="27.19921875" style="18" customWidth="1"/>
    <col min="8" max="10" width="18.796875" style="18" customWidth="1"/>
    <col min="11" max="15" width="21.3984375" style="18" customWidth="1"/>
    <col min="16" max="16" width="35.19921875" style="18" customWidth="1"/>
    <col min="17" max="17" width="17.69921875" style="18" customWidth="1"/>
    <col min="18" max="18" width="19.796875" style="18" customWidth="1"/>
    <col min="19" max="19" width="19.3984375" style="18" customWidth="1"/>
    <col min="20" max="16384" width="8.796875" style="18"/>
  </cols>
  <sheetData>
    <row r="4" spans="4:12">
      <c r="D4" s="31" t="s">
        <v>5</v>
      </c>
      <c r="E4" s="33" t="s">
        <v>7</v>
      </c>
      <c r="F4" s="19"/>
    </row>
    <row r="5" spans="4:12">
      <c r="D5" s="31" t="s">
        <v>6</v>
      </c>
      <c r="E5" s="33" t="str">
        <f>VLOOKUP($E4,Class_Codes,2,0)</f>
        <v>AV</v>
      </c>
      <c r="F5" s="19"/>
      <c r="L5" s="37"/>
    </row>
    <row r="6" spans="4:12">
      <c r="D6" s="31" t="s">
        <v>129</v>
      </c>
      <c r="E6" s="32" t="s">
        <v>80</v>
      </c>
      <c r="F6" s="19"/>
      <c r="L6" s="37"/>
    </row>
    <row r="7" spans="4:12">
      <c r="D7" s="31" t="s">
        <v>130</v>
      </c>
      <c r="E7" s="33" t="e">
        <f>ROUNDUP(VLOOKUP(E5,SIM_Numbers,2,0),0)</f>
        <v>#N/A</v>
      </c>
      <c r="F7" s="19"/>
      <c r="L7" s="37"/>
    </row>
    <row r="8" spans="4:12">
      <c r="D8" s="31" t="s">
        <v>141</v>
      </c>
      <c r="E8" s="38">
        <v>0</v>
      </c>
      <c r="F8" s="19"/>
      <c r="L8" s="37"/>
    </row>
    <row r="9" spans="4:12">
      <c r="D9" s="31" t="s">
        <v>142</v>
      </c>
      <c r="E9" s="39">
        <v>1</v>
      </c>
      <c r="F9" s="40" t="s">
        <v>143</v>
      </c>
      <c r="L9" s="37"/>
    </row>
    <row r="10" spans="4:12">
      <c r="D10" s="31" t="s">
        <v>144</v>
      </c>
      <c r="E10" s="32">
        <v>0</v>
      </c>
      <c r="F10" s="40" t="s">
        <v>145</v>
      </c>
      <c r="L10" s="37"/>
    </row>
    <row r="11" spans="4:12">
      <c r="D11" s="31" t="s">
        <v>146</v>
      </c>
      <c r="E11" s="38">
        <v>0</v>
      </c>
      <c r="F11" s="40"/>
      <c r="L11" s="37"/>
    </row>
    <row r="12" spans="4:12">
      <c r="D12" s="31" t="s">
        <v>147</v>
      </c>
      <c r="E12" s="39">
        <v>0</v>
      </c>
      <c r="F12" s="41" t="s">
        <v>148</v>
      </c>
      <c r="L12" s="37"/>
    </row>
    <row r="13" spans="4:12" s="37" customFormat="1">
      <c r="D13" s="31" t="s">
        <v>149</v>
      </c>
      <c r="E13" s="38">
        <v>0</v>
      </c>
      <c r="F13" s="42" t="s">
        <v>148</v>
      </c>
    </row>
    <row r="14" spans="4:12" s="37" customFormat="1">
      <c r="D14" s="31" t="s">
        <v>150</v>
      </c>
      <c r="E14" s="38">
        <v>0</v>
      </c>
      <c r="F14" s="19"/>
    </row>
    <row r="15" spans="4:12" s="37" customFormat="1" ht="26">
      <c r="D15" s="31" t="s">
        <v>133</v>
      </c>
      <c r="E15" s="32">
        <v>0</v>
      </c>
      <c r="F15" s="40" t="s">
        <v>151</v>
      </c>
    </row>
    <row r="16" spans="4:12">
      <c r="D16" s="31" t="s">
        <v>134</v>
      </c>
      <c r="E16" s="32">
        <v>0</v>
      </c>
      <c r="F16" s="40" t="s">
        <v>152</v>
      </c>
      <c r="K16" s="43" t="s">
        <v>153</v>
      </c>
      <c r="L16" s="44">
        <v>0.95</v>
      </c>
    </row>
    <row r="17" spans="4:15" s="37" customFormat="1">
      <c r="D17" s="31" t="s">
        <v>135</v>
      </c>
      <c r="E17" s="32">
        <v>1</v>
      </c>
      <c r="F17" s="19"/>
      <c r="H17" s="46"/>
      <c r="I17" s="18"/>
      <c r="K17" s="47" t="s">
        <v>154</v>
      </c>
      <c r="L17" s="48">
        <f>ROW(SIM_Output)</f>
        <v>26</v>
      </c>
    </row>
    <row r="18" spans="4:15">
      <c r="H18" s="46"/>
      <c r="K18" s="43" t="s">
        <v>155</v>
      </c>
      <c r="L18" s="48">
        <f>L17+SIM_Runs-1</f>
        <v>35</v>
      </c>
      <c r="M18" s="37"/>
      <c r="N18" s="37"/>
      <c r="O18" s="37"/>
    </row>
    <row r="19" spans="4:15">
      <c r="G19" s="20"/>
      <c r="H19" s="46"/>
    </row>
    <row r="20" spans="4:15" ht="17.899999999999999" customHeight="1">
      <c r="D20" s="50" t="s">
        <v>156</v>
      </c>
      <c r="E20" s="50">
        <v>4234615.3921608999</v>
      </c>
      <c r="F20" s="50">
        <v>1778538.4647075778</v>
      </c>
      <c r="G20" s="50">
        <v>1778538.4647075778</v>
      </c>
      <c r="H20" s="46"/>
      <c r="K20" s="50" t="s">
        <v>157</v>
      </c>
      <c r="L20" s="50">
        <f ca="1">_xlfn.PERCENTILE.INC(INDIRECT("L"&amp;L17&amp;":L"&amp;L18,1),$L$16)</f>
        <v>4504464.9824531684</v>
      </c>
      <c r="M20" s="50">
        <f t="shared" ref="M20:O20" ca="1" si="0">_xlfn.PERCENTILE.INC(INDIRECT("L"&amp;M17&amp;":L"&amp;M18,1),$L$16)</f>
        <v>4581740.0924005006</v>
      </c>
      <c r="N20" s="50">
        <f t="shared" ca="1" si="0"/>
        <v>4581740.0924005006</v>
      </c>
      <c r="O20" s="50">
        <f t="shared" ca="1" si="0"/>
        <v>4581740.0924005006</v>
      </c>
    </row>
    <row r="21" spans="4:15">
      <c r="H21" s="46"/>
    </row>
    <row r="22" spans="4:15">
      <c r="E22" s="51"/>
      <c r="F22" s="51"/>
    </row>
    <row r="23" spans="4:15" ht="18" customHeight="1">
      <c r="D23" s="504" t="s">
        <v>136</v>
      </c>
      <c r="E23" s="504"/>
      <c r="F23" s="504"/>
      <c r="G23" s="504"/>
      <c r="K23" s="505" t="s">
        <v>158</v>
      </c>
      <c r="L23" s="505"/>
      <c r="M23" s="505"/>
      <c r="N23" s="505"/>
      <c r="O23" s="505"/>
    </row>
    <row r="24" spans="4:15" ht="16.399999999999999" customHeight="1">
      <c r="D24" s="28" t="s">
        <v>137</v>
      </c>
      <c r="E24" s="28" t="s">
        <v>138</v>
      </c>
      <c r="F24" s="28" t="s">
        <v>139</v>
      </c>
      <c r="G24" s="28" t="s">
        <v>140</v>
      </c>
      <c r="K24" s="50" t="s">
        <v>159</v>
      </c>
      <c r="L24" s="50" t="s">
        <v>160</v>
      </c>
      <c r="M24" s="50" t="s">
        <v>161</v>
      </c>
      <c r="N24" s="50" t="s">
        <v>162</v>
      </c>
      <c r="O24" s="50" t="s">
        <v>163</v>
      </c>
    </row>
    <row r="25" spans="4:15" ht="16.399999999999999" customHeight="1">
      <c r="D25" s="34"/>
      <c r="E25" s="34"/>
      <c r="F25" s="35"/>
    </row>
    <row r="26" spans="4:15">
      <c r="D26" s="36">
        <v>1</v>
      </c>
      <c r="E26" s="36">
        <v>1153235.2415942121</v>
      </c>
      <c r="F26" s="36">
        <v>484358.80146956909</v>
      </c>
      <c r="G26" s="36">
        <v>484358.80146956909</v>
      </c>
      <c r="K26" s="18">
        <v>1</v>
      </c>
      <c r="L26" s="18">
        <v>2704153.6869585565</v>
      </c>
      <c r="M26" s="18">
        <v>1568409.1384359628</v>
      </c>
      <c r="N26" s="18">
        <v>0</v>
      </c>
      <c r="O26" s="18">
        <v>1135744.5485225937</v>
      </c>
    </row>
    <row r="27" spans="4:15">
      <c r="D27" s="36">
        <v>2</v>
      </c>
      <c r="E27" s="36">
        <v>2032801.1182801111</v>
      </c>
      <c r="F27" s="36">
        <v>853776.46967764664</v>
      </c>
      <c r="G27" s="36">
        <v>853776.46967764664</v>
      </c>
      <c r="K27" s="18">
        <v>2</v>
      </c>
      <c r="L27" s="18">
        <v>2450764.0582059664</v>
      </c>
      <c r="M27" s="18">
        <v>1421443.1537594607</v>
      </c>
      <c r="N27" s="18">
        <v>0</v>
      </c>
      <c r="O27" s="18">
        <v>1029320.9044465057</v>
      </c>
    </row>
    <row r="28" spans="4:15">
      <c r="D28" s="36">
        <v>3</v>
      </c>
      <c r="E28" s="36">
        <v>1048579.0322865765</v>
      </c>
      <c r="F28" s="36">
        <v>440403.1935603621</v>
      </c>
      <c r="G28" s="36">
        <v>440403.1935603621</v>
      </c>
      <c r="K28" s="18">
        <v>3</v>
      </c>
      <c r="L28" s="18">
        <v>3606076.6162587563</v>
      </c>
      <c r="M28" s="18">
        <v>2091524.4374300786</v>
      </c>
      <c r="N28" s="18">
        <v>0</v>
      </c>
      <c r="O28" s="18">
        <v>1514552.1788286776</v>
      </c>
    </row>
    <row r="29" spans="4:15">
      <c r="D29" s="36"/>
      <c r="E29" s="36"/>
      <c r="F29" s="36"/>
      <c r="G29" s="36"/>
      <c r="K29" s="18">
        <v>4</v>
      </c>
      <c r="L29" s="18">
        <v>3408831.5300780693</v>
      </c>
      <c r="M29" s="18">
        <v>1977122.2874452802</v>
      </c>
      <c r="N29" s="18">
        <v>0</v>
      </c>
      <c r="O29" s="18">
        <v>1431709.2426327891</v>
      </c>
    </row>
    <row r="30" spans="4:15">
      <c r="D30" s="36"/>
      <c r="E30" s="36"/>
      <c r="F30" s="36"/>
      <c r="G30" s="36"/>
      <c r="K30" s="18">
        <v>5</v>
      </c>
      <c r="L30" s="18">
        <v>3119072.183565937</v>
      </c>
      <c r="M30" s="18">
        <v>1809061.8664682433</v>
      </c>
      <c r="N30" s="18">
        <v>0</v>
      </c>
      <c r="O30" s="18">
        <v>1310010.3170976937</v>
      </c>
    </row>
    <row r="31" spans="4:15">
      <c r="D31" s="36"/>
      <c r="E31" s="36"/>
      <c r="F31" s="36"/>
      <c r="G31" s="36"/>
      <c r="K31" s="18">
        <v>6</v>
      </c>
      <c r="L31" s="18">
        <v>3140263.1707654214</v>
      </c>
      <c r="M31" s="18">
        <v>1821352.6390439444</v>
      </c>
      <c r="N31" s="18">
        <v>0</v>
      </c>
      <c r="O31" s="18">
        <v>1318910.5317214769</v>
      </c>
    </row>
    <row r="32" spans="4:15">
      <c r="D32" s="36"/>
      <c r="E32" s="36"/>
      <c r="F32" s="36"/>
      <c r="G32" s="36"/>
      <c r="K32" s="18">
        <v>7</v>
      </c>
      <c r="L32" s="18">
        <v>2416872.5305642383</v>
      </c>
      <c r="M32" s="18">
        <v>1401786.0677272584</v>
      </c>
      <c r="N32" s="18">
        <v>0</v>
      </c>
      <c r="O32" s="18">
        <v>1015086.4628369799</v>
      </c>
    </row>
    <row r="33" spans="11:15">
      <c r="K33" s="18">
        <v>8</v>
      </c>
      <c r="L33" s="18">
        <v>3372700.6735047083</v>
      </c>
      <c r="M33" s="18">
        <v>1956166.3906327309</v>
      </c>
      <c r="N33" s="18">
        <v>0</v>
      </c>
      <c r="O33" s="18">
        <v>1416534.2828719774</v>
      </c>
    </row>
    <row r="34" spans="11:15">
      <c r="K34" s="18">
        <v>9</v>
      </c>
      <c r="L34" s="18">
        <v>4725251.0108741168</v>
      </c>
      <c r="M34" s="18">
        <v>2740645.5863069883</v>
      </c>
      <c r="N34" s="18">
        <v>0</v>
      </c>
      <c r="O34" s="18">
        <v>1984605.4245671288</v>
      </c>
    </row>
    <row r="35" spans="11:15">
      <c r="K35" s="18">
        <v>10</v>
      </c>
      <c r="L35" s="18">
        <v>4234615.3921608999</v>
      </c>
      <c r="M35" s="18">
        <v>2456076.9274533223</v>
      </c>
      <c r="N35" s="18">
        <v>0</v>
      </c>
      <c r="O35" s="18">
        <v>1778538.4647075778</v>
      </c>
    </row>
  </sheetData>
  <mergeCells count="2">
    <mergeCell ref="D23:G23"/>
    <mergeCell ref="K23:O23"/>
  </mergeCells>
  <dataValidations disablePrompts="1" count="1">
    <dataValidation type="list" allowBlank="1" showInputMessage="1" showErrorMessage="1" prompt="Select Class" sqref="E4" xr:uid="{B666197C-BBC2-463F-B33E-71A9DA2F32E0}">
      <formula1>SIM_Classes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49E6-9FE1-4342-99D7-E900AD82AAC2}">
  <sheetPr codeName="Sheet18">
    <tabColor theme="9" tint="-0.499984740745262"/>
  </sheetPr>
  <dimension ref="D4:O81"/>
  <sheetViews>
    <sheetView zoomScale="108" zoomScaleNormal="100" workbookViewId="0">
      <selection activeCell="E13" sqref="E13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9</v>
      </c>
      <c r="F4" s="281"/>
      <c r="G4" s="282" t="s">
        <v>9</v>
      </c>
    </row>
    <row r="5" spans="4:12">
      <c r="D5" s="279" t="s">
        <v>6</v>
      </c>
      <c r="E5" s="280" t="str">
        <f>VLOOKUP($E4,Class_Codes,2,0)</f>
        <v>ENG</v>
      </c>
      <c r="F5" s="281"/>
      <c r="G5" s="282" t="s">
        <v>10</v>
      </c>
      <c r="L5" s="283"/>
    </row>
    <row r="6" spans="4:12">
      <c r="D6" s="279" t="s">
        <v>129</v>
      </c>
      <c r="E6" s="280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7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4">
        <v>0</v>
      </c>
      <c r="F10" s="289" t="s">
        <v>145</v>
      </c>
      <c r="G10" s="285">
        <v>0</v>
      </c>
      <c r="L10" s="283"/>
    </row>
    <row r="11" spans="4:12">
      <c r="D11" s="279" t="s">
        <v>146</v>
      </c>
      <c r="E11" s="286">
        <v>1</v>
      </c>
      <c r="F11" s="289"/>
      <c r="G11" s="287">
        <v>1</v>
      </c>
      <c r="L11" s="283"/>
    </row>
    <row r="12" spans="4:12">
      <c r="D12" s="279" t="s">
        <v>147</v>
      </c>
      <c r="E12" s="288" t="str">
        <f>RI_Summary!X7</f>
        <v/>
      </c>
      <c r="F12" s="291" t="s">
        <v>148</v>
      </c>
      <c r="G12" s="290">
        <v>1</v>
      </c>
      <c r="L12" s="283"/>
    </row>
    <row r="13" spans="4:12" s="283" customFormat="1">
      <c r="D13" s="279" t="s">
        <v>149</v>
      </c>
      <c r="E13" s="286">
        <f>RI_Summary!N9</f>
        <v>0</v>
      </c>
      <c r="F13" s="293" t="s">
        <v>148</v>
      </c>
      <c r="G13" s="310">
        <v>1500000000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RI_Summary!H24</f>
        <v>0</v>
      </c>
      <c r="F15" s="289" t="s">
        <v>151</v>
      </c>
      <c r="G15" s="285">
        <v>3000000</v>
      </c>
    </row>
    <row r="16" spans="4:12">
      <c r="D16" s="279" t="s">
        <v>134</v>
      </c>
      <c r="E16" s="284">
        <f>RI_Summary!L24</f>
        <v>0</v>
      </c>
      <c r="F16" s="289" t="s">
        <v>152</v>
      </c>
      <c r="G16" s="285">
        <v>527000000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0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3407102523.6976972</v>
      </c>
      <c r="F20" s="302">
        <v>3407102523.6976972</v>
      </c>
      <c r="G20" s="302">
        <v>3407102523.6976972</v>
      </c>
      <c r="H20" s="297"/>
      <c r="K20" s="302" t="s">
        <v>157</v>
      </c>
      <c r="L20" s="302">
        <f ca="1">_xlfn.PERCENTILE.INC(INDIRECT("L"&amp;L17&amp;":L"&amp;L18,1),$L$16)</f>
        <v>3445434829.7583413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3445434829.7583413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60939474.655498512</v>
      </c>
      <c r="F26" s="307">
        <v>60939474.655498512</v>
      </c>
      <c r="G26" s="307">
        <v>60939474.655498512</v>
      </c>
      <c r="K26" s="118">
        <v>1</v>
      </c>
      <c r="L26" s="118">
        <v>3419020563.8482313</v>
      </c>
      <c r="M26" s="118">
        <v>0</v>
      </c>
      <c r="N26" s="118">
        <v>0</v>
      </c>
      <c r="O26" s="118">
        <v>3419020563.8482313</v>
      </c>
    </row>
    <row r="27" spans="4:15">
      <c r="D27" s="307">
        <v>2</v>
      </c>
      <c r="E27" s="307">
        <v>62584164.633765392</v>
      </c>
      <c r="F27" s="307">
        <v>62584164.633765392</v>
      </c>
      <c r="G27" s="307">
        <v>62584164.633765392</v>
      </c>
      <c r="K27" s="118">
        <v>2</v>
      </c>
      <c r="L27" s="118">
        <v>3412614202.3324351</v>
      </c>
      <c r="M27" s="118">
        <v>0</v>
      </c>
      <c r="N27" s="118">
        <v>0</v>
      </c>
      <c r="O27" s="118">
        <v>3412614202.3324351</v>
      </c>
    </row>
    <row r="28" spans="4:15">
      <c r="D28" s="307">
        <v>3</v>
      </c>
      <c r="E28" s="307">
        <v>60122583.278789647</v>
      </c>
      <c r="F28" s="307">
        <v>60122583.278789647</v>
      </c>
      <c r="G28" s="307">
        <v>60122583.278789647</v>
      </c>
      <c r="K28" s="118">
        <v>3</v>
      </c>
      <c r="L28" s="118">
        <v>3409700081.1586895</v>
      </c>
      <c r="M28" s="118">
        <v>0</v>
      </c>
      <c r="N28" s="118">
        <v>0</v>
      </c>
      <c r="O28" s="118">
        <v>3409700081.1586895</v>
      </c>
    </row>
    <row r="29" spans="4:15">
      <c r="D29" s="307">
        <v>4</v>
      </c>
      <c r="E29" s="307">
        <v>58610040.506519437</v>
      </c>
      <c r="F29" s="307">
        <v>58610040.506519437</v>
      </c>
      <c r="G29" s="307">
        <v>58610040.506519437</v>
      </c>
      <c r="K29" s="118">
        <v>4</v>
      </c>
      <c r="L29" s="118">
        <v>3411111035.1156573</v>
      </c>
      <c r="M29" s="118">
        <v>0</v>
      </c>
      <c r="N29" s="118">
        <v>0</v>
      </c>
      <c r="O29" s="118">
        <v>3411111035.1156573</v>
      </c>
    </row>
    <row r="30" spans="4:15">
      <c r="D30" s="307">
        <v>5</v>
      </c>
      <c r="E30" s="307">
        <v>58993877.866211772</v>
      </c>
      <c r="F30" s="307">
        <v>58993877.866211772</v>
      </c>
      <c r="G30" s="307">
        <v>58993877.866211772</v>
      </c>
      <c r="K30" s="118">
        <v>5</v>
      </c>
      <c r="L30" s="118">
        <v>3421816897.5066748</v>
      </c>
      <c r="M30" s="118">
        <v>0</v>
      </c>
      <c r="N30" s="118">
        <v>0</v>
      </c>
      <c r="O30" s="118">
        <v>3421816897.5066748</v>
      </c>
    </row>
    <row r="31" spans="4:15">
      <c r="D31" s="307">
        <v>6</v>
      </c>
      <c r="E31" s="307">
        <v>61946814.361234732</v>
      </c>
      <c r="F31" s="307">
        <v>61946814.361234732</v>
      </c>
      <c r="G31" s="307">
        <v>61946814.361234732</v>
      </c>
      <c r="K31" s="118">
        <v>6</v>
      </c>
      <c r="L31" s="118">
        <v>3451293635.1120048</v>
      </c>
      <c r="M31" s="118">
        <v>0</v>
      </c>
      <c r="N31" s="118">
        <v>0</v>
      </c>
      <c r="O31" s="118">
        <v>3451293635.1120048</v>
      </c>
    </row>
    <row r="32" spans="4:15">
      <c r="D32" s="307">
        <v>7</v>
      </c>
      <c r="E32" s="307">
        <v>61277449.114851624</v>
      </c>
      <c r="F32" s="307">
        <v>61277449.114851624</v>
      </c>
      <c r="G32" s="307">
        <v>61277449.114851624</v>
      </c>
      <c r="K32" s="118">
        <v>7</v>
      </c>
      <c r="L32" s="118">
        <v>3418866345.5686646</v>
      </c>
      <c r="M32" s="118">
        <v>0</v>
      </c>
      <c r="N32" s="118">
        <v>0</v>
      </c>
      <c r="O32" s="118">
        <v>3418866345.5686646</v>
      </c>
    </row>
    <row r="33" spans="4:15">
      <c r="D33" s="307">
        <v>8</v>
      </c>
      <c r="E33" s="307">
        <v>60971124.975034863</v>
      </c>
      <c r="F33" s="307">
        <v>60971124.975034863</v>
      </c>
      <c r="G33" s="307">
        <v>60971124.975034863</v>
      </c>
      <c r="K33" s="118">
        <v>8</v>
      </c>
      <c r="L33" s="118">
        <v>3438274067.6594191</v>
      </c>
      <c r="M33" s="118">
        <v>0</v>
      </c>
      <c r="N33" s="118">
        <v>0</v>
      </c>
      <c r="O33" s="118">
        <v>3438274067.6594191</v>
      </c>
    </row>
    <row r="34" spans="4:15">
      <c r="D34" s="307">
        <v>9</v>
      </c>
      <c r="E34" s="307">
        <v>59210446.372731</v>
      </c>
      <c r="F34" s="307">
        <v>59210446.372731</v>
      </c>
      <c r="G34" s="307">
        <v>59210446.372731</v>
      </c>
      <c r="K34" s="118">
        <v>9</v>
      </c>
      <c r="L34" s="118">
        <v>3410993238.7415595</v>
      </c>
      <c r="M34" s="118">
        <v>0</v>
      </c>
      <c r="N34" s="118">
        <v>0</v>
      </c>
      <c r="O34" s="118">
        <v>3410993238.7415595</v>
      </c>
    </row>
    <row r="35" spans="4:15">
      <c r="D35" s="307">
        <v>10</v>
      </c>
      <c r="E35" s="307">
        <v>62152583.801918812</v>
      </c>
      <c r="F35" s="307">
        <v>62152583.801918812</v>
      </c>
      <c r="G35" s="307">
        <v>62152583.801918812</v>
      </c>
      <c r="K35" s="118">
        <v>10</v>
      </c>
      <c r="L35" s="118">
        <v>3407102523.6976972</v>
      </c>
      <c r="M35" s="118">
        <v>0</v>
      </c>
      <c r="N35" s="118">
        <v>0</v>
      </c>
      <c r="O35" s="118">
        <v>3407102523.6976972</v>
      </c>
    </row>
    <row r="36" spans="4:15">
      <c r="D36" s="307">
        <v>11</v>
      </c>
      <c r="E36" s="307">
        <v>61080786.323498964</v>
      </c>
      <c r="F36" s="307">
        <v>61080786.323498964</v>
      </c>
      <c r="G36" s="307">
        <v>61080786.323498964</v>
      </c>
    </row>
    <row r="37" spans="4:15">
      <c r="D37" s="307">
        <v>12</v>
      </c>
      <c r="E37" s="307">
        <v>59306666.532224119</v>
      </c>
      <c r="F37" s="307">
        <v>59306666.532224119</v>
      </c>
      <c r="G37" s="307">
        <v>59306666.532224119</v>
      </c>
    </row>
    <row r="38" spans="4:15">
      <c r="D38" s="307">
        <v>13</v>
      </c>
      <c r="E38" s="307">
        <v>62728308.821334116</v>
      </c>
      <c r="F38" s="307">
        <v>62728308.821334116</v>
      </c>
      <c r="G38" s="307">
        <v>62728308.821334116</v>
      </c>
    </row>
    <row r="39" spans="4:15">
      <c r="D39" s="300">
        <v>14</v>
      </c>
      <c r="E39" s="118">
        <v>63843383.040992439</v>
      </c>
      <c r="F39" s="118">
        <v>63843383.040992439</v>
      </c>
      <c r="G39" s="118">
        <v>63843383.040992439</v>
      </c>
    </row>
    <row r="40" spans="4:15">
      <c r="D40" s="300">
        <v>15</v>
      </c>
      <c r="E40" s="118">
        <v>58989707.74601303</v>
      </c>
      <c r="F40" s="118">
        <v>58989707.74601303</v>
      </c>
      <c r="G40" s="118">
        <v>58989707.74601303</v>
      </c>
    </row>
    <row r="41" spans="4:15">
      <c r="D41" s="300">
        <v>16</v>
      </c>
      <c r="E41" s="118">
        <v>60610590.443092339</v>
      </c>
      <c r="F41" s="118">
        <v>60610590.443092339</v>
      </c>
      <c r="G41" s="118">
        <v>60610590.443092339</v>
      </c>
    </row>
    <row r="42" spans="4:15">
      <c r="D42" s="300">
        <v>17</v>
      </c>
      <c r="E42" s="118">
        <v>62477674.780632481</v>
      </c>
      <c r="F42" s="118">
        <v>62477674.780632481</v>
      </c>
      <c r="G42" s="118">
        <v>62477674.780632481</v>
      </c>
    </row>
    <row r="43" spans="4:15">
      <c r="D43" s="300">
        <v>18</v>
      </c>
      <c r="E43" s="118">
        <v>62179077.0005854</v>
      </c>
      <c r="F43" s="118">
        <v>62179077.0005854</v>
      </c>
      <c r="G43" s="118">
        <v>62179077.0005854</v>
      </c>
    </row>
    <row r="44" spans="4:15">
      <c r="D44" s="300">
        <v>19</v>
      </c>
      <c r="E44" s="118">
        <v>59149568.600299269</v>
      </c>
      <c r="F44" s="118">
        <v>59149568.600299269</v>
      </c>
      <c r="G44" s="118">
        <v>59149568.600299269</v>
      </c>
    </row>
    <row r="45" spans="4:15">
      <c r="D45" s="300">
        <v>20</v>
      </c>
      <c r="E45" s="118">
        <v>63334657.216137677</v>
      </c>
      <c r="F45" s="118">
        <v>63334657.216137677</v>
      </c>
      <c r="G45" s="118">
        <v>63334657.216137677</v>
      </c>
    </row>
    <row r="46" spans="4:15">
      <c r="D46" s="300">
        <v>21</v>
      </c>
      <c r="E46" s="118">
        <v>60783953.095892727</v>
      </c>
      <c r="F46" s="118">
        <v>60783953.095892727</v>
      </c>
      <c r="G46" s="118">
        <v>60783953.095892727</v>
      </c>
    </row>
    <row r="47" spans="4:15">
      <c r="D47" s="300">
        <v>22</v>
      </c>
      <c r="E47" s="118">
        <v>61609591.05505956</v>
      </c>
      <c r="F47" s="118">
        <v>61609591.05505956</v>
      </c>
      <c r="G47" s="118">
        <v>61609591.05505956</v>
      </c>
    </row>
    <row r="48" spans="4:15">
      <c r="D48" s="300">
        <v>23</v>
      </c>
      <c r="E48" s="118">
        <v>58128076.071787402</v>
      </c>
      <c r="F48" s="118">
        <v>58128076.071787402</v>
      </c>
      <c r="G48" s="118">
        <v>58128076.071787402</v>
      </c>
    </row>
    <row r="49" spans="4:7">
      <c r="D49" s="300">
        <v>24</v>
      </c>
      <c r="E49" s="118">
        <v>61354935.803930096</v>
      </c>
      <c r="F49" s="118">
        <v>61354935.803930096</v>
      </c>
      <c r="G49" s="118">
        <v>61354935.803930096</v>
      </c>
    </row>
    <row r="50" spans="4:7">
      <c r="D50" s="300">
        <v>25</v>
      </c>
      <c r="E50" s="118">
        <v>60100519.253361009</v>
      </c>
      <c r="F50" s="118">
        <v>60100519.253361009</v>
      </c>
      <c r="G50" s="118">
        <v>60100519.253361009</v>
      </c>
    </row>
    <row r="51" spans="4:7">
      <c r="D51" s="300">
        <v>26</v>
      </c>
      <c r="E51" s="118">
        <v>61563374.36348673</v>
      </c>
      <c r="F51" s="118">
        <v>61563374.36348673</v>
      </c>
      <c r="G51" s="118">
        <v>61563374.36348673</v>
      </c>
    </row>
    <row r="52" spans="4:7">
      <c r="D52" s="300">
        <v>27</v>
      </c>
      <c r="E52" s="118">
        <v>59905271.3018106</v>
      </c>
      <c r="F52" s="118">
        <v>59905271.3018106</v>
      </c>
      <c r="G52" s="118">
        <v>59905271.3018106</v>
      </c>
    </row>
    <row r="53" spans="4:7">
      <c r="D53" s="300">
        <v>28</v>
      </c>
      <c r="E53" s="118">
        <v>60758931.487995282</v>
      </c>
      <c r="F53" s="118">
        <v>60758931.487995282</v>
      </c>
      <c r="G53" s="118">
        <v>60758931.487995282</v>
      </c>
    </row>
    <row r="54" spans="4:7">
      <c r="D54" s="300">
        <v>29</v>
      </c>
      <c r="E54" s="118">
        <v>61495104.49676685</v>
      </c>
      <c r="F54" s="118">
        <v>61495104.49676685</v>
      </c>
      <c r="G54" s="118">
        <v>61495104.49676685</v>
      </c>
    </row>
    <row r="55" spans="4:7">
      <c r="D55" s="300">
        <v>30</v>
      </c>
      <c r="E55" s="118">
        <v>62522147.544094622</v>
      </c>
      <c r="F55" s="118">
        <v>62522147.544094622</v>
      </c>
      <c r="G55" s="118">
        <v>62522147.544094622</v>
      </c>
    </row>
    <row r="56" spans="4:7">
      <c r="D56" s="300">
        <v>31</v>
      </c>
      <c r="E56" s="118">
        <v>62672943.130478427</v>
      </c>
      <c r="F56" s="118">
        <v>62672943.130478427</v>
      </c>
      <c r="G56" s="118">
        <v>62672943.130478427</v>
      </c>
    </row>
    <row r="57" spans="4:7">
      <c r="D57" s="300">
        <v>32</v>
      </c>
      <c r="E57" s="118">
        <v>60971073.365517423</v>
      </c>
      <c r="F57" s="118">
        <v>60971073.365517423</v>
      </c>
      <c r="G57" s="118">
        <v>60971073.365517423</v>
      </c>
    </row>
    <row r="58" spans="4:7">
      <c r="D58" s="300">
        <v>33</v>
      </c>
      <c r="E58" s="118">
        <v>60056837.262519367</v>
      </c>
      <c r="F58" s="118">
        <v>60056837.262519367</v>
      </c>
      <c r="G58" s="118">
        <v>60056837.262519367</v>
      </c>
    </row>
    <row r="59" spans="4:7">
      <c r="D59" s="300">
        <v>34</v>
      </c>
      <c r="E59" s="118">
        <v>62456382.175172724</v>
      </c>
      <c r="F59" s="118">
        <v>62456382.175172724</v>
      </c>
      <c r="G59" s="118">
        <v>62456382.175172724</v>
      </c>
    </row>
    <row r="60" spans="4:7">
      <c r="D60" s="300">
        <v>35</v>
      </c>
      <c r="E60" s="118">
        <v>61810129.52900698</v>
      </c>
      <c r="F60" s="118">
        <v>61810129.52900698</v>
      </c>
      <c r="G60" s="118">
        <v>61810129.52900698</v>
      </c>
    </row>
    <row r="61" spans="4:7">
      <c r="D61" s="300">
        <v>36</v>
      </c>
      <c r="E61" s="118">
        <v>59940503.305852316</v>
      </c>
      <c r="F61" s="118">
        <v>59940503.305852316</v>
      </c>
      <c r="G61" s="118">
        <v>59940503.305852316</v>
      </c>
    </row>
    <row r="62" spans="4:7">
      <c r="D62" s="300">
        <v>37</v>
      </c>
      <c r="E62" s="118">
        <v>61513762.254739285</v>
      </c>
      <c r="F62" s="118">
        <v>61513762.254739285</v>
      </c>
      <c r="G62" s="118">
        <v>61513762.254739285</v>
      </c>
    </row>
    <row r="63" spans="4:7">
      <c r="D63" s="300">
        <v>38</v>
      </c>
      <c r="E63" s="118">
        <v>60985396.299475908</v>
      </c>
      <c r="F63" s="118">
        <v>60985396.299475908</v>
      </c>
      <c r="G63" s="118">
        <v>60985396.299475908</v>
      </c>
    </row>
    <row r="64" spans="4:7">
      <c r="D64" s="300">
        <v>39</v>
      </c>
      <c r="E64" s="118">
        <v>62249045.375958256</v>
      </c>
      <c r="F64" s="118">
        <v>62249045.375958256</v>
      </c>
      <c r="G64" s="118">
        <v>62249045.375958256</v>
      </c>
    </row>
    <row r="65" spans="4:7">
      <c r="D65" s="300">
        <v>40</v>
      </c>
      <c r="E65" s="118">
        <v>58956446.746849127</v>
      </c>
      <c r="F65" s="118">
        <v>58956446.746849127</v>
      </c>
      <c r="G65" s="118">
        <v>58956446.746849127</v>
      </c>
    </row>
    <row r="66" spans="4:7">
      <c r="D66" s="300">
        <v>41</v>
      </c>
      <c r="E66" s="118">
        <v>59962505.973305635</v>
      </c>
      <c r="F66" s="118">
        <v>59962505.973305635</v>
      </c>
      <c r="G66" s="118">
        <v>59962505.973305635</v>
      </c>
    </row>
    <row r="67" spans="4:7">
      <c r="D67" s="300">
        <v>42</v>
      </c>
      <c r="E67" s="118">
        <v>60195564.015689343</v>
      </c>
      <c r="F67" s="118">
        <v>60195564.015689343</v>
      </c>
      <c r="G67" s="118">
        <v>60195564.015689343</v>
      </c>
    </row>
    <row r="68" spans="4:7">
      <c r="D68" s="300">
        <v>43</v>
      </c>
      <c r="E68" s="118">
        <v>62487124.823573478</v>
      </c>
      <c r="F68" s="118">
        <v>62487124.823573478</v>
      </c>
      <c r="G68" s="118">
        <v>62487124.823573478</v>
      </c>
    </row>
    <row r="69" spans="4:7">
      <c r="D69" s="300">
        <v>44</v>
      </c>
      <c r="E69" s="118">
        <v>61336316.38453646</v>
      </c>
      <c r="F69" s="118">
        <v>61336316.38453646</v>
      </c>
      <c r="G69" s="118">
        <v>61336316.38453646</v>
      </c>
    </row>
    <row r="70" spans="4:7">
      <c r="D70" s="300">
        <v>45</v>
      </c>
      <c r="E70" s="118">
        <v>59864656.786287747</v>
      </c>
      <c r="F70" s="118">
        <v>59864656.786287747</v>
      </c>
      <c r="G70" s="118">
        <v>59864656.786287747</v>
      </c>
    </row>
    <row r="71" spans="4:7">
      <c r="D71" s="300">
        <v>46</v>
      </c>
      <c r="E71" s="118">
        <v>60143188.557994969</v>
      </c>
      <c r="F71" s="118">
        <v>60143188.557994969</v>
      </c>
      <c r="G71" s="118">
        <v>60143188.557994969</v>
      </c>
    </row>
    <row r="72" spans="4:7">
      <c r="D72" s="300">
        <v>47</v>
      </c>
      <c r="E72" s="118">
        <v>57474723.621275477</v>
      </c>
      <c r="F72" s="118">
        <v>57474723.621275477</v>
      </c>
      <c r="G72" s="118">
        <v>57474723.621275477</v>
      </c>
    </row>
    <row r="73" spans="4:7">
      <c r="D73" s="300">
        <v>48</v>
      </c>
      <c r="E73" s="118">
        <v>59157167.898231015</v>
      </c>
      <c r="F73" s="118">
        <v>59157167.898231015</v>
      </c>
      <c r="G73" s="118">
        <v>59157167.898231015</v>
      </c>
    </row>
    <row r="74" spans="4:7">
      <c r="D74" s="300">
        <v>49</v>
      </c>
      <c r="E74" s="118">
        <v>60335282.654559597</v>
      </c>
      <c r="F74" s="118">
        <v>60335282.654559597</v>
      </c>
      <c r="G74" s="118">
        <v>60335282.654559597</v>
      </c>
    </row>
    <row r="75" spans="4:7">
      <c r="D75" s="300">
        <v>50</v>
      </c>
      <c r="E75" s="118">
        <v>62092575.036109909</v>
      </c>
      <c r="F75" s="118">
        <v>62092575.036109909</v>
      </c>
      <c r="G75" s="118">
        <v>62092575.036109909</v>
      </c>
    </row>
    <row r="76" spans="4:7">
      <c r="D76" s="300">
        <v>51</v>
      </c>
      <c r="E76" s="118">
        <v>60718286.090442292</v>
      </c>
      <c r="F76" s="118">
        <v>60718286.090442292</v>
      </c>
      <c r="G76" s="118">
        <v>60718286.090442292</v>
      </c>
    </row>
    <row r="77" spans="4:7">
      <c r="D77" s="300">
        <v>52</v>
      </c>
      <c r="E77" s="118">
        <v>61623302.182932958</v>
      </c>
      <c r="F77" s="118">
        <v>61623302.182932958</v>
      </c>
      <c r="G77" s="118">
        <v>61623302.182932958</v>
      </c>
    </row>
    <row r="78" spans="4:7">
      <c r="D78" s="300">
        <v>53</v>
      </c>
      <c r="E78" s="118">
        <v>58979902.614045464</v>
      </c>
      <c r="F78" s="118">
        <v>58979902.614045464</v>
      </c>
      <c r="G78" s="118">
        <v>58979902.614045464</v>
      </c>
    </row>
    <row r="79" spans="4:7">
      <c r="D79" s="300">
        <v>54</v>
      </c>
      <c r="E79" s="118">
        <v>60694525.217561811</v>
      </c>
      <c r="F79" s="118">
        <v>60694525.217561811</v>
      </c>
      <c r="G79" s="118">
        <v>60694525.217561811</v>
      </c>
    </row>
    <row r="80" spans="4:7">
      <c r="D80" s="300">
        <v>55</v>
      </c>
      <c r="E80" s="118">
        <v>60473023.358084753</v>
      </c>
      <c r="F80" s="118">
        <v>60473023.358084753</v>
      </c>
      <c r="G80" s="118">
        <v>60473023.358084753</v>
      </c>
    </row>
    <row r="81" spans="4:7">
      <c r="D81" s="300">
        <v>56</v>
      </c>
      <c r="E81" s="118">
        <v>61220974.491946295</v>
      </c>
      <c r="F81" s="118">
        <v>61220974.491946295</v>
      </c>
      <c r="G81" s="118">
        <v>61220974.491946295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CF366550-C482-4117-9EC7-10FA0D0A2FC4}">
      <formula1>SIM_Classes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8D7BC-E6E0-4032-84CF-C35CE8FDBE2C}">
  <sheetPr codeName="Sheet19">
    <tabColor theme="9" tint="-0.499984740745262"/>
  </sheetPr>
  <dimension ref="D4:O99"/>
  <sheetViews>
    <sheetView topLeftCell="C1" workbookViewId="0">
      <selection activeCell="D23" sqref="D23:G23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11</v>
      </c>
      <c r="F4" s="281"/>
      <c r="G4" s="282" t="s">
        <v>11</v>
      </c>
    </row>
    <row r="5" spans="4:12">
      <c r="D5" s="279" t="s">
        <v>6</v>
      </c>
      <c r="E5" s="280" t="str">
        <f>VLOOKUP($E4,Class_Codes,2,0)</f>
        <v>FD</v>
      </c>
      <c r="F5" s="281"/>
      <c r="G5" s="282" t="s">
        <v>12</v>
      </c>
      <c r="L5" s="283"/>
    </row>
    <row r="6" spans="4:12">
      <c r="D6" s="279" t="s">
        <v>129</v>
      </c>
      <c r="E6" s="280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33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4">
        <v>0</v>
      </c>
      <c r="F10" s="289" t="s">
        <v>145</v>
      </c>
      <c r="G10" s="285">
        <v>0</v>
      </c>
      <c r="L10" s="283"/>
    </row>
    <row r="11" spans="4:12">
      <c r="D11" s="279" t="s">
        <v>146</v>
      </c>
      <c r="E11" s="286">
        <v>1</v>
      </c>
      <c r="F11" s="289"/>
      <c r="G11" s="287">
        <v>1</v>
      </c>
      <c r="L11" s="283"/>
    </row>
    <row r="12" spans="4:12">
      <c r="D12" s="279" t="s">
        <v>147</v>
      </c>
      <c r="E12" s="288" t="str">
        <f>RI_Summary!X8</f>
        <v/>
      </c>
      <c r="F12" s="291" t="s">
        <v>148</v>
      </c>
      <c r="G12" s="290">
        <v>0.89449589934221208</v>
      </c>
      <c r="L12" s="283"/>
    </row>
    <row r="13" spans="4:12" s="283" customFormat="1">
      <c r="D13" s="279" t="s">
        <v>149</v>
      </c>
      <c r="E13" s="286">
        <f>RI_Summary!N9</f>
        <v>0</v>
      </c>
      <c r="F13" s="293" t="s">
        <v>148</v>
      </c>
      <c r="G13" s="294">
        <v>1500000000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RI_Summary!H24</f>
        <v>0</v>
      </c>
      <c r="F15" s="289" t="s">
        <v>151</v>
      </c>
      <c r="G15" s="285">
        <v>3000000</v>
      </c>
    </row>
    <row r="16" spans="4:12">
      <c r="D16" s="279" t="s">
        <v>134</v>
      </c>
      <c r="E16" s="284">
        <f>RI_Summary!L24</f>
        <v>0</v>
      </c>
      <c r="F16" s="289" t="s">
        <v>152</v>
      </c>
      <c r="G16" s="285">
        <v>527000000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0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508699426.84935278</v>
      </c>
      <c r="F20" s="302">
        <v>508699426.84935278</v>
      </c>
      <c r="G20" s="302">
        <v>508699426.84935278</v>
      </c>
      <c r="H20" s="297"/>
      <c r="K20" s="302" t="s">
        <v>157</v>
      </c>
      <c r="L20" s="302">
        <f ca="1">_xlfn.PERCENTILE.INC(INDIRECT("L"&amp;L17&amp;":L"&amp;L18,1),$L$16)</f>
        <v>520509127.90289605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520509127.90289605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5681854.7563359393</v>
      </c>
      <c r="F26" s="307">
        <v>5681854.7563359393</v>
      </c>
      <c r="G26" s="307">
        <v>5681854.7563359393</v>
      </c>
      <c r="K26" s="118">
        <v>1</v>
      </c>
      <c r="L26" s="118">
        <v>513823570.29664904</v>
      </c>
      <c r="M26" s="118">
        <v>0</v>
      </c>
      <c r="N26" s="118">
        <v>0</v>
      </c>
      <c r="O26" s="118">
        <v>513823570.29664904</v>
      </c>
    </row>
    <row r="27" spans="4:15">
      <c r="D27" s="307">
        <v>2</v>
      </c>
      <c r="E27" s="307">
        <v>5684588.5483739525</v>
      </c>
      <c r="F27" s="307">
        <v>5684588.5483739525</v>
      </c>
      <c r="G27" s="307">
        <v>5684588.5483739525</v>
      </c>
      <c r="K27" s="118">
        <v>2</v>
      </c>
      <c r="L27" s="118">
        <v>513174837.20545852</v>
      </c>
      <c r="M27" s="118">
        <v>0</v>
      </c>
      <c r="N27" s="118">
        <v>0</v>
      </c>
      <c r="O27" s="118">
        <v>513174837.20545852</v>
      </c>
    </row>
    <row r="28" spans="4:15">
      <c r="D28" s="307">
        <v>3</v>
      </c>
      <c r="E28" s="307">
        <v>8039494.0728090415</v>
      </c>
      <c r="F28" s="307">
        <v>8039494.0728090415</v>
      </c>
      <c r="G28" s="307">
        <v>8039494.0728090415</v>
      </c>
      <c r="K28" s="118">
        <v>3</v>
      </c>
      <c r="L28" s="118">
        <v>506727514.34189355</v>
      </c>
      <c r="M28" s="118">
        <v>0</v>
      </c>
      <c r="N28" s="118">
        <v>0</v>
      </c>
      <c r="O28" s="118">
        <v>506727514.34189355</v>
      </c>
    </row>
    <row r="29" spans="4:15">
      <c r="D29" s="307">
        <v>4</v>
      </c>
      <c r="E29" s="307">
        <v>4031705.4187330757</v>
      </c>
      <c r="F29" s="307">
        <v>4031705.4187330757</v>
      </c>
      <c r="G29" s="307">
        <v>4031705.4187330757</v>
      </c>
      <c r="K29" s="118">
        <v>4</v>
      </c>
      <c r="L29" s="118">
        <v>512294792.27167249</v>
      </c>
      <c r="M29" s="118">
        <v>0</v>
      </c>
      <c r="N29" s="118">
        <v>0</v>
      </c>
      <c r="O29" s="118">
        <v>512294792.27167249</v>
      </c>
    </row>
    <row r="30" spans="4:15">
      <c r="D30" s="307">
        <v>5</v>
      </c>
      <c r="E30" s="307">
        <v>8286566.8383068424</v>
      </c>
      <c r="F30" s="307">
        <v>8286566.8383068424</v>
      </c>
      <c r="G30" s="307">
        <v>8286566.8383068424</v>
      </c>
      <c r="K30" s="118">
        <v>5</v>
      </c>
      <c r="L30" s="118">
        <v>504232063.42675436</v>
      </c>
      <c r="M30" s="118">
        <v>0</v>
      </c>
      <c r="N30" s="118">
        <v>0</v>
      </c>
      <c r="O30" s="118">
        <v>504232063.42675436</v>
      </c>
    </row>
    <row r="31" spans="4:15">
      <c r="D31" s="307">
        <v>6</v>
      </c>
      <c r="E31" s="307">
        <v>6033359.1801992096</v>
      </c>
      <c r="F31" s="307">
        <v>6033359.1801992096</v>
      </c>
      <c r="G31" s="307">
        <v>6033359.1801992096</v>
      </c>
      <c r="K31" s="118">
        <v>6</v>
      </c>
      <c r="L31" s="118">
        <v>525979129.58073449</v>
      </c>
      <c r="M31" s="118">
        <v>0</v>
      </c>
      <c r="N31" s="118">
        <v>0</v>
      </c>
      <c r="O31" s="118">
        <v>525979129.58073449</v>
      </c>
    </row>
    <row r="32" spans="4:15">
      <c r="D32" s="307">
        <v>7</v>
      </c>
      <c r="E32" s="307">
        <v>6670439.0512723206</v>
      </c>
      <c r="F32" s="307">
        <v>6670439.0512723206</v>
      </c>
      <c r="G32" s="307">
        <v>6670439.0512723206</v>
      </c>
      <c r="K32" s="118">
        <v>7</v>
      </c>
      <c r="L32" s="118">
        <v>493092532.46206129</v>
      </c>
      <c r="M32" s="118">
        <v>0</v>
      </c>
      <c r="N32" s="118">
        <v>0</v>
      </c>
      <c r="O32" s="118">
        <v>493092532.46206129</v>
      </c>
    </row>
    <row r="33" spans="4:15">
      <c r="D33" s="307">
        <v>8</v>
      </c>
      <c r="E33" s="307">
        <v>6043729.7393250614</v>
      </c>
      <c r="F33" s="307">
        <v>6043729.7393250614</v>
      </c>
      <c r="G33" s="307">
        <v>6043729.7393250614</v>
      </c>
      <c r="K33" s="118">
        <v>8</v>
      </c>
      <c r="L33" s="118">
        <v>483198981.62773758</v>
      </c>
      <c r="M33" s="118">
        <v>0</v>
      </c>
      <c r="N33" s="118">
        <v>0</v>
      </c>
      <c r="O33" s="118">
        <v>483198981.62773758</v>
      </c>
    </row>
    <row r="34" spans="4:15">
      <c r="D34" s="307">
        <v>9</v>
      </c>
      <c r="E34" s="307">
        <v>5518131.8202335592</v>
      </c>
      <c r="F34" s="307">
        <v>5518131.8202335592</v>
      </c>
      <c r="G34" s="307">
        <v>5518131.8202335592</v>
      </c>
      <c r="K34" s="118">
        <v>9</v>
      </c>
      <c r="L34" s="118">
        <v>502853689.36775905</v>
      </c>
      <c r="M34" s="118">
        <v>0</v>
      </c>
      <c r="N34" s="118">
        <v>0</v>
      </c>
      <c r="O34" s="118">
        <v>502853689.36775905</v>
      </c>
    </row>
    <row r="35" spans="4:15">
      <c r="D35" s="307">
        <v>10</v>
      </c>
      <c r="E35" s="307">
        <v>8079891.1080696946</v>
      </c>
      <c r="F35" s="307">
        <v>8079891.1080696946</v>
      </c>
      <c r="G35" s="307">
        <v>8079891.1080696946</v>
      </c>
      <c r="K35" s="118">
        <v>10</v>
      </c>
      <c r="L35" s="118">
        <v>508699426.84935278</v>
      </c>
      <c r="M35" s="118">
        <v>0</v>
      </c>
      <c r="N35" s="118">
        <v>0</v>
      </c>
      <c r="O35" s="118">
        <v>508699426.84935278</v>
      </c>
    </row>
    <row r="36" spans="4:15">
      <c r="D36" s="307">
        <v>11</v>
      </c>
      <c r="E36" s="307">
        <v>7893736.7079106681</v>
      </c>
      <c r="F36" s="307">
        <v>7893736.7079106681</v>
      </c>
      <c r="G36" s="307">
        <v>7893736.7079106681</v>
      </c>
    </row>
    <row r="37" spans="4:15">
      <c r="D37" s="307">
        <v>12</v>
      </c>
      <c r="E37" s="307">
        <v>4878045.9351565074</v>
      </c>
      <c r="F37" s="307">
        <v>4878045.9351565074</v>
      </c>
      <c r="G37" s="307">
        <v>4878045.9351565074</v>
      </c>
    </row>
    <row r="38" spans="4:15">
      <c r="D38" s="307">
        <v>13</v>
      </c>
      <c r="E38" s="307">
        <v>7157626.0072831465</v>
      </c>
      <c r="F38" s="307">
        <v>7157626.0072831465</v>
      </c>
      <c r="G38" s="307">
        <v>7157626.0072831465</v>
      </c>
    </row>
    <row r="39" spans="4:15">
      <c r="D39" s="307">
        <v>14</v>
      </c>
      <c r="E39" s="307">
        <v>7174459.5759722376</v>
      </c>
      <c r="F39" s="307">
        <v>7174459.5759722376</v>
      </c>
      <c r="G39" s="307">
        <v>7174459.5759722376</v>
      </c>
    </row>
    <row r="40" spans="4:15">
      <c r="D40" s="307">
        <v>15</v>
      </c>
      <c r="E40" s="307">
        <v>7607328.0815924844</v>
      </c>
      <c r="F40" s="307">
        <v>7607328.0815924844</v>
      </c>
      <c r="G40" s="307">
        <v>7607328.0815924844</v>
      </c>
    </row>
    <row r="41" spans="4:15">
      <c r="D41" s="307">
        <v>16</v>
      </c>
      <c r="E41" s="307">
        <v>7912425.5624698149</v>
      </c>
      <c r="F41" s="307">
        <v>7912425.5624698149</v>
      </c>
      <c r="G41" s="307">
        <v>7912425.5624698149</v>
      </c>
    </row>
    <row r="42" spans="4:15">
      <c r="D42" s="307">
        <v>17</v>
      </c>
      <c r="E42" s="307">
        <v>6203047.9499002425</v>
      </c>
      <c r="F42" s="307">
        <v>6203047.9499002425</v>
      </c>
      <c r="G42" s="307">
        <v>6203047.9499002425</v>
      </c>
    </row>
    <row r="43" spans="4:15">
      <c r="D43" s="307">
        <v>18</v>
      </c>
      <c r="E43" s="307">
        <v>6442942.7194385901</v>
      </c>
      <c r="F43" s="307">
        <v>6442942.7194385901</v>
      </c>
      <c r="G43" s="307">
        <v>6442942.7194385901</v>
      </c>
    </row>
    <row r="44" spans="4:15">
      <c r="D44" s="307">
        <v>19</v>
      </c>
      <c r="E44" s="307">
        <v>6674608.4307907829</v>
      </c>
      <c r="F44" s="307">
        <v>6674608.4307907829</v>
      </c>
      <c r="G44" s="307">
        <v>6674608.4307907829</v>
      </c>
    </row>
    <row r="45" spans="4:15">
      <c r="D45" s="307">
        <v>20</v>
      </c>
      <c r="E45" s="307">
        <v>7183677.3461632468</v>
      </c>
      <c r="F45" s="307">
        <v>7183677.3461632468</v>
      </c>
      <c r="G45" s="307">
        <v>7183677.3461632468</v>
      </c>
    </row>
    <row r="46" spans="4:15">
      <c r="D46" s="307">
        <v>21</v>
      </c>
      <c r="E46" s="307">
        <v>8316153.805392839</v>
      </c>
      <c r="F46" s="307">
        <v>8316153.805392839</v>
      </c>
      <c r="G46" s="307">
        <v>8316153.805392839</v>
      </c>
    </row>
    <row r="47" spans="4:15">
      <c r="D47" s="307">
        <v>22</v>
      </c>
      <c r="E47" s="307">
        <v>5999335.0856958656</v>
      </c>
      <c r="F47" s="307">
        <v>5999335.0856958656</v>
      </c>
      <c r="G47" s="307">
        <v>5999335.0856958656</v>
      </c>
    </row>
    <row r="48" spans="4:15">
      <c r="D48" s="307">
        <v>23</v>
      </c>
      <c r="E48" s="307">
        <v>6693018.5217510434</v>
      </c>
      <c r="F48" s="307">
        <v>6693018.5217510434</v>
      </c>
      <c r="G48" s="307">
        <v>6693018.5217510434</v>
      </c>
    </row>
    <row r="49" spans="4:7">
      <c r="D49" s="307">
        <v>24</v>
      </c>
      <c r="E49" s="307">
        <v>5130668.6806421382</v>
      </c>
      <c r="F49" s="307">
        <v>5130668.6806421382</v>
      </c>
      <c r="G49" s="307">
        <v>5130668.6806421382</v>
      </c>
    </row>
    <row r="50" spans="4:7">
      <c r="D50" s="307">
        <v>25</v>
      </c>
      <c r="E50" s="307">
        <v>8795206.1126484293</v>
      </c>
      <c r="F50" s="307">
        <v>8795206.1126484293</v>
      </c>
      <c r="G50" s="307">
        <v>8795206.1126484293</v>
      </c>
    </row>
    <row r="51" spans="4:7">
      <c r="D51" s="307">
        <v>26</v>
      </c>
      <c r="E51" s="307">
        <v>6470128.5262325751</v>
      </c>
      <c r="F51" s="307">
        <v>6470128.5262325751</v>
      </c>
      <c r="G51" s="307">
        <v>6470128.5262325751</v>
      </c>
    </row>
    <row r="52" spans="4:7">
      <c r="D52" s="307">
        <v>27</v>
      </c>
      <c r="E52" s="307">
        <v>7471815.8486434445</v>
      </c>
      <c r="F52" s="307">
        <v>7471815.8486434445</v>
      </c>
      <c r="G52" s="307">
        <v>7471815.8486434445</v>
      </c>
    </row>
    <row r="53" spans="4:7">
      <c r="D53" s="307">
        <v>28</v>
      </c>
      <c r="E53" s="307">
        <v>9988494.8174497727</v>
      </c>
      <c r="F53" s="307">
        <v>9988494.8174497727</v>
      </c>
      <c r="G53" s="307">
        <v>9988494.8174497727</v>
      </c>
    </row>
    <row r="54" spans="4:7">
      <c r="D54" s="307">
        <v>29</v>
      </c>
      <c r="E54" s="307">
        <v>7177631.7819334203</v>
      </c>
      <c r="F54" s="307">
        <v>7177631.7819334203</v>
      </c>
      <c r="G54" s="307">
        <v>7177631.7819334203</v>
      </c>
    </row>
    <row r="55" spans="4:7">
      <c r="D55" s="307">
        <v>30</v>
      </c>
      <c r="E55" s="307">
        <v>4773829.2256649686</v>
      </c>
      <c r="F55" s="307">
        <v>4773829.2256649686</v>
      </c>
      <c r="G55" s="307">
        <v>4773829.2256649686</v>
      </c>
    </row>
    <row r="56" spans="4:7">
      <c r="D56" s="307">
        <v>31</v>
      </c>
      <c r="E56" s="307">
        <v>4289994.8900451846</v>
      </c>
      <c r="F56" s="307">
        <v>4289994.8900451846</v>
      </c>
      <c r="G56" s="307">
        <v>4289994.8900451846</v>
      </c>
    </row>
    <row r="57" spans="4:7">
      <c r="D57" s="307">
        <v>32</v>
      </c>
      <c r="E57" s="307">
        <v>6896321.3973407792</v>
      </c>
      <c r="F57" s="307">
        <v>6896321.3973407792</v>
      </c>
      <c r="G57" s="307">
        <v>6896321.3973407792</v>
      </c>
    </row>
    <row r="58" spans="4:7">
      <c r="D58" s="307">
        <v>33</v>
      </c>
      <c r="E58" s="307">
        <v>6897745.8589527011</v>
      </c>
      <c r="F58" s="307">
        <v>6897745.8589527011</v>
      </c>
      <c r="G58" s="307">
        <v>6897745.8589527011</v>
      </c>
    </row>
    <row r="59" spans="4:7">
      <c r="D59" s="307">
        <v>34</v>
      </c>
      <c r="E59" s="307">
        <v>8654630.5366495699</v>
      </c>
      <c r="F59" s="307">
        <v>8654630.5366495699</v>
      </c>
      <c r="G59" s="307">
        <v>8654630.5366495699</v>
      </c>
    </row>
    <row r="60" spans="4:7">
      <c r="D60" s="307">
        <v>35</v>
      </c>
      <c r="E60" s="307">
        <v>6260870.7814333355</v>
      </c>
      <c r="F60" s="307">
        <v>6260870.7814333355</v>
      </c>
      <c r="G60" s="307">
        <v>6260870.7814333355</v>
      </c>
    </row>
    <row r="61" spans="4:7">
      <c r="D61" s="307">
        <v>36</v>
      </c>
      <c r="E61" s="307">
        <v>8095008.450982322</v>
      </c>
      <c r="F61" s="307">
        <v>8095008.450982322</v>
      </c>
      <c r="G61" s="307">
        <v>8095008.450982322</v>
      </c>
    </row>
    <row r="62" spans="4:7">
      <c r="D62" s="307">
        <v>37</v>
      </c>
      <c r="E62" s="307">
        <v>6989498.257841981</v>
      </c>
      <c r="F62" s="307">
        <v>6989498.257841981</v>
      </c>
      <c r="G62" s="307">
        <v>6989498.257841981</v>
      </c>
    </row>
    <row r="63" spans="4:7">
      <c r="D63" s="307">
        <v>38</v>
      </c>
      <c r="E63" s="307">
        <v>10316547.247500716</v>
      </c>
      <c r="F63" s="307">
        <v>10316547.247500716</v>
      </c>
      <c r="G63" s="307">
        <v>10316547.247500716</v>
      </c>
    </row>
    <row r="64" spans="4:7">
      <c r="D64" s="307">
        <v>39</v>
      </c>
      <c r="E64" s="307">
        <v>6486385.8442965308</v>
      </c>
      <c r="F64" s="307">
        <v>6486385.8442965308</v>
      </c>
      <c r="G64" s="307">
        <v>6486385.8442965308</v>
      </c>
    </row>
    <row r="65" spans="4:7">
      <c r="D65" s="307">
        <v>40</v>
      </c>
      <c r="E65" s="307">
        <v>6545496.0061382987</v>
      </c>
      <c r="F65" s="307">
        <v>6545496.0061382987</v>
      </c>
      <c r="G65" s="307">
        <v>6545496.0061382987</v>
      </c>
    </row>
    <row r="66" spans="4:7">
      <c r="D66" s="307">
        <v>41</v>
      </c>
      <c r="E66" s="307">
        <v>4816124.9795035198</v>
      </c>
      <c r="F66" s="307">
        <v>4816124.9795035198</v>
      </c>
      <c r="G66" s="307">
        <v>4816124.9795035198</v>
      </c>
    </row>
    <row r="67" spans="4:7">
      <c r="D67" s="307">
        <v>42</v>
      </c>
      <c r="E67" s="307">
        <v>6978911.5777448555</v>
      </c>
      <c r="F67" s="307">
        <v>6978911.5777448555</v>
      </c>
      <c r="G67" s="307">
        <v>6978911.5777448555</v>
      </c>
    </row>
    <row r="68" spans="4:7">
      <c r="D68" s="307">
        <v>43</v>
      </c>
      <c r="E68" s="307">
        <v>5316074.6458673878</v>
      </c>
      <c r="F68" s="307">
        <v>5316074.6458673878</v>
      </c>
      <c r="G68" s="307">
        <v>5316074.6458673878</v>
      </c>
    </row>
    <row r="69" spans="4:7">
      <c r="D69" s="307">
        <v>44</v>
      </c>
      <c r="E69" s="307">
        <v>6724812.0828884998</v>
      </c>
      <c r="F69" s="307">
        <v>6724812.0828884998</v>
      </c>
      <c r="G69" s="307">
        <v>6724812.0828884998</v>
      </c>
    </row>
    <row r="70" spans="4:7">
      <c r="D70" s="307">
        <v>45</v>
      </c>
      <c r="E70" s="307">
        <v>5736739.0540968487</v>
      </c>
      <c r="F70" s="307">
        <v>5736739.0540968487</v>
      </c>
      <c r="G70" s="307">
        <v>5736739.0540968487</v>
      </c>
    </row>
    <row r="71" spans="4:7">
      <c r="D71" s="307">
        <v>46</v>
      </c>
      <c r="E71" s="307">
        <v>9823055.7691393886</v>
      </c>
      <c r="F71" s="307">
        <v>9823055.7691393886</v>
      </c>
      <c r="G71" s="307">
        <v>9823055.7691393886</v>
      </c>
    </row>
    <row r="72" spans="4:7">
      <c r="D72" s="307">
        <v>47</v>
      </c>
      <c r="E72" s="307">
        <v>7680040.8511788752</v>
      </c>
      <c r="F72" s="307">
        <v>7680040.8511788752</v>
      </c>
      <c r="G72" s="307">
        <v>7680040.8511788752</v>
      </c>
    </row>
    <row r="73" spans="4:7">
      <c r="D73" s="307">
        <v>48</v>
      </c>
      <c r="E73" s="307">
        <v>6684976.867714433</v>
      </c>
      <c r="F73" s="307">
        <v>6684976.867714433</v>
      </c>
      <c r="G73" s="307">
        <v>6684976.867714433</v>
      </c>
    </row>
    <row r="74" spans="4:7">
      <c r="D74" s="307">
        <v>49</v>
      </c>
      <c r="E74" s="307">
        <v>6044481.0391131779</v>
      </c>
      <c r="F74" s="307">
        <v>6044481.0391131779</v>
      </c>
      <c r="G74" s="307">
        <v>6044481.0391131779</v>
      </c>
    </row>
    <row r="75" spans="4:7">
      <c r="D75" s="300">
        <v>50</v>
      </c>
      <c r="E75" s="118">
        <v>6522722.5626679473</v>
      </c>
      <c r="F75" s="118">
        <v>6522722.5626679473</v>
      </c>
      <c r="G75" s="118">
        <v>6522722.5626679473</v>
      </c>
    </row>
    <row r="76" spans="4:7">
      <c r="D76" s="300">
        <v>51</v>
      </c>
      <c r="E76" s="118">
        <v>4271998.0550027592</v>
      </c>
      <c r="F76" s="118">
        <v>4271998.0550027592</v>
      </c>
      <c r="G76" s="118">
        <v>4271998.0550027592</v>
      </c>
    </row>
    <row r="77" spans="4:7">
      <c r="D77" s="300">
        <v>52</v>
      </c>
      <c r="E77" s="118">
        <v>8808664.4118620362</v>
      </c>
      <c r="F77" s="118">
        <v>8808664.4118620362</v>
      </c>
      <c r="G77" s="118">
        <v>8808664.4118620362</v>
      </c>
    </row>
    <row r="78" spans="4:7">
      <c r="D78" s="300">
        <v>53</v>
      </c>
      <c r="E78" s="118">
        <v>5105593.5141196735</v>
      </c>
      <c r="F78" s="118">
        <v>5105593.5141196735</v>
      </c>
      <c r="G78" s="118">
        <v>5105593.5141196735</v>
      </c>
    </row>
    <row r="79" spans="4:7">
      <c r="D79" s="300">
        <v>54</v>
      </c>
      <c r="E79" s="118">
        <v>5159026.5387520241</v>
      </c>
      <c r="F79" s="118">
        <v>5159026.5387520241</v>
      </c>
      <c r="G79" s="118">
        <v>5159026.5387520241</v>
      </c>
    </row>
    <row r="80" spans="4:7">
      <c r="D80" s="300">
        <v>55</v>
      </c>
      <c r="E80" s="118">
        <v>6101120.7274646787</v>
      </c>
      <c r="F80" s="118">
        <v>6101120.7274646787</v>
      </c>
      <c r="G80" s="118">
        <v>6101120.7274646787</v>
      </c>
    </row>
    <row r="81" spans="4:7">
      <c r="D81" s="300">
        <v>56</v>
      </c>
      <c r="E81" s="118">
        <v>8446334.9769503921</v>
      </c>
      <c r="F81" s="118">
        <v>8446334.9769503921</v>
      </c>
      <c r="G81" s="118">
        <v>8446334.9769503921</v>
      </c>
    </row>
    <row r="82" spans="4:7">
      <c r="D82" s="300">
        <v>57</v>
      </c>
      <c r="E82" s="118">
        <v>7391075.3113466557</v>
      </c>
      <c r="F82" s="118">
        <v>7391075.3113466557</v>
      </c>
      <c r="G82" s="118">
        <v>7391075.3113466557</v>
      </c>
    </row>
    <row r="83" spans="4:7">
      <c r="D83" s="300">
        <v>58</v>
      </c>
      <c r="E83" s="118">
        <v>9614521.551873995</v>
      </c>
      <c r="F83" s="118">
        <v>9614521.551873995</v>
      </c>
      <c r="G83" s="118">
        <v>9614521.551873995</v>
      </c>
    </row>
    <row r="84" spans="4:7">
      <c r="D84" s="300">
        <v>59</v>
      </c>
      <c r="E84" s="118">
        <v>6953429.06750625</v>
      </c>
      <c r="F84" s="118">
        <v>6953429.06750625</v>
      </c>
      <c r="G84" s="118">
        <v>6953429.06750625</v>
      </c>
    </row>
    <row r="85" spans="4:7">
      <c r="D85" s="300">
        <v>60</v>
      </c>
      <c r="E85" s="118">
        <v>8056893.340607496</v>
      </c>
      <c r="F85" s="118">
        <v>8056893.340607496</v>
      </c>
      <c r="G85" s="118">
        <v>8056893.340607496</v>
      </c>
    </row>
    <row r="86" spans="4:7">
      <c r="D86" s="300">
        <v>61</v>
      </c>
      <c r="E86" s="118">
        <v>6919083.3534166533</v>
      </c>
      <c r="F86" s="118">
        <v>6919083.3534166533</v>
      </c>
      <c r="G86" s="118">
        <v>6919083.3534166533</v>
      </c>
    </row>
    <row r="87" spans="4:7">
      <c r="D87" s="300">
        <v>62</v>
      </c>
      <c r="E87" s="118">
        <v>7733906.0405678051</v>
      </c>
      <c r="F87" s="118">
        <v>7733906.0405678051</v>
      </c>
      <c r="G87" s="118">
        <v>7733906.0405678051</v>
      </c>
    </row>
    <row r="88" spans="4:7">
      <c r="D88" s="300">
        <v>63</v>
      </c>
      <c r="E88" s="118">
        <v>7438003.8127569323</v>
      </c>
      <c r="F88" s="118">
        <v>7438003.8127569323</v>
      </c>
      <c r="G88" s="118">
        <v>7438003.8127569323</v>
      </c>
    </row>
    <row r="89" spans="4:7">
      <c r="D89" s="300">
        <v>64</v>
      </c>
      <c r="E89" s="118">
        <v>6519396.0856755842</v>
      </c>
      <c r="F89" s="118">
        <v>6519396.0856755842</v>
      </c>
      <c r="G89" s="118">
        <v>6519396.0856755842</v>
      </c>
    </row>
    <row r="90" spans="4:7">
      <c r="D90" s="300">
        <v>65</v>
      </c>
      <c r="E90" s="118">
        <v>6478132.7301570792</v>
      </c>
      <c r="F90" s="118">
        <v>6478132.7301570792</v>
      </c>
      <c r="G90" s="118">
        <v>6478132.7301570792</v>
      </c>
    </row>
    <row r="91" spans="4:7">
      <c r="D91" s="300">
        <v>66</v>
      </c>
      <c r="E91" s="118">
        <v>5603596.8728891965</v>
      </c>
      <c r="F91" s="118">
        <v>5603596.8728891965</v>
      </c>
      <c r="G91" s="118">
        <v>5603596.8728891965</v>
      </c>
    </row>
    <row r="92" spans="4:7">
      <c r="D92" s="300">
        <v>67</v>
      </c>
      <c r="E92" s="118">
        <v>5377139.9595092032</v>
      </c>
      <c r="F92" s="118">
        <v>5377139.9595092032</v>
      </c>
      <c r="G92" s="118">
        <v>5377139.9595092032</v>
      </c>
    </row>
    <row r="93" spans="4:7">
      <c r="D93" s="300">
        <v>68</v>
      </c>
      <c r="E93" s="118">
        <v>7201787.8434292525</v>
      </c>
      <c r="F93" s="118">
        <v>7201787.8434292525</v>
      </c>
      <c r="G93" s="118">
        <v>7201787.8434292525</v>
      </c>
    </row>
    <row r="94" spans="4:7">
      <c r="D94" s="300">
        <v>69</v>
      </c>
      <c r="E94" s="118">
        <v>5593057.7428876441</v>
      </c>
      <c r="F94" s="118">
        <v>5593057.7428876441</v>
      </c>
      <c r="G94" s="118">
        <v>5593057.7428876441</v>
      </c>
    </row>
    <row r="95" spans="4:7">
      <c r="D95" s="300">
        <v>70</v>
      </c>
      <c r="E95" s="118">
        <v>7990668.2893386856</v>
      </c>
      <c r="F95" s="118">
        <v>7990668.2893386856</v>
      </c>
      <c r="G95" s="118">
        <v>7990668.2893386856</v>
      </c>
    </row>
    <row r="96" spans="4:7">
      <c r="D96" s="300">
        <v>71</v>
      </c>
      <c r="E96" s="118">
        <v>7876357.8347989824</v>
      </c>
      <c r="F96" s="118">
        <v>7876357.8347989824</v>
      </c>
      <c r="G96" s="118">
        <v>7876357.8347989824</v>
      </c>
    </row>
    <row r="97" spans="4:7">
      <c r="D97" s="300">
        <v>72</v>
      </c>
      <c r="E97" s="118">
        <v>6960382.8243730618</v>
      </c>
      <c r="F97" s="118">
        <v>6960382.8243730618</v>
      </c>
      <c r="G97" s="118">
        <v>6960382.8243730618</v>
      </c>
    </row>
    <row r="98" spans="4:7">
      <c r="D98" s="300">
        <v>73</v>
      </c>
      <c r="E98" s="118">
        <v>8210098.9089302784</v>
      </c>
      <c r="F98" s="118">
        <v>8210098.9089302784</v>
      </c>
      <c r="G98" s="118">
        <v>8210098.9089302784</v>
      </c>
    </row>
    <row r="99" spans="4:7">
      <c r="D99" s="300">
        <v>74</v>
      </c>
      <c r="E99" s="118">
        <v>7114777.0976489531</v>
      </c>
      <c r="F99" s="118">
        <v>7114777.0976489531</v>
      </c>
      <c r="G99" s="118">
        <v>7114777.0976489531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 G4" xr:uid="{C02020DA-AA96-4D8E-A4CC-CB7BA247B33D}">
      <formula1>SIM_Classes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01ABA-E28A-4118-8FCB-76C5697908FF}">
  <sheetPr codeName="Sheet20">
    <tabColor theme="9" tint="-0.499984740745262"/>
  </sheetPr>
  <dimension ref="D4:O105"/>
  <sheetViews>
    <sheetView topLeftCell="D4" workbookViewId="0">
      <selection activeCell="E20" sqref="E20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13</v>
      </c>
      <c r="F4" s="281"/>
      <c r="G4" s="282" t="s">
        <v>13</v>
      </c>
    </row>
    <row r="5" spans="4:12">
      <c r="D5" s="279" t="s">
        <v>6</v>
      </c>
      <c r="E5" s="280" t="str">
        <f>VLOOKUP($E4,Class_Codes,2,0)</f>
        <v>FI</v>
      </c>
      <c r="F5" s="281"/>
      <c r="G5" s="282" t="s">
        <v>14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6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4">
        <v>0</v>
      </c>
      <c r="F10" s="289" t="s">
        <v>145</v>
      </c>
      <c r="G10" s="285">
        <v>0</v>
      </c>
      <c r="L10" s="283"/>
    </row>
    <row r="11" spans="4:12">
      <c r="D11" s="279" t="s">
        <v>146</v>
      </c>
      <c r="E11" s="286">
        <v>1</v>
      </c>
      <c r="F11" s="289"/>
      <c r="G11" s="287">
        <v>1</v>
      </c>
      <c r="L11" s="283"/>
    </row>
    <row r="12" spans="4:12">
      <c r="D12" s="279" t="s">
        <v>147</v>
      </c>
      <c r="E12" s="288" t="str">
        <f>RI_Summary!X9</f>
        <v/>
      </c>
      <c r="F12" s="291" t="s">
        <v>148</v>
      </c>
      <c r="G12" s="290">
        <v>0.92262395969308986</v>
      </c>
      <c r="L12" s="283"/>
    </row>
    <row r="13" spans="4:12" s="283" customFormat="1">
      <c r="D13" s="279" t="s">
        <v>149</v>
      </c>
      <c r="E13" s="286">
        <f>RI_Summary!N9</f>
        <v>0</v>
      </c>
      <c r="F13" s="293" t="s">
        <v>148</v>
      </c>
      <c r="G13" s="294">
        <v>1500000000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RI_Summary!H24</f>
        <v>0</v>
      </c>
      <c r="F15" s="289" t="s">
        <v>151</v>
      </c>
      <c r="G15" s="285">
        <v>3000000</v>
      </c>
    </row>
    <row r="16" spans="4:12">
      <c r="D16" s="279" t="s">
        <v>134</v>
      </c>
      <c r="E16" s="284">
        <f>RI_Summary!L24</f>
        <v>0</v>
      </c>
      <c r="F16" s="289" t="s">
        <v>152</v>
      </c>
      <c r="G16" s="285">
        <v>527000000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11260716944.227135</v>
      </c>
      <c r="F20" s="302">
        <v>11260716944.227135</v>
      </c>
      <c r="G20" s="302">
        <v>11260716944.227135</v>
      </c>
      <c r="H20" s="297"/>
      <c r="K20" s="302" t="s">
        <v>157</v>
      </c>
      <c r="L20" s="302">
        <f ca="1">_xlfn.PERCENTILE.INC(INDIRECT("L"&amp;L17&amp;":L"&amp;L18,1),$L$16)</f>
        <v>11558989113.552061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11558989113.552061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126358577.28434791</v>
      </c>
      <c r="F26" s="307">
        <v>126358577.28434791</v>
      </c>
      <c r="G26" s="307">
        <v>126358577.28434791</v>
      </c>
      <c r="K26" s="118">
        <v>1</v>
      </c>
      <c r="L26" s="118">
        <v>11525213874.777603</v>
      </c>
      <c r="M26" s="118">
        <v>0</v>
      </c>
      <c r="N26" s="118">
        <v>0</v>
      </c>
      <c r="O26" s="118">
        <v>11525213874.777603</v>
      </c>
    </row>
    <row r="27" spans="4:15">
      <c r="D27" s="307">
        <v>2</v>
      </c>
      <c r="E27" s="307">
        <v>157303189.64405119</v>
      </c>
      <c r="F27" s="307">
        <v>157303189.64405119</v>
      </c>
      <c r="G27" s="307">
        <v>157303189.64405119</v>
      </c>
      <c r="K27" s="118">
        <v>2</v>
      </c>
      <c r="L27" s="118">
        <v>11586623399.822073</v>
      </c>
      <c r="M27" s="118">
        <v>0</v>
      </c>
      <c r="N27" s="118">
        <v>0</v>
      </c>
      <c r="O27" s="118">
        <v>11586623399.822073</v>
      </c>
    </row>
    <row r="28" spans="4:15">
      <c r="D28" s="307">
        <v>3</v>
      </c>
      <c r="E28" s="307">
        <v>176557861.60146981</v>
      </c>
      <c r="F28" s="307">
        <v>176557861.60146981</v>
      </c>
      <c r="G28" s="307">
        <v>176557861.60146981</v>
      </c>
      <c r="K28" s="118">
        <v>3</v>
      </c>
      <c r="L28" s="118">
        <v>11441935450.795919</v>
      </c>
      <c r="M28" s="118">
        <v>0</v>
      </c>
      <c r="N28" s="118">
        <v>0</v>
      </c>
      <c r="O28" s="118">
        <v>11441935450.795919</v>
      </c>
    </row>
    <row r="29" spans="4:15">
      <c r="D29" s="307">
        <v>4</v>
      </c>
      <c r="E29" s="307">
        <v>143300246.24265939</v>
      </c>
      <c r="F29" s="307">
        <v>143300246.24265939</v>
      </c>
      <c r="G29" s="307">
        <v>143300246.24265939</v>
      </c>
      <c r="K29" s="118">
        <v>4</v>
      </c>
      <c r="L29" s="118">
        <v>11417009784.148594</v>
      </c>
      <c r="M29" s="118">
        <v>0</v>
      </c>
      <c r="N29" s="118">
        <v>0</v>
      </c>
      <c r="O29" s="118">
        <v>11417009784.148594</v>
      </c>
    </row>
    <row r="30" spans="4:15">
      <c r="D30" s="307">
        <v>5</v>
      </c>
      <c r="E30" s="307">
        <v>137352986.59156328</v>
      </c>
      <c r="F30" s="307">
        <v>137352986.59156328</v>
      </c>
      <c r="G30" s="307">
        <v>137352986.59156328</v>
      </c>
      <c r="K30" s="118">
        <v>5</v>
      </c>
      <c r="L30" s="118">
        <v>11376652078.688974</v>
      </c>
      <c r="M30" s="118">
        <v>0</v>
      </c>
      <c r="N30" s="118">
        <v>0</v>
      </c>
      <c r="O30" s="118">
        <v>11376652078.688974</v>
      </c>
    </row>
    <row r="31" spans="4:15">
      <c r="D31" s="307">
        <v>6</v>
      </c>
      <c r="E31" s="307">
        <v>110122632.42552525</v>
      </c>
      <c r="F31" s="307">
        <v>110122632.42552525</v>
      </c>
      <c r="G31" s="307">
        <v>110122632.42552525</v>
      </c>
      <c r="K31" s="118">
        <v>6</v>
      </c>
      <c r="L31" s="118">
        <v>11310884541.844084</v>
      </c>
      <c r="M31" s="118">
        <v>0</v>
      </c>
      <c r="N31" s="118">
        <v>0</v>
      </c>
      <c r="O31" s="118">
        <v>11310884541.844084</v>
      </c>
    </row>
    <row r="32" spans="4:15">
      <c r="D32" s="307">
        <v>7</v>
      </c>
      <c r="E32" s="307">
        <v>174243519.76174667</v>
      </c>
      <c r="F32" s="307">
        <v>174243519.76174667</v>
      </c>
      <c r="G32" s="307">
        <v>174243519.76174667</v>
      </c>
      <c r="K32" s="118">
        <v>7</v>
      </c>
      <c r="L32" s="118">
        <v>11416337537.025593</v>
      </c>
      <c r="M32" s="118">
        <v>0</v>
      </c>
      <c r="N32" s="118">
        <v>0</v>
      </c>
      <c r="O32" s="118">
        <v>11416337537.025593</v>
      </c>
    </row>
    <row r="33" spans="4:15">
      <c r="D33" s="307">
        <v>8</v>
      </c>
      <c r="E33" s="307">
        <v>146969093.69461745</v>
      </c>
      <c r="F33" s="307">
        <v>146969093.69461745</v>
      </c>
      <c r="G33" s="307">
        <v>146969093.69461745</v>
      </c>
      <c r="K33" s="118">
        <v>8</v>
      </c>
      <c r="L33" s="118">
        <v>11261936757.200151</v>
      </c>
      <c r="M33" s="118">
        <v>0</v>
      </c>
      <c r="N33" s="118">
        <v>0</v>
      </c>
      <c r="O33" s="118">
        <v>11261936757.200151</v>
      </c>
    </row>
    <row r="34" spans="4:15">
      <c r="D34" s="307">
        <v>9</v>
      </c>
      <c r="E34" s="307">
        <v>155463308.01605177</v>
      </c>
      <c r="F34" s="307">
        <v>155463308.01605177</v>
      </c>
      <c r="G34" s="307">
        <v>155463308.01605177</v>
      </c>
      <c r="K34" s="118">
        <v>9</v>
      </c>
      <c r="L34" s="118">
        <v>11513483431.660593</v>
      </c>
      <c r="M34" s="118">
        <v>0</v>
      </c>
      <c r="N34" s="118">
        <v>0</v>
      </c>
      <c r="O34" s="118">
        <v>11513483431.660593</v>
      </c>
    </row>
    <row r="35" spans="4:15">
      <c r="D35" s="307">
        <v>10</v>
      </c>
      <c r="E35" s="307">
        <v>120239596.3404061</v>
      </c>
      <c r="F35" s="307">
        <v>120239596.3404061</v>
      </c>
      <c r="G35" s="307">
        <v>120239596.3404061</v>
      </c>
      <c r="K35" s="118">
        <v>10</v>
      </c>
      <c r="L35" s="118">
        <v>11260716944.227135</v>
      </c>
      <c r="M35" s="118">
        <v>0</v>
      </c>
      <c r="N35" s="118">
        <v>0</v>
      </c>
      <c r="O35" s="118">
        <v>11260716944.227135</v>
      </c>
    </row>
    <row r="36" spans="4:15">
      <c r="D36" s="307">
        <v>11</v>
      </c>
      <c r="E36" s="307">
        <v>144385073.21910873</v>
      </c>
      <c r="F36" s="307">
        <v>144385073.21910873</v>
      </c>
      <c r="G36" s="307">
        <v>144385073.21910873</v>
      </c>
    </row>
    <row r="37" spans="4:15">
      <c r="D37" s="307">
        <v>12</v>
      </c>
      <c r="E37" s="307">
        <v>118222210.23702592</v>
      </c>
      <c r="F37" s="307">
        <v>118222210.23702592</v>
      </c>
      <c r="G37" s="307">
        <v>118222210.23702592</v>
      </c>
    </row>
    <row r="38" spans="4:15">
      <c r="D38" s="307">
        <v>13</v>
      </c>
      <c r="E38" s="307">
        <v>131305911.31927706</v>
      </c>
      <c r="F38" s="307">
        <v>131305911.31927706</v>
      </c>
      <c r="G38" s="307">
        <v>131305911.31927706</v>
      </c>
    </row>
    <row r="39" spans="4:15">
      <c r="D39" s="307">
        <v>14</v>
      </c>
      <c r="E39" s="307">
        <v>136247920.26642784</v>
      </c>
      <c r="F39" s="307">
        <v>136247920.26642784</v>
      </c>
      <c r="G39" s="307">
        <v>136247920.26642784</v>
      </c>
    </row>
    <row r="40" spans="4:15">
      <c r="D40" s="307">
        <v>15</v>
      </c>
      <c r="E40" s="307">
        <v>149648246.35812238</v>
      </c>
      <c r="F40" s="307">
        <v>149648246.35812238</v>
      </c>
      <c r="G40" s="307">
        <v>149648246.35812238</v>
      </c>
    </row>
    <row r="41" spans="4:15">
      <c r="D41" s="307">
        <v>16</v>
      </c>
      <c r="E41" s="307">
        <v>114308015.08925296</v>
      </c>
      <c r="F41" s="307">
        <v>114308015.08925296</v>
      </c>
      <c r="G41" s="307">
        <v>114308015.08925296</v>
      </c>
    </row>
    <row r="42" spans="4:15">
      <c r="D42" s="307">
        <v>17</v>
      </c>
      <c r="E42" s="307">
        <v>141706365.1645937</v>
      </c>
      <c r="F42" s="307">
        <v>141706365.1645937</v>
      </c>
      <c r="G42" s="307">
        <v>141706365.1645937</v>
      </c>
    </row>
    <row r="43" spans="4:15">
      <c r="D43" s="307">
        <v>18</v>
      </c>
      <c r="E43" s="307">
        <v>152221373.53560352</v>
      </c>
      <c r="F43" s="307">
        <v>152221373.53560352</v>
      </c>
      <c r="G43" s="307">
        <v>152221373.53560352</v>
      </c>
    </row>
    <row r="44" spans="4:15">
      <c r="D44" s="307">
        <v>19</v>
      </c>
      <c r="E44" s="307">
        <v>170755369.8193233</v>
      </c>
      <c r="F44" s="307">
        <v>170755369.8193233</v>
      </c>
      <c r="G44" s="307">
        <v>170755369.8193233</v>
      </c>
    </row>
    <row r="45" spans="4:15">
      <c r="D45" s="307">
        <v>20</v>
      </c>
      <c r="E45" s="307">
        <v>131192979.10896945</v>
      </c>
      <c r="F45" s="307">
        <v>131192979.10896945</v>
      </c>
      <c r="G45" s="307">
        <v>131192979.10896945</v>
      </c>
    </row>
    <row r="46" spans="4:15">
      <c r="D46" s="307">
        <v>21</v>
      </c>
      <c r="E46" s="307">
        <v>163140535.88078457</v>
      </c>
      <c r="F46" s="307">
        <v>163140535.88078457</v>
      </c>
      <c r="G46" s="307">
        <v>163140535.88078457</v>
      </c>
    </row>
    <row r="47" spans="4:15">
      <c r="D47" s="307">
        <v>22</v>
      </c>
      <c r="E47" s="307">
        <v>147252678.98517945</v>
      </c>
      <c r="F47" s="307">
        <v>147252678.98517945</v>
      </c>
      <c r="G47" s="307">
        <v>147252678.98517945</v>
      </c>
    </row>
    <row r="48" spans="4:15">
      <c r="D48" s="307">
        <v>23</v>
      </c>
      <c r="E48" s="307">
        <v>145531957.94209313</v>
      </c>
      <c r="F48" s="307">
        <v>145531957.94209313</v>
      </c>
      <c r="G48" s="307">
        <v>145531957.94209313</v>
      </c>
    </row>
    <row r="49" spans="4:7">
      <c r="D49" s="307">
        <v>24</v>
      </c>
      <c r="E49" s="307">
        <v>164705461.4470301</v>
      </c>
      <c r="F49" s="307">
        <v>164705461.4470301</v>
      </c>
      <c r="G49" s="307">
        <v>164705461.4470301</v>
      </c>
    </row>
    <row r="50" spans="4:7">
      <c r="D50" s="307">
        <v>25</v>
      </c>
      <c r="E50" s="307">
        <v>137808927.97999075</v>
      </c>
      <c r="F50" s="307">
        <v>137808927.97999075</v>
      </c>
      <c r="G50" s="307">
        <v>137808927.97999075</v>
      </c>
    </row>
    <row r="51" spans="4:7">
      <c r="D51" s="307">
        <v>26</v>
      </c>
      <c r="E51" s="307">
        <v>134400352.4978976</v>
      </c>
      <c r="F51" s="307">
        <v>134400352.4978976</v>
      </c>
      <c r="G51" s="307">
        <v>134400352.4978976</v>
      </c>
    </row>
    <row r="52" spans="4:7">
      <c r="D52" s="307">
        <v>27</v>
      </c>
      <c r="E52" s="307">
        <v>121162908.21244583</v>
      </c>
      <c r="F52" s="307">
        <v>121162908.21244583</v>
      </c>
      <c r="G52" s="307">
        <v>121162908.21244583</v>
      </c>
    </row>
    <row r="53" spans="4:7">
      <c r="D53" s="307">
        <v>28</v>
      </c>
      <c r="E53" s="307">
        <v>126369311.07607862</v>
      </c>
      <c r="F53" s="307">
        <v>126369311.07607862</v>
      </c>
      <c r="G53" s="307">
        <v>126369311.07607862</v>
      </c>
    </row>
    <row r="54" spans="4:7">
      <c r="D54" s="307">
        <v>29</v>
      </c>
      <c r="E54" s="307">
        <v>151492726.96018806</v>
      </c>
      <c r="F54" s="307">
        <v>151492726.96018806</v>
      </c>
      <c r="G54" s="307">
        <v>151492726.96018806</v>
      </c>
    </row>
    <row r="55" spans="4:7">
      <c r="D55" s="307">
        <v>30</v>
      </c>
      <c r="E55" s="307">
        <v>130094116.20259055</v>
      </c>
      <c r="F55" s="307">
        <v>130094116.20259055</v>
      </c>
      <c r="G55" s="307">
        <v>130094116.20259055</v>
      </c>
    </row>
    <row r="56" spans="4:7">
      <c r="D56" s="307">
        <v>31</v>
      </c>
      <c r="E56" s="307">
        <v>133619777.98914684</v>
      </c>
      <c r="F56" s="307">
        <v>133619777.98914684</v>
      </c>
      <c r="G56" s="307">
        <v>133619777.98914684</v>
      </c>
    </row>
    <row r="57" spans="4:7">
      <c r="D57" s="307">
        <v>32</v>
      </c>
      <c r="E57" s="307">
        <v>147771749.00885913</v>
      </c>
      <c r="F57" s="307">
        <v>147771749.00885913</v>
      </c>
      <c r="G57" s="307">
        <v>147771749.00885913</v>
      </c>
    </row>
    <row r="58" spans="4:7">
      <c r="D58" s="307">
        <v>33</v>
      </c>
      <c r="E58" s="307">
        <v>165437735.69908085</v>
      </c>
      <c r="F58" s="307">
        <v>165437735.69908085</v>
      </c>
      <c r="G58" s="307">
        <v>165437735.69908085</v>
      </c>
    </row>
    <row r="59" spans="4:7">
      <c r="D59" s="307">
        <v>34</v>
      </c>
      <c r="E59" s="307">
        <v>155766465.32340255</v>
      </c>
      <c r="F59" s="307">
        <v>155766465.32340255</v>
      </c>
      <c r="G59" s="307">
        <v>155766465.32340255</v>
      </c>
    </row>
    <row r="60" spans="4:7">
      <c r="D60" s="307">
        <v>35</v>
      </c>
      <c r="E60" s="307">
        <v>126266200.50059825</v>
      </c>
      <c r="F60" s="307">
        <v>126266200.50059825</v>
      </c>
      <c r="G60" s="307">
        <v>126266200.50059825</v>
      </c>
    </row>
    <row r="61" spans="4:7">
      <c r="D61" s="307">
        <v>36</v>
      </c>
      <c r="E61" s="307">
        <v>160014194.99447647</v>
      </c>
      <c r="F61" s="307">
        <v>160014194.99447647</v>
      </c>
      <c r="G61" s="307">
        <v>160014194.99447647</v>
      </c>
    </row>
    <row r="62" spans="4:7">
      <c r="D62" s="307">
        <v>37</v>
      </c>
      <c r="E62" s="307">
        <v>132886456.30748175</v>
      </c>
      <c r="F62" s="307">
        <v>132886456.30748175</v>
      </c>
      <c r="G62" s="307">
        <v>132886456.30748175</v>
      </c>
    </row>
    <row r="63" spans="4:7">
      <c r="D63" s="307">
        <v>38</v>
      </c>
      <c r="E63" s="307">
        <v>147486393.31566501</v>
      </c>
      <c r="F63" s="307">
        <v>147486393.31566501</v>
      </c>
      <c r="G63" s="307">
        <v>147486393.31566501</v>
      </c>
    </row>
    <row r="64" spans="4:7">
      <c r="D64" s="307">
        <v>39</v>
      </c>
      <c r="E64" s="307">
        <v>154911162.18440408</v>
      </c>
      <c r="F64" s="307">
        <v>154911162.18440408</v>
      </c>
      <c r="G64" s="307">
        <v>154911162.18440408</v>
      </c>
    </row>
    <row r="65" spans="4:7">
      <c r="D65" s="307">
        <v>40</v>
      </c>
      <c r="E65" s="307">
        <v>139927971.06395715</v>
      </c>
      <c r="F65" s="307">
        <v>139927971.06395715</v>
      </c>
      <c r="G65" s="307">
        <v>139927971.06395715</v>
      </c>
    </row>
    <row r="66" spans="4:7">
      <c r="D66" s="307">
        <v>41</v>
      </c>
      <c r="E66" s="307">
        <v>162583124.75023469</v>
      </c>
      <c r="F66" s="307">
        <v>162583124.75023469</v>
      </c>
      <c r="G66" s="307">
        <v>162583124.75023469</v>
      </c>
    </row>
    <row r="67" spans="4:7">
      <c r="D67" s="307">
        <v>42</v>
      </c>
      <c r="E67" s="307">
        <v>120628998.74541123</v>
      </c>
      <c r="F67" s="307">
        <v>120628998.74541123</v>
      </c>
      <c r="G67" s="307">
        <v>120628998.74541123</v>
      </c>
    </row>
    <row r="68" spans="4:7">
      <c r="D68" s="307">
        <v>43</v>
      </c>
      <c r="E68" s="307">
        <v>149580897.13902131</v>
      </c>
      <c r="F68" s="307">
        <v>149580897.13902131</v>
      </c>
      <c r="G68" s="307">
        <v>149580897.13902131</v>
      </c>
    </row>
    <row r="69" spans="4:7">
      <c r="D69" s="307">
        <v>44</v>
      </c>
      <c r="E69" s="307">
        <v>121700087.87251848</v>
      </c>
      <c r="F69" s="307">
        <v>121700087.87251848</v>
      </c>
      <c r="G69" s="307">
        <v>121700087.87251848</v>
      </c>
    </row>
    <row r="70" spans="4:7">
      <c r="D70" s="300">
        <v>45</v>
      </c>
      <c r="E70" s="118">
        <v>140684880.69739574</v>
      </c>
      <c r="F70" s="118">
        <v>140684880.69739574</v>
      </c>
      <c r="G70" s="118">
        <v>140684880.69739574</v>
      </c>
    </row>
    <row r="71" spans="4:7">
      <c r="D71" s="300">
        <v>46</v>
      </c>
      <c r="E71" s="118">
        <v>137741209.87002021</v>
      </c>
      <c r="F71" s="118">
        <v>137741209.87002021</v>
      </c>
      <c r="G71" s="118">
        <v>137741209.87002021</v>
      </c>
    </row>
    <row r="72" spans="4:7">
      <c r="D72" s="300">
        <v>47</v>
      </c>
      <c r="E72" s="118">
        <v>127654521.18254586</v>
      </c>
      <c r="F72" s="118">
        <v>127654521.18254586</v>
      </c>
      <c r="G72" s="118">
        <v>127654521.18254586</v>
      </c>
    </row>
    <row r="73" spans="4:7">
      <c r="D73" s="300">
        <v>48</v>
      </c>
      <c r="E73" s="118">
        <v>159401219.84827879</v>
      </c>
      <c r="F73" s="118">
        <v>159401219.84827879</v>
      </c>
      <c r="G73" s="118">
        <v>159401219.84827879</v>
      </c>
    </row>
    <row r="74" spans="4:7">
      <c r="D74" s="300">
        <v>49</v>
      </c>
      <c r="E74" s="118">
        <v>126747301.84111048</v>
      </c>
      <c r="F74" s="118">
        <v>126747301.84111048</v>
      </c>
      <c r="G74" s="118">
        <v>126747301.84111048</v>
      </c>
    </row>
    <row r="75" spans="4:7">
      <c r="D75" s="300">
        <v>50</v>
      </c>
      <c r="E75" s="118">
        <v>133921183.81998473</v>
      </c>
      <c r="F75" s="118">
        <v>133921183.81998473</v>
      </c>
      <c r="G75" s="118">
        <v>133921183.81998473</v>
      </c>
    </row>
    <row r="76" spans="4:7">
      <c r="D76" s="300">
        <v>51</v>
      </c>
      <c r="E76" s="118">
        <v>136247118.06080005</v>
      </c>
      <c r="F76" s="118">
        <v>136247118.06080005</v>
      </c>
      <c r="G76" s="118">
        <v>136247118.06080005</v>
      </c>
    </row>
    <row r="77" spans="4:7">
      <c r="D77" s="300">
        <v>52</v>
      </c>
      <c r="E77" s="118">
        <v>147604619.7436111</v>
      </c>
      <c r="F77" s="118">
        <v>147604619.7436111</v>
      </c>
      <c r="G77" s="118">
        <v>147604619.7436111</v>
      </c>
    </row>
    <row r="78" spans="4:7">
      <c r="D78" s="300">
        <v>53</v>
      </c>
      <c r="E78" s="118">
        <v>128369165.25782156</v>
      </c>
      <c r="F78" s="118">
        <v>128369165.25782156</v>
      </c>
      <c r="G78" s="118">
        <v>128369165.25782156</v>
      </c>
    </row>
    <row r="79" spans="4:7">
      <c r="D79" s="300">
        <v>54</v>
      </c>
      <c r="E79" s="118">
        <v>128048750.71605469</v>
      </c>
      <c r="F79" s="118">
        <v>128048750.71605469</v>
      </c>
      <c r="G79" s="118">
        <v>128048750.71605469</v>
      </c>
    </row>
    <row r="80" spans="4:7">
      <c r="D80" s="300">
        <v>55</v>
      </c>
      <c r="E80" s="118">
        <v>144527927.9910135</v>
      </c>
      <c r="F80" s="118">
        <v>144527927.9910135</v>
      </c>
      <c r="G80" s="118">
        <v>144527927.9910135</v>
      </c>
    </row>
    <row r="81" spans="4:7">
      <c r="D81" s="300">
        <v>56</v>
      </c>
      <c r="E81" s="118">
        <v>138949086.16644666</v>
      </c>
      <c r="F81" s="118">
        <v>138949086.16644666</v>
      </c>
      <c r="G81" s="118">
        <v>138949086.16644666</v>
      </c>
    </row>
    <row r="82" spans="4:7">
      <c r="D82" s="300">
        <v>57</v>
      </c>
      <c r="E82" s="118">
        <v>144378315.08927491</v>
      </c>
      <c r="F82" s="118">
        <v>144378315.08927491</v>
      </c>
      <c r="G82" s="118">
        <v>144378315.08927491</v>
      </c>
    </row>
    <row r="83" spans="4:7">
      <c r="D83" s="300">
        <v>58</v>
      </c>
      <c r="E83" s="118">
        <v>150150364.02268124</v>
      </c>
      <c r="F83" s="118">
        <v>150150364.02268124</v>
      </c>
      <c r="G83" s="118">
        <v>150150364.02268124</v>
      </c>
    </row>
    <row r="84" spans="4:7">
      <c r="D84" s="300">
        <v>59</v>
      </c>
      <c r="E84" s="118">
        <v>140950238.35359374</v>
      </c>
      <c r="F84" s="118">
        <v>140950238.35359374</v>
      </c>
      <c r="G84" s="118">
        <v>140950238.35359374</v>
      </c>
    </row>
    <row r="85" spans="4:7">
      <c r="D85" s="300">
        <v>60</v>
      </c>
      <c r="E85" s="118">
        <v>152112740.09032622</v>
      </c>
      <c r="F85" s="118">
        <v>152112740.09032622</v>
      </c>
      <c r="G85" s="118">
        <v>152112740.09032622</v>
      </c>
    </row>
    <row r="86" spans="4:7">
      <c r="D86" s="300">
        <v>61</v>
      </c>
      <c r="E86" s="118">
        <v>135406333.17953649</v>
      </c>
      <c r="F86" s="118">
        <v>135406333.17953649</v>
      </c>
      <c r="G86" s="118">
        <v>135406333.17953649</v>
      </c>
    </row>
    <row r="87" spans="4:7">
      <c r="D87" s="300">
        <v>62</v>
      </c>
      <c r="E87" s="118">
        <v>145131385.03842604</v>
      </c>
      <c r="F87" s="118">
        <v>145131385.03842604</v>
      </c>
      <c r="G87" s="118">
        <v>145131385.03842604</v>
      </c>
    </row>
    <row r="88" spans="4:7">
      <c r="D88" s="300">
        <v>63</v>
      </c>
      <c r="E88" s="118">
        <v>144231888.67489442</v>
      </c>
      <c r="F88" s="118">
        <v>144231888.67489442</v>
      </c>
      <c r="G88" s="118">
        <v>144231888.67489442</v>
      </c>
    </row>
    <row r="89" spans="4:7">
      <c r="D89" s="300">
        <v>64</v>
      </c>
      <c r="E89" s="118">
        <v>133454847.65087342</v>
      </c>
      <c r="F89" s="118">
        <v>133454847.65087342</v>
      </c>
      <c r="G89" s="118">
        <v>133454847.65087342</v>
      </c>
    </row>
    <row r="90" spans="4:7">
      <c r="D90" s="300">
        <v>65</v>
      </c>
      <c r="E90" s="118">
        <v>123280410.92506759</v>
      </c>
      <c r="F90" s="118">
        <v>123280410.92506759</v>
      </c>
      <c r="G90" s="118">
        <v>123280410.92506759</v>
      </c>
    </row>
    <row r="91" spans="4:7">
      <c r="D91" s="300">
        <v>66</v>
      </c>
      <c r="E91" s="118">
        <v>156710118.45285663</v>
      </c>
      <c r="F91" s="118">
        <v>156710118.45285663</v>
      </c>
      <c r="G91" s="118">
        <v>156710118.45285663</v>
      </c>
    </row>
    <row r="92" spans="4:7">
      <c r="D92" s="300">
        <v>67</v>
      </c>
      <c r="E92" s="118">
        <v>129046101.54277268</v>
      </c>
      <c r="F92" s="118">
        <v>129046101.54277268</v>
      </c>
      <c r="G92" s="118">
        <v>129046101.54277268</v>
      </c>
    </row>
    <row r="93" spans="4:7">
      <c r="D93" s="300">
        <v>68</v>
      </c>
      <c r="E93" s="118">
        <v>112978808.83086216</v>
      </c>
      <c r="F93" s="118">
        <v>112978808.83086216</v>
      </c>
      <c r="G93" s="118">
        <v>112978808.83086216</v>
      </c>
    </row>
    <row r="94" spans="4:7">
      <c r="D94" s="300">
        <v>69</v>
      </c>
      <c r="E94" s="118">
        <v>138748328.08416736</v>
      </c>
      <c r="F94" s="118">
        <v>138748328.08416736</v>
      </c>
      <c r="G94" s="118">
        <v>138748328.08416736</v>
      </c>
    </row>
    <row r="95" spans="4:7">
      <c r="D95" s="300">
        <v>70</v>
      </c>
      <c r="E95" s="118">
        <v>130789172.66463658</v>
      </c>
      <c r="F95" s="118">
        <v>130789172.66463658</v>
      </c>
      <c r="G95" s="118">
        <v>130789172.66463658</v>
      </c>
    </row>
    <row r="96" spans="4:7">
      <c r="D96" s="300">
        <v>71</v>
      </c>
      <c r="E96" s="118">
        <v>154429397.9589211</v>
      </c>
      <c r="F96" s="118">
        <v>154429397.9589211</v>
      </c>
      <c r="G96" s="118">
        <v>154429397.9589211</v>
      </c>
    </row>
    <row r="97" spans="4:7">
      <c r="D97" s="300">
        <v>72</v>
      </c>
      <c r="E97" s="118">
        <v>145004948.73496717</v>
      </c>
      <c r="F97" s="118">
        <v>145004948.73496717</v>
      </c>
      <c r="G97" s="118">
        <v>145004948.73496717</v>
      </c>
    </row>
    <row r="98" spans="4:7">
      <c r="D98" s="300">
        <v>73</v>
      </c>
      <c r="E98" s="118">
        <v>118577964.96470059</v>
      </c>
      <c r="F98" s="118">
        <v>118577964.96470059</v>
      </c>
      <c r="G98" s="118">
        <v>118577964.96470059</v>
      </c>
    </row>
    <row r="99" spans="4:7">
      <c r="D99" s="300">
        <v>74</v>
      </c>
      <c r="E99" s="118">
        <v>122315978.49407311</v>
      </c>
      <c r="F99" s="118">
        <v>122315978.49407311</v>
      </c>
      <c r="G99" s="118">
        <v>122315978.49407311</v>
      </c>
    </row>
    <row r="100" spans="4:7">
      <c r="D100" s="300">
        <v>75</v>
      </c>
      <c r="E100" s="118">
        <v>174542733.49520466</v>
      </c>
      <c r="F100" s="118">
        <v>174542733.49520466</v>
      </c>
      <c r="G100" s="118">
        <v>174542733.49520466</v>
      </c>
    </row>
    <row r="101" spans="4:7">
      <c r="D101" s="300">
        <v>76</v>
      </c>
      <c r="E101" s="118">
        <v>139260568.30597067</v>
      </c>
      <c r="F101" s="118">
        <v>139260568.30597067</v>
      </c>
      <c r="G101" s="118">
        <v>139260568.30597067</v>
      </c>
    </row>
    <row r="102" spans="4:7">
      <c r="D102" s="300">
        <v>77</v>
      </c>
      <c r="E102" s="118">
        <v>119365908.14007044</v>
      </c>
      <c r="F102" s="118">
        <v>119365908.14007044</v>
      </c>
      <c r="G102" s="118">
        <v>119365908.14007044</v>
      </c>
    </row>
    <row r="103" spans="4:7">
      <c r="D103" s="300">
        <v>78</v>
      </c>
      <c r="E103" s="118">
        <v>141961614.08470756</v>
      </c>
      <c r="F103" s="118">
        <v>141961614.08470756</v>
      </c>
      <c r="G103" s="118">
        <v>141961614.08470756</v>
      </c>
    </row>
    <row r="104" spans="4:7">
      <c r="D104" s="300">
        <v>79</v>
      </c>
      <c r="E104" s="118">
        <v>151416724.47638595</v>
      </c>
      <c r="F104" s="118">
        <v>151416724.47638595</v>
      </c>
      <c r="G104" s="118">
        <v>151416724.47638595</v>
      </c>
    </row>
    <row r="105" spans="4:7">
      <c r="D105" s="300">
        <v>80</v>
      </c>
      <c r="E105" s="118">
        <v>128130399.97840561</v>
      </c>
      <c r="F105" s="118">
        <v>128130399.97840561</v>
      </c>
      <c r="G105" s="118">
        <v>128130399.97840561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715C17F7-7E16-4693-884B-693196555EEB}">
      <formula1>SIM_Classes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60F62-092F-475C-AEE6-4C9F9A4EB284}">
  <sheetPr codeName="Sheet23">
    <tabColor theme="9" tint="-0.499984740745262"/>
  </sheetPr>
  <dimension ref="D4:O181"/>
  <sheetViews>
    <sheetView topLeftCell="C25" workbookViewId="0">
      <selection activeCell="E25" sqref="E25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15</v>
      </c>
      <c r="F4" s="281"/>
      <c r="G4" s="282" t="s">
        <v>15</v>
      </c>
    </row>
    <row r="5" spans="4:12">
      <c r="D5" s="279" t="s">
        <v>6</v>
      </c>
      <c r="E5" s="280" t="str">
        <f>VLOOKUP($E4,Class_Codes,2,0)</f>
        <v>LIAB</v>
      </c>
      <c r="F5" s="281"/>
      <c r="G5" s="282" t="s">
        <v>16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13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4">
        <v>0</v>
      </c>
      <c r="F10" s="289" t="s">
        <v>145</v>
      </c>
      <c r="G10" s="285">
        <v>0</v>
      </c>
      <c r="L10" s="283"/>
    </row>
    <row r="11" spans="4:12">
      <c r="D11" s="279" t="s">
        <v>146</v>
      </c>
      <c r="E11" s="286">
        <v>0</v>
      </c>
      <c r="F11" s="289"/>
      <c r="G11" s="287">
        <v>0</v>
      </c>
      <c r="L11" s="283"/>
    </row>
    <row r="12" spans="4:12">
      <c r="D12" s="279" t="s">
        <v>147</v>
      </c>
      <c r="E12" s="288">
        <v>1</v>
      </c>
      <c r="F12" s="291" t="s">
        <v>148</v>
      </c>
      <c r="G12" s="290">
        <v>1</v>
      </c>
      <c r="L12" s="283"/>
    </row>
    <row r="13" spans="4:12" s="283" customFormat="1">
      <c r="D13" s="279" t="s">
        <v>149</v>
      </c>
      <c r="E13" s="286">
        <v>0</v>
      </c>
      <c r="F13" s="293" t="s">
        <v>148</v>
      </c>
      <c r="G13" s="287">
        <v>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RI_Summary!H25</f>
        <v>0</v>
      </c>
      <c r="F15" s="289" t="s">
        <v>151</v>
      </c>
      <c r="G15" s="294">
        <v>1750000</v>
      </c>
    </row>
    <row r="16" spans="4:12">
      <c r="D16" s="279" t="s">
        <v>134</v>
      </c>
      <c r="E16" s="284">
        <f>RI_Summary!L25</f>
        <v>0</v>
      </c>
      <c r="F16" s="289" t="s">
        <v>152</v>
      </c>
      <c r="G16" s="285">
        <v>298250000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3936924276.250906</v>
      </c>
      <c r="F20" s="302">
        <v>3936924276.250906</v>
      </c>
      <c r="G20" s="302">
        <v>3936924276.250906</v>
      </c>
      <c r="H20" s="297"/>
      <c r="K20" s="302" t="s">
        <v>157</v>
      </c>
      <c r="L20" s="302">
        <f ca="1">_xlfn.PERCENTILE.INC(INDIRECT("L"&amp;L17&amp;":L"&amp;L18,1),$L$16)</f>
        <v>3994592074.8786602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3994592074.8786602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22876600.672272332</v>
      </c>
      <c r="F26" s="307">
        <v>22876600.672272332</v>
      </c>
      <c r="G26" s="307">
        <v>22876600.672272332</v>
      </c>
      <c r="K26" s="118">
        <v>1</v>
      </c>
      <c r="L26" s="118">
        <v>3980237348.4498992</v>
      </c>
      <c r="M26" s="118">
        <v>0</v>
      </c>
      <c r="N26" s="118">
        <v>0</v>
      </c>
      <c r="O26" s="118">
        <v>3980237348.4498992</v>
      </c>
    </row>
    <row r="27" spans="4:15">
      <c r="D27" s="307">
        <v>2</v>
      </c>
      <c r="E27" s="307">
        <v>21915507.771396738</v>
      </c>
      <c r="F27" s="307">
        <v>21915507.771396738</v>
      </c>
      <c r="G27" s="307">
        <v>21915507.771396738</v>
      </c>
      <c r="K27" s="118">
        <v>2</v>
      </c>
      <c r="L27" s="118">
        <v>3977548810.1535196</v>
      </c>
      <c r="M27" s="118">
        <v>0</v>
      </c>
      <c r="N27" s="118">
        <v>0</v>
      </c>
      <c r="O27" s="118">
        <v>3977548810.1535196</v>
      </c>
    </row>
    <row r="28" spans="4:15">
      <c r="D28" s="307">
        <v>3</v>
      </c>
      <c r="E28" s="307">
        <v>24475687.238317743</v>
      </c>
      <c r="F28" s="307">
        <v>24475687.238317743</v>
      </c>
      <c r="G28" s="307">
        <v>24475687.238317743</v>
      </c>
      <c r="K28" s="118">
        <v>3</v>
      </c>
      <c r="L28" s="118">
        <v>4006336851.0476465</v>
      </c>
      <c r="M28" s="118">
        <v>0</v>
      </c>
      <c r="N28" s="118">
        <v>0</v>
      </c>
      <c r="O28" s="118">
        <v>4006336851.0476465</v>
      </c>
    </row>
    <row r="29" spans="4:15">
      <c r="D29" s="307">
        <v>4</v>
      </c>
      <c r="E29" s="307">
        <v>24491249.262060478</v>
      </c>
      <c r="F29" s="307">
        <v>24491249.262060478</v>
      </c>
      <c r="G29" s="307">
        <v>24491249.262060478</v>
      </c>
      <c r="K29" s="118">
        <v>4</v>
      </c>
      <c r="L29" s="118">
        <v>3954603612.0267401</v>
      </c>
      <c r="M29" s="118">
        <v>0</v>
      </c>
      <c r="N29" s="118">
        <v>0</v>
      </c>
      <c r="O29" s="118">
        <v>3954603612.0267401</v>
      </c>
    </row>
    <row r="30" spans="4:15">
      <c r="D30" s="307">
        <v>5</v>
      </c>
      <c r="E30" s="307">
        <v>23413412.599631917</v>
      </c>
      <c r="F30" s="307">
        <v>23413412.599631917</v>
      </c>
      <c r="G30" s="307">
        <v>23413412.599631917</v>
      </c>
      <c r="K30" s="118">
        <v>5</v>
      </c>
      <c r="L30" s="118">
        <v>3963162619.8072977</v>
      </c>
      <c r="M30" s="118">
        <v>0</v>
      </c>
      <c r="N30" s="118">
        <v>0</v>
      </c>
      <c r="O30" s="118">
        <v>3963162619.8072977</v>
      </c>
    </row>
    <row r="31" spans="4:15">
      <c r="D31" s="307">
        <v>6</v>
      </c>
      <c r="E31" s="307">
        <v>25013681.185304325</v>
      </c>
      <c r="F31" s="307">
        <v>25013681.185304325</v>
      </c>
      <c r="G31" s="307">
        <v>25013681.185304325</v>
      </c>
      <c r="K31" s="118">
        <v>6</v>
      </c>
      <c r="L31" s="118">
        <v>3978752549.3783369</v>
      </c>
      <c r="M31" s="118">
        <v>0</v>
      </c>
      <c r="N31" s="118">
        <v>0</v>
      </c>
      <c r="O31" s="118">
        <v>3978752549.3783369</v>
      </c>
    </row>
    <row r="32" spans="4:15">
      <c r="D32" s="307">
        <v>7</v>
      </c>
      <c r="E32" s="307">
        <v>23390744.071556024</v>
      </c>
      <c r="F32" s="307">
        <v>23390744.071556024</v>
      </c>
      <c r="G32" s="307">
        <v>23390744.071556024</v>
      </c>
      <c r="K32" s="118">
        <v>7</v>
      </c>
      <c r="L32" s="118">
        <v>3933297077.8392429</v>
      </c>
      <c r="M32" s="118">
        <v>0</v>
      </c>
      <c r="N32" s="118">
        <v>0</v>
      </c>
      <c r="O32" s="118">
        <v>3933297077.8392429</v>
      </c>
    </row>
    <row r="33" spans="4:15">
      <c r="D33" s="307">
        <v>8</v>
      </c>
      <c r="E33" s="307">
        <v>22882494.629555095</v>
      </c>
      <c r="F33" s="307">
        <v>22882494.629555095</v>
      </c>
      <c r="G33" s="307">
        <v>22882494.629555095</v>
      </c>
      <c r="K33" s="118">
        <v>8</v>
      </c>
      <c r="L33" s="118">
        <v>3972991837.6369972</v>
      </c>
      <c r="M33" s="118">
        <v>0</v>
      </c>
      <c r="N33" s="118">
        <v>0</v>
      </c>
      <c r="O33" s="118">
        <v>3972991837.6369972</v>
      </c>
    </row>
    <row r="34" spans="4:15">
      <c r="D34" s="307">
        <v>9</v>
      </c>
      <c r="E34" s="307">
        <v>22934381.197307345</v>
      </c>
      <c r="F34" s="307">
        <v>22934381.197307345</v>
      </c>
      <c r="G34" s="307">
        <v>22934381.197307345</v>
      </c>
      <c r="K34" s="118">
        <v>9</v>
      </c>
      <c r="L34" s="118">
        <v>3973477999.7289662</v>
      </c>
      <c r="M34" s="118">
        <v>0</v>
      </c>
      <c r="N34" s="118">
        <v>0</v>
      </c>
      <c r="O34" s="118">
        <v>3973477999.7289662</v>
      </c>
    </row>
    <row r="35" spans="4:15">
      <c r="D35" s="307">
        <v>10</v>
      </c>
      <c r="E35" s="307">
        <v>25064147.997964468</v>
      </c>
      <c r="F35" s="307">
        <v>25064147.997964468</v>
      </c>
      <c r="G35" s="307">
        <v>25064147.997964468</v>
      </c>
      <c r="K35" s="118">
        <v>10</v>
      </c>
      <c r="L35" s="118">
        <v>3936924276.250906</v>
      </c>
      <c r="M35" s="118">
        <v>0</v>
      </c>
      <c r="N35" s="118">
        <v>0</v>
      </c>
      <c r="O35" s="118">
        <v>3936924276.250906</v>
      </c>
    </row>
    <row r="36" spans="4:15">
      <c r="D36" s="307">
        <v>11</v>
      </c>
      <c r="E36" s="307">
        <v>25242685.673270017</v>
      </c>
      <c r="F36" s="307">
        <v>25242685.673270017</v>
      </c>
      <c r="G36" s="307">
        <v>25242685.673270017</v>
      </c>
    </row>
    <row r="37" spans="4:15">
      <c r="D37" s="307">
        <v>12</v>
      </c>
      <c r="E37" s="307">
        <v>23400773.420880765</v>
      </c>
      <c r="F37" s="307">
        <v>23400773.420880765</v>
      </c>
      <c r="G37" s="307">
        <v>23400773.420880765</v>
      </c>
    </row>
    <row r="38" spans="4:15">
      <c r="D38" s="307">
        <v>13</v>
      </c>
      <c r="E38" s="307">
        <v>21544089.989101633</v>
      </c>
      <c r="F38" s="307">
        <v>21544089.989101633</v>
      </c>
      <c r="G38" s="307">
        <v>21544089.989101633</v>
      </c>
    </row>
    <row r="39" spans="4:15">
      <c r="D39" s="307">
        <v>14</v>
      </c>
      <c r="E39" s="307">
        <v>23145304.13015401</v>
      </c>
      <c r="F39" s="307">
        <v>23145304.13015401</v>
      </c>
      <c r="G39" s="307">
        <v>23145304.13015401</v>
      </c>
    </row>
    <row r="40" spans="4:15">
      <c r="D40" s="307">
        <v>15</v>
      </c>
      <c r="E40" s="307">
        <v>27000230.878077749</v>
      </c>
      <c r="F40" s="307">
        <v>27000230.878077749</v>
      </c>
      <c r="G40" s="307">
        <v>27000230.878077749</v>
      </c>
    </row>
    <row r="41" spans="4:15">
      <c r="D41" s="307">
        <v>16</v>
      </c>
      <c r="E41" s="307">
        <v>24869782.779171009</v>
      </c>
      <c r="F41" s="307">
        <v>24869782.779171009</v>
      </c>
      <c r="G41" s="307">
        <v>24869782.779171009</v>
      </c>
    </row>
    <row r="42" spans="4:15">
      <c r="D42" s="307">
        <v>17</v>
      </c>
      <c r="E42" s="307">
        <v>24888873.723169554</v>
      </c>
      <c r="F42" s="307">
        <v>24888873.723169554</v>
      </c>
      <c r="G42" s="307">
        <v>24888873.723169554</v>
      </c>
    </row>
    <row r="43" spans="4:15">
      <c r="D43" s="307">
        <v>18</v>
      </c>
      <c r="E43" s="307">
        <v>25976836.5275282</v>
      </c>
      <c r="F43" s="307">
        <v>25976836.5275282</v>
      </c>
      <c r="G43" s="307">
        <v>25976836.5275282</v>
      </c>
    </row>
    <row r="44" spans="4:15">
      <c r="D44" s="307">
        <v>19</v>
      </c>
      <c r="E44" s="307">
        <v>32946027.67280646</v>
      </c>
      <c r="F44" s="307">
        <v>32946027.67280646</v>
      </c>
      <c r="G44" s="307">
        <v>32946027.67280646</v>
      </c>
    </row>
    <row r="45" spans="4:15">
      <c r="D45" s="307">
        <v>20</v>
      </c>
      <c r="E45" s="307">
        <v>25053712.397995047</v>
      </c>
      <c r="F45" s="307">
        <v>25053712.397995047</v>
      </c>
      <c r="G45" s="307">
        <v>25053712.397995047</v>
      </c>
    </row>
    <row r="46" spans="4:15">
      <c r="D46" s="307">
        <v>21</v>
      </c>
      <c r="E46" s="307">
        <v>21785124.044027057</v>
      </c>
      <c r="F46" s="307">
        <v>21785124.044027057</v>
      </c>
      <c r="G46" s="307">
        <v>21785124.044027057</v>
      </c>
    </row>
    <row r="47" spans="4:15">
      <c r="D47" s="300">
        <v>22</v>
      </c>
      <c r="E47" s="118">
        <v>34365797.312935494</v>
      </c>
      <c r="F47" s="118">
        <v>34365797.312935494</v>
      </c>
      <c r="G47" s="118">
        <v>34365797.312935494</v>
      </c>
    </row>
    <row r="48" spans="4:15">
      <c r="D48" s="300">
        <v>23</v>
      </c>
      <c r="E48" s="118">
        <v>23380528.344852362</v>
      </c>
      <c r="F48" s="118">
        <v>23380528.344852362</v>
      </c>
      <c r="G48" s="118">
        <v>23380528.344852362</v>
      </c>
    </row>
    <row r="49" spans="4:7">
      <c r="D49" s="300">
        <v>24</v>
      </c>
      <c r="E49" s="118">
        <v>17903043.100449763</v>
      </c>
      <c r="F49" s="118">
        <v>17903043.100449763</v>
      </c>
      <c r="G49" s="118">
        <v>17903043.100449763</v>
      </c>
    </row>
    <row r="50" spans="4:7">
      <c r="D50" s="300">
        <v>25</v>
      </c>
      <c r="E50" s="118">
        <v>24545730.724132814</v>
      </c>
      <c r="F50" s="118">
        <v>24545730.724132814</v>
      </c>
      <c r="G50" s="118">
        <v>24545730.724132814</v>
      </c>
    </row>
    <row r="51" spans="4:7">
      <c r="D51" s="300">
        <v>26</v>
      </c>
      <c r="E51" s="118">
        <v>23067673.00514695</v>
      </c>
      <c r="F51" s="118">
        <v>23067673.00514695</v>
      </c>
      <c r="G51" s="118">
        <v>23067673.00514695</v>
      </c>
    </row>
    <row r="52" spans="4:7">
      <c r="D52" s="300">
        <v>27</v>
      </c>
      <c r="E52" s="118">
        <v>27714613.738662254</v>
      </c>
      <c r="F52" s="118">
        <v>27714613.738662254</v>
      </c>
      <c r="G52" s="118">
        <v>27714613.738662254</v>
      </c>
    </row>
    <row r="53" spans="4:7">
      <c r="D53" s="300">
        <v>28</v>
      </c>
      <c r="E53" s="118">
        <v>21602836.083113872</v>
      </c>
      <c r="F53" s="118">
        <v>21602836.083113872</v>
      </c>
      <c r="G53" s="118">
        <v>21602836.083113872</v>
      </c>
    </row>
    <row r="54" spans="4:7">
      <c r="D54" s="300">
        <v>29</v>
      </c>
      <c r="E54" s="118">
        <v>25240967.10507213</v>
      </c>
      <c r="F54" s="118">
        <v>25240967.10507213</v>
      </c>
      <c r="G54" s="118">
        <v>25240967.10507213</v>
      </c>
    </row>
    <row r="55" spans="4:7">
      <c r="D55" s="300">
        <v>30</v>
      </c>
      <c r="E55" s="118">
        <v>26340698.965826917</v>
      </c>
      <c r="F55" s="118">
        <v>26340698.965826917</v>
      </c>
      <c r="G55" s="118">
        <v>26340698.965826917</v>
      </c>
    </row>
    <row r="56" spans="4:7">
      <c r="D56" s="300">
        <v>31</v>
      </c>
      <c r="E56" s="118">
        <v>23451874.096657272</v>
      </c>
      <c r="F56" s="118">
        <v>23451874.096657272</v>
      </c>
      <c r="G56" s="118">
        <v>23451874.096657272</v>
      </c>
    </row>
    <row r="57" spans="4:7">
      <c r="D57" s="300">
        <v>32</v>
      </c>
      <c r="E57" s="118">
        <v>23276917.854731217</v>
      </c>
      <c r="F57" s="118">
        <v>23276917.854731217</v>
      </c>
      <c r="G57" s="118">
        <v>23276917.854731217</v>
      </c>
    </row>
    <row r="58" spans="4:7">
      <c r="D58" s="300">
        <v>33</v>
      </c>
      <c r="E58" s="118">
        <v>25472317.580292255</v>
      </c>
      <c r="F58" s="118">
        <v>25472317.580292255</v>
      </c>
      <c r="G58" s="118">
        <v>25472317.580292255</v>
      </c>
    </row>
    <row r="59" spans="4:7">
      <c r="D59" s="300">
        <v>34</v>
      </c>
      <c r="E59" s="118">
        <v>26039808.27756083</v>
      </c>
      <c r="F59" s="118">
        <v>26039808.27756083</v>
      </c>
      <c r="G59" s="118">
        <v>26039808.27756083</v>
      </c>
    </row>
    <row r="60" spans="4:7">
      <c r="D60" s="300">
        <v>35</v>
      </c>
      <c r="E60" s="118">
        <v>24567972.946759228</v>
      </c>
      <c r="F60" s="118">
        <v>24567972.946759228</v>
      </c>
      <c r="G60" s="118">
        <v>24567972.946759228</v>
      </c>
    </row>
    <row r="61" spans="4:7">
      <c r="D61" s="300">
        <v>36</v>
      </c>
      <c r="E61" s="118">
        <v>24392805.849716939</v>
      </c>
      <c r="F61" s="118">
        <v>24392805.849716939</v>
      </c>
      <c r="G61" s="118">
        <v>24392805.849716939</v>
      </c>
    </row>
    <row r="62" spans="4:7">
      <c r="D62" s="300">
        <v>37</v>
      </c>
      <c r="E62" s="118">
        <v>22910258.216592606</v>
      </c>
      <c r="F62" s="118">
        <v>22910258.216592606</v>
      </c>
      <c r="G62" s="118">
        <v>22910258.216592606</v>
      </c>
    </row>
    <row r="63" spans="4:7">
      <c r="D63" s="300">
        <v>38</v>
      </c>
      <c r="E63" s="118">
        <v>26869112.037339959</v>
      </c>
      <c r="F63" s="118">
        <v>26869112.037339959</v>
      </c>
      <c r="G63" s="118">
        <v>26869112.037339959</v>
      </c>
    </row>
    <row r="64" spans="4:7">
      <c r="D64" s="300">
        <v>39</v>
      </c>
      <c r="E64" s="118">
        <v>26658136.630263183</v>
      </c>
      <c r="F64" s="118">
        <v>26658136.630263183</v>
      </c>
      <c r="G64" s="118">
        <v>26658136.630263183</v>
      </c>
    </row>
    <row r="65" spans="4:7">
      <c r="D65" s="300">
        <v>40</v>
      </c>
      <c r="E65" s="118">
        <v>23820706.856317788</v>
      </c>
      <c r="F65" s="118">
        <v>23820706.856317788</v>
      </c>
      <c r="G65" s="118">
        <v>23820706.856317788</v>
      </c>
    </row>
    <row r="66" spans="4:7">
      <c r="D66" s="300">
        <v>41</v>
      </c>
      <c r="E66" s="118">
        <v>25147314.174007669</v>
      </c>
      <c r="F66" s="118">
        <v>25147314.174007669</v>
      </c>
      <c r="G66" s="118">
        <v>25147314.174007669</v>
      </c>
    </row>
    <row r="67" spans="4:7">
      <c r="D67" s="300">
        <v>42</v>
      </c>
      <c r="E67" s="118">
        <v>26624378.631256025</v>
      </c>
      <c r="F67" s="118">
        <v>26624378.631256025</v>
      </c>
      <c r="G67" s="118">
        <v>26624378.631256025</v>
      </c>
    </row>
    <row r="68" spans="4:7">
      <c r="D68" s="300">
        <v>43</v>
      </c>
      <c r="E68" s="118">
        <v>24849017.139712427</v>
      </c>
      <c r="F68" s="118">
        <v>24849017.139712427</v>
      </c>
      <c r="G68" s="118">
        <v>24849017.139712427</v>
      </c>
    </row>
    <row r="69" spans="4:7">
      <c r="D69" s="300">
        <v>44</v>
      </c>
      <c r="E69" s="118">
        <v>23293809.29138618</v>
      </c>
      <c r="F69" s="118">
        <v>23293809.29138618</v>
      </c>
      <c r="G69" s="118">
        <v>23293809.29138618</v>
      </c>
    </row>
    <row r="70" spans="4:7">
      <c r="D70" s="300">
        <v>45</v>
      </c>
      <c r="E70" s="118">
        <v>26150485.705545407</v>
      </c>
      <c r="F70" s="118">
        <v>26150485.705545407</v>
      </c>
      <c r="G70" s="118">
        <v>26150485.705545407</v>
      </c>
    </row>
    <row r="71" spans="4:7">
      <c r="D71" s="300">
        <v>46</v>
      </c>
      <c r="E71" s="118">
        <v>31994613.129824396</v>
      </c>
      <c r="F71" s="118">
        <v>31994613.129824396</v>
      </c>
      <c r="G71" s="118">
        <v>31994613.129824396</v>
      </c>
    </row>
    <row r="72" spans="4:7">
      <c r="D72" s="300">
        <v>47</v>
      </c>
      <c r="E72" s="118">
        <v>27289627.760896899</v>
      </c>
      <c r="F72" s="118">
        <v>27289627.760896899</v>
      </c>
      <c r="G72" s="118">
        <v>27289627.760896899</v>
      </c>
    </row>
    <row r="73" spans="4:7">
      <c r="D73" s="300">
        <v>48</v>
      </c>
      <c r="E73" s="118">
        <v>23247893.667660564</v>
      </c>
      <c r="F73" s="118">
        <v>23247893.667660564</v>
      </c>
      <c r="G73" s="118">
        <v>23247893.667660564</v>
      </c>
    </row>
    <row r="74" spans="4:7">
      <c r="D74" s="300">
        <v>49</v>
      </c>
      <c r="E74" s="118">
        <v>30703002.782837342</v>
      </c>
      <c r="F74" s="118">
        <v>30703002.782837342</v>
      </c>
      <c r="G74" s="118">
        <v>30703002.782837342</v>
      </c>
    </row>
    <row r="75" spans="4:7">
      <c r="D75" s="300">
        <v>50</v>
      </c>
      <c r="E75" s="118">
        <v>29146454.101522632</v>
      </c>
      <c r="F75" s="118">
        <v>29146454.101522632</v>
      </c>
      <c r="G75" s="118">
        <v>29146454.101522632</v>
      </c>
    </row>
    <row r="76" spans="4:7">
      <c r="D76" s="300">
        <v>51</v>
      </c>
      <c r="E76" s="118">
        <v>26290060.1014084</v>
      </c>
      <c r="F76" s="118">
        <v>26290060.1014084</v>
      </c>
      <c r="G76" s="118">
        <v>26290060.1014084</v>
      </c>
    </row>
    <row r="77" spans="4:7">
      <c r="D77" s="300">
        <v>52</v>
      </c>
      <c r="E77" s="118">
        <v>19999179.359098043</v>
      </c>
      <c r="F77" s="118">
        <v>19999179.359098043</v>
      </c>
      <c r="G77" s="118">
        <v>19999179.359098043</v>
      </c>
    </row>
    <row r="78" spans="4:7">
      <c r="D78" s="300">
        <v>53</v>
      </c>
      <c r="E78" s="118">
        <v>23827675.712383602</v>
      </c>
      <c r="F78" s="118">
        <v>23827675.712383602</v>
      </c>
      <c r="G78" s="118">
        <v>23827675.712383602</v>
      </c>
    </row>
    <row r="79" spans="4:7">
      <c r="D79" s="300">
        <v>54</v>
      </c>
      <c r="E79" s="118">
        <v>22307229.791473977</v>
      </c>
      <c r="F79" s="118">
        <v>22307229.791473977</v>
      </c>
      <c r="G79" s="118">
        <v>22307229.791473977</v>
      </c>
    </row>
    <row r="80" spans="4:7">
      <c r="D80" s="300">
        <v>55</v>
      </c>
      <c r="E80" s="118">
        <v>24934227.92897879</v>
      </c>
      <c r="F80" s="118">
        <v>24934227.92897879</v>
      </c>
      <c r="G80" s="118">
        <v>24934227.92897879</v>
      </c>
    </row>
    <row r="81" spans="4:7">
      <c r="D81" s="300">
        <v>56</v>
      </c>
      <c r="E81" s="118">
        <v>25697511.917879757</v>
      </c>
      <c r="F81" s="118">
        <v>25697511.917879757</v>
      </c>
      <c r="G81" s="118">
        <v>25697511.917879757</v>
      </c>
    </row>
    <row r="82" spans="4:7">
      <c r="D82" s="300">
        <v>57</v>
      </c>
      <c r="E82" s="118">
        <v>26809676.448043242</v>
      </c>
      <c r="F82" s="118">
        <v>26809676.448043242</v>
      </c>
      <c r="G82" s="118">
        <v>26809676.448043242</v>
      </c>
    </row>
    <row r="83" spans="4:7">
      <c r="D83" s="300">
        <v>58</v>
      </c>
      <c r="E83" s="118">
        <v>24193779.732199341</v>
      </c>
      <c r="F83" s="118">
        <v>24193779.732199341</v>
      </c>
      <c r="G83" s="118">
        <v>24193779.732199341</v>
      </c>
    </row>
    <row r="84" spans="4:7">
      <c r="D84" s="300">
        <v>59</v>
      </c>
      <c r="E84" s="118">
        <v>23235896.95496602</v>
      </c>
      <c r="F84" s="118">
        <v>23235896.95496602</v>
      </c>
      <c r="G84" s="118">
        <v>23235896.95496602</v>
      </c>
    </row>
    <row r="85" spans="4:7">
      <c r="D85" s="300">
        <v>60</v>
      </c>
      <c r="E85" s="118">
        <v>27623447.360141072</v>
      </c>
      <c r="F85" s="118">
        <v>27623447.360141072</v>
      </c>
      <c r="G85" s="118">
        <v>27623447.360141072</v>
      </c>
    </row>
    <row r="86" spans="4:7">
      <c r="D86" s="300">
        <v>61</v>
      </c>
      <c r="E86" s="118">
        <v>21694930.367764227</v>
      </c>
      <c r="F86" s="118">
        <v>21694930.367764227</v>
      </c>
      <c r="G86" s="118">
        <v>21694930.367764227</v>
      </c>
    </row>
    <row r="87" spans="4:7">
      <c r="D87" s="300">
        <v>62</v>
      </c>
      <c r="E87" s="118">
        <v>31619787.024369225</v>
      </c>
      <c r="F87" s="118">
        <v>31619787.024369225</v>
      </c>
      <c r="G87" s="118">
        <v>31619787.024369225</v>
      </c>
    </row>
    <row r="88" spans="4:7">
      <c r="D88" s="300">
        <v>63</v>
      </c>
      <c r="E88" s="118">
        <v>23968672.589561224</v>
      </c>
      <c r="F88" s="118">
        <v>23968672.589561224</v>
      </c>
      <c r="G88" s="118">
        <v>23968672.589561224</v>
      </c>
    </row>
    <row r="89" spans="4:7">
      <c r="D89" s="300">
        <v>64</v>
      </c>
      <c r="E89" s="118">
        <v>23066837.744255014</v>
      </c>
      <c r="F89" s="118">
        <v>23066837.744255014</v>
      </c>
      <c r="G89" s="118">
        <v>23066837.744255014</v>
      </c>
    </row>
    <row r="90" spans="4:7">
      <c r="D90" s="300">
        <v>65</v>
      </c>
      <c r="E90" s="118">
        <v>21225766.629045226</v>
      </c>
      <c r="F90" s="118">
        <v>21225766.629045226</v>
      </c>
      <c r="G90" s="118">
        <v>21225766.629045226</v>
      </c>
    </row>
    <row r="91" spans="4:7">
      <c r="D91" s="300">
        <v>66</v>
      </c>
      <c r="E91" s="118">
        <v>24731384.27066391</v>
      </c>
      <c r="F91" s="118">
        <v>24731384.27066391</v>
      </c>
      <c r="G91" s="118">
        <v>24731384.27066391</v>
      </c>
    </row>
    <row r="92" spans="4:7">
      <c r="D92" s="300">
        <v>67</v>
      </c>
      <c r="E92" s="118">
        <v>23130818.804782275</v>
      </c>
      <c r="F92" s="118">
        <v>23130818.804782275</v>
      </c>
      <c r="G92" s="118">
        <v>23130818.804782275</v>
      </c>
    </row>
    <row r="93" spans="4:7">
      <c r="D93" s="300">
        <v>68</v>
      </c>
      <c r="E93" s="118">
        <v>28612759.460387331</v>
      </c>
      <c r="F93" s="118">
        <v>28612759.460387331</v>
      </c>
      <c r="G93" s="118">
        <v>28612759.460387331</v>
      </c>
    </row>
    <row r="94" spans="4:7">
      <c r="D94" s="300">
        <v>69</v>
      </c>
      <c r="E94" s="118">
        <v>25316520.014409538</v>
      </c>
      <c r="F94" s="118">
        <v>25316520.014409538</v>
      </c>
      <c r="G94" s="118">
        <v>25316520.014409538</v>
      </c>
    </row>
    <row r="95" spans="4:7">
      <c r="D95" s="300">
        <v>70</v>
      </c>
      <c r="E95" s="118">
        <v>25348263.965704501</v>
      </c>
      <c r="F95" s="118">
        <v>25348263.965704501</v>
      </c>
      <c r="G95" s="118">
        <v>25348263.965704501</v>
      </c>
    </row>
    <row r="96" spans="4:7">
      <c r="D96" s="300">
        <v>71</v>
      </c>
      <c r="E96" s="118">
        <v>25539198.135904577</v>
      </c>
      <c r="F96" s="118">
        <v>25539198.135904577</v>
      </c>
      <c r="G96" s="118">
        <v>25539198.135904577</v>
      </c>
    </row>
    <row r="97" spans="4:7">
      <c r="D97" s="300">
        <v>72</v>
      </c>
      <c r="E97" s="118">
        <v>32925846.836580317</v>
      </c>
      <c r="F97" s="118">
        <v>32925846.836580317</v>
      </c>
      <c r="G97" s="118">
        <v>32925846.836580317</v>
      </c>
    </row>
    <row r="98" spans="4:7">
      <c r="D98" s="300">
        <v>73</v>
      </c>
      <c r="E98" s="118">
        <v>25341277.634940971</v>
      </c>
      <c r="F98" s="118">
        <v>25341277.634940971</v>
      </c>
      <c r="G98" s="118">
        <v>25341277.634940971</v>
      </c>
    </row>
    <row r="99" spans="4:7">
      <c r="D99" s="300">
        <v>74</v>
      </c>
      <c r="E99" s="118">
        <v>26529641.117577374</v>
      </c>
      <c r="F99" s="118">
        <v>26529641.117577374</v>
      </c>
      <c r="G99" s="118">
        <v>26529641.117577374</v>
      </c>
    </row>
    <row r="100" spans="4:7">
      <c r="D100" s="300">
        <v>75</v>
      </c>
      <c r="E100" s="118">
        <v>26790514.448106777</v>
      </c>
      <c r="F100" s="118">
        <v>26790514.448106777</v>
      </c>
      <c r="G100" s="118">
        <v>26790514.448106777</v>
      </c>
    </row>
    <row r="101" spans="4:7">
      <c r="D101" s="300">
        <v>76</v>
      </c>
      <c r="E101" s="118">
        <v>24195253.458546713</v>
      </c>
      <c r="F101" s="118">
        <v>24195253.458546713</v>
      </c>
      <c r="G101" s="118">
        <v>24195253.458546713</v>
      </c>
    </row>
    <row r="102" spans="4:7">
      <c r="D102" s="300">
        <v>77</v>
      </c>
      <c r="E102" s="118">
        <v>22499871.904425055</v>
      </c>
      <c r="F102" s="118">
        <v>22499871.904425055</v>
      </c>
      <c r="G102" s="118">
        <v>22499871.904425055</v>
      </c>
    </row>
    <row r="103" spans="4:7">
      <c r="D103" s="300">
        <v>78</v>
      </c>
      <c r="E103" s="118">
        <v>28552693.092161145</v>
      </c>
      <c r="F103" s="118">
        <v>28552693.092161145</v>
      </c>
      <c r="G103" s="118">
        <v>28552693.092161145</v>
      </c>
    </row>
    <row r="104" spans="4:7">
      <c r="D104" s="300">
        <v>79</v>
      </c>
      <c r="E104" s="118">
        <v>30503743.430119816</v>
      </c>
      <c r="F104" s="118">
        <v>30503743.430119816</v>
      </c>
      <c r="G104" s="118">
        <v>30503743.430119816</v>
      </c>
    </row>
    <row r="105" spans="4:7">
      <c r="D105" s="300">
        <v>80</v>
      </c>
      <c r="E105" s="118">
        <v>26276148.099316727</v>
      </c>
      <c r="F105" s="118">
        <v>26276148.099316727</v>
      </c>
      <c r="G105" s="118">
        <v>26276148.099316727</v>
      </c>
    </row>
    <row r="106" spans="4:7">
      <c r="D106" s="300">
        <v>81</v>
      </c>
      <c r="E106" s="118">
        <v>23983801.403438136</v>
      </c>
      <c r="F106" s="118">
        <v>23983801.403438136</v>
      </c>
      <c r="G106" s="118">
        <v>23983801.403438136</v>
      </c>
    </row>
    <row r="107" spans="4:7">
      <c r="D107" s="300">
        <v>82</v>
      </c>
      <c r="E107" s="118">
        <v>22967047.242433783</v>
      </c>
      <c r="F107" s="118">
        <v>22967047.242433783</v>
      </c>
      <c r="G107" s="118">
        <v>22967047.242433783</v>
      </c>
    </row>
    <row r="108" spans="4:7">
      <c r="D108" s="300">
        <v>83</v>
      </c>
      <c r="E108" s="118">
        <v>22898636.679560266</v>
      </c>
      <c r="F108" s="118">
        <v>22898636.679560266</v>
      </c>
      <c r="G108" s="118">
        <v>22898636.679560266</v>
      </c>
    </row>
    <row r="109" spans="4:7">
      <c r="D109" s="300">
        <v>84</v>
      </c>
      <c r="E109" s="118">
        <v>23706396.922575567</v>
      </c>
      <c r="F109" s="118">
        <v>23706396.922575567</v>
      </c>
      <c r="G109" s="118">
        <v>23706396.922575567</v>
      </c>
    </row>
    <row r="110" spans="4:7">
      <c r="D110" s="300">
        <v>85</v>
      </c>
      <c r="E110" s="118">
        <v>25120259.000987317</v>
      </c>
      <c r="F110" s="118">
        <v>25120259.000987317</v>
      </c>
      <c r="G110" s="118">
        <v>25120259.000987317</v>
      </c>
    </row>
    <row r="111" spans="4:7">
      <c r="D111" s="300">
        <v>86</v>
      </c>
      <c r="E111" s="118">
        <v>25121369.256279431</v>
      </c>
      <c r="F111" s="118">
        <v>25121369.256279431</v>
      </c>
      <c r="G111" s="118">
        <v>25121369.256279431</v>
      </c>
    </row>
    <row r="112" spans="4:7">
      <c r="D112" s="300">
        <v>87</v>
      </c>
      <c r="E112" s="118">
        <v>28439460.262595147</v>
      </c>
      <c r="F112" s="118">
        <v>28439460.262595147</v>
      </c>
      <c r="G112" s="118">
        <v>28439460.262595147</v>
      </c>
    </row>
    <row r="113" spans="4:7">
      <c r="D113" s="300">
        <v>88</v>
      </c>
      <c r="E113" s="118">
        <v>27075718.227596883</v>
      </c>
      <c r="F113" s="118">
        <v>27075718.227596883</v>
      </c>
      <c r="G113" s="118">
        <v>27075718.227596883</v>
      </c>
    </row>
    <row r="114" spans="4:7">
      <c r="D114" s="300">
        <v>89</v>
      </c>
      <c r="E114" s="118">
        <v>21292147.46641374</v>
      </c>
      <c r="F114" s="118">
        <v>21292147.46641374</v>
      </c>
      <c r="G114" s="118">
        <v>21292147.46641374</v>
      </c>
    </row>
    <row r="115" spans="4:7">
      <c r="D115" s="300">
        <v>90</v>
      </c>
      <c r="E115" s="118">
        <v>21124725.00111533</v>
      </c>
      <c r="F115" s="118">
        <v>21124725.00111533</v>
      </c>
      <c r="G115" s="118">
        <v>21124725.00111533</v>
      </c>
    </row>
    <row r="116" spans="4:7">
      <c r="D116" s="300">
        <v>91</v>
      </c>
      <c r="E116" s="118">
        <v>26881792.980070505</v>
      </c>
      <c r="F116" s="118">
        <v>26881792.980070505</v>
      </c>
      <c r="G116" s="118">
        <v>26881792.980070505</v>
      </c>
    </row>
    <row r="117" spans="4:7">
      <c r="D117" s="300">
        <v>92</v>
      </c>
      <c r="E117" s="118">
        <v>30260663.362297956</v>
      </c>
      <c r="F117" s="118">
        <v>30260663.362297956</v>
      </c>
      <c r="G117" s="118">
        <v>30260663.362297956</v>
      </c>
    </row>
    <row r="118" spans="4:7">
      <c r="D118" s="300">
        <v>93</v>
      </c>
      <c r="E118" s="118">
        <v>22142929.077476852</v>
      </c>
      <c r="F118" s="118">
        <v>22142929.077476852</v>
      </c>
      <c r="G118" s="118">
        <v>22142929.077476852</v>
      </c>
    </row>
    <row r="119" spans="4:7">
      <c r="D119" s="300">
        <v>94</v>
      </c>
      <c r="E119" s="118">
        <v>25802489.081793554</v>
      </c>
      <c r="F119" s="118">
        <v>25802489.081793554</v>
      </c>
      <c r="G119" s="118">
        <v>25802489.081793554</v>
      </c>
    </row>
    <row r="120" spans="4:7">
      <c r="D120" s="300">
        <v>95</v>
      </c>
      <c r="E120" s="118">
        <v>20972702.219288755</v>
      </c>
      <c r="F120" s="118">
        <v>20972702.219288755</v>
      </c>
      <c r="G120" s="118">
        <v>20972702.219288755</v>
      </c>
    </row>
    <row r="121" spans="4:7">
      <c r="D121" s="300">
        <v>96</v>
      </c>
      <c r="E121" s="118">
        <v>27158707.665403161</v>
      </c>
      <c r="F121" s="118">
        <v>27158707.665403161</v>
      </c>
      <c r="G121" s="118">
        <v>27158707.665403161</v>
      </c>
    </row>
    <row r="122" spans="4:7">
      <c r="D122" s="300">
        <v>97</v>
      </c>
      <c r="E122" s="118">
        <v>22965916.843606856</v>
      </c>
      <c r="F122" s="118">
        <v>22965916.843606856</v>
      </c>
      <c r="G122" s="118">
        <v>22965916.843606856</v>
      </c>
    </row>
    <row r="123" spans="4:7">
      <c r="D123" s="300">
        <v>98</v>
      </c>
      <c r="E123" s="118">
        <v>26445483.050473142</v>
      </c>
      <c r="F123" s="118">
        <v>26445483.050473142</v>
      </c>
      <c r="G123" s="118">
        <v>26445483.050473142</v>
      </c>
    </row>
    <row r="124" spans="4:7">
      <c r="D124" s="300">
        <v>99</v>
      </c>
      <c r="E124" s="118">
        <v>25343412.991468593</v>
      </c>
      <c r="F124" s="118">
        <v>25343412.991468593</v>
      </c>
      <c r="G124" s="118">
        <v>25343412.991468593</v>
      </c>
    </row>
    <row r="125" spans="4:7">
      <c r="D125" s="300">
        <v>100</v>
      </c>
      <c r="E125" s="118">
        <v>30120360.624263834</v>
      </c>
      <c r="F125" s="118">
        <v>30120360.624263834</v>
      </c>
      <c r="G125" s="118">
        <v>30120360.624263834</v>
      </c>
    </row>
    <row r="126" spans="4:7">
      <c r="D126" s="300">
        <v>101</v>
      </c>
      <c r="E126" s="118">
        <v>30802172.317078553</v>
      </c>
      <c r="F126" s="118">
        <v>30802172.317078553</v>
      </c>
      <c r="G126" s="118">
        <v>30802172.317078553</v>
      </c>
    </row>
    <row r="127" spans="4:7">
      <c r="D127" s="300">
        <v>102</v>
      </c>
      <c r="E127" s="118">
        <v>27196883.363324903</v>
      </c>
      <c r="F127" s="118">
        <v>27196883.363324903</v>
      </c>
      <c r="G127" s="118">
        <v>27196883.363324903</v>
      </c>
    </row>
    <row r="128" spans="4:7">
      <c r="D128" s="300">
        <v>103</v>
      </c>
      <c r="E128" s="118">
        <v>23808178.879200328</v>
      </c>
      <c r="F128" s="118">
        <v>23808178.879200328</v>
      </c>
      <c r="G128" s="118">
        <v>23808178.879200328</v>
      </c>
    </row>
    <row r="129" spans="4:7">
      <c r="D129" s="300">
        <v>104</v>
      </c>
      <c r="E129" s="118">
        <v>25252927.434326753</v>
      </c>
      <c r="F129" s="118">
        <v>25252927.434326753</v>
      </c>
      <c r="G129" s="118">
        <v>25252927.434326753</v>
      </c>
    </row>
    <row r="130" spans="4:7">
      <c r="D130" s="300">
        <v>105</v>
      </c>
      <c r="E130" s="118">
        <v>24048609.517888878</v>
      </c>
      <c r="F130" s="118">
        <v>24048609.517888878</v>
      </c>
      <c r="G130" s="118">
        <v>24048609.517888878</v>
      </c>
    </row>
    <row r="131" spans="4:7">
      <c r="D131" s="300">
        <v>106</v>
      </c>
      <c r="E131" s="118">
        <v>23215576.659132052</v>
      </c>
      <c r="F131" s="118">
        <v>23215576.659132052</v>
      </c>
      <c r="G131" s="118">
        <v>23215576.659132052</v>
      </c>
    </row>
    <row r="132" spans="4:7">
      <c r="D132" s="300">
        <v>107</v>
      </c>
      <c r="E132" s="118">
        <v>26109844.767992824</v>
      </c>
      <c r="F132" s="118">
        <v>26109844.767992824</v>
      </c>
      <c r="G132" s="118">
        <v>26109844.767992824</v>
      </c>
    </row>
    <row r="133" spans="4:7">
      <c r="D133" s="300">
        <v>108</v>
      </c>
      <c r="E133" s="118">
        <v>29455696.498897348</v>
      </c>
      <c r="F133" s="118">
        <v>29455696.498897348</v>
      </c>
      <c r="G133" s="118">
        <v>29455696.498897348</v>
      </c>
    </row>
    <row r="134" spans="4:7">
      <c r="D134" s="300">
        <v>109</v>
      </c>
      <c r="E134" s="118">
        <v>21022548.893710401</v>
      </c>
      <c r="F134" s="118">
        <v>21022548.893710401</v>
      </c>
      <c r="G134" s="118">
        <v>21022548.893710401</v>
      </c>
    </row>
    <row r="135" spans="4:7">
      <c r="D135" s="300">
        <v>110</v>
      </c>
      <c r="E135" s="118">
        <v>28103615.395939264</v>
      </c>
      <c r="F135" s="118">
        <v>28103615.395939264</v>
      </c>
      <c r="G135" s="118">
        <v>28103615.395939264</v>
      </c>
    </row>
    <row r="136" spans="4:7">
      <c r="D136" s="300">
        <v>111</v>
      </c>
      <c r="E136" s="118">
        <v>29547466.699019656</v>
      </c>
      <c r="F136" s="118">
        <v>29547466.699019656</v>
      </c>
      <c r="G136" s="118">
        <v>29547466.699019656</v>
      </c>
    </row>
    <row r="137" spans="4:7">
      <c r="D137" s="300">
        <v>112</v>
      </c>
      <c r="E137" s="118">
        <v>26658617.286905177</v>
      </c>
      <c r="F137" s="118">
        <v>26658617.286905177</v>
      </c>
      <c r="G137" s="118">
        <v>26658617.286905177</v>
      </c>
    </row>
    <row r="138" spans="4:7">
      <c r="D138" s="300">
        <v>113</v>
      </c>
      <c r="E138" s="118">
        <v>28127074.883147188</v>
      </c>
      <c r="F138" s="118">
        <v>28127074.883147188</v>
      </c>
      <c r="G138" s="118">
        <v>28127074.883147188</v>
      </c>
    </row>
    <row r="139" spans="4:7">
      <c r="D139" s="300">
        <v>114</v>
      </c>
      <c r="E139" s="118">
        <v>29339822.978961904</v>
      </c>
      <c r="F139" s="118">
        <v>29339822.978961904</v>
      </c>
      <c r="G139" s="118">
        <v>29339822.978961904</v>
      </c>
    </row>
    <row r="140" spans="4:7">
      <c r="D140" s="300">
        <v>115</v>
      </c>
      <c r="E140" s="118">
        <v>26976464.745035961</v>
      </c>
      <c r="F140" s="118">
        <v>26976464.745035961</v>
      </c>
      <c r="G140" s="118">
        <v>26976464.745035961</v>
      </c>
    </row>
    <row r="141" spans="4:7">
      <c r="D141" s="300">
        <v>116</v>
      </c>
      <c r="E141" s="118">
        <v>26133708.745058708</v>
      </c>
      <c r="F141" s="118">
        <v>26133708.745058708</v>
      </c>
      <c r="G141" s="118">
        <v>26133708.745058708</v>
      </c>
    </row>
    <row r="142" spans="4:7">
      <c r="D142" s="300">
        <v>117</v>
      </c>
      <c r="E142" s="118">
        <v>22393875.369984038</v>
      </c>
      <c r="F142" s="118">
        <v>22393875.369984038</v>
      </c>
      <c r="G142" s="118">
        <v>22393875.369984038</v>
      </c>
    </row>
    <row r="143" spans="4:7">
      <c r="D143" s="300">
        <v>118</v>
      </c>
      <c r="E143" s="118">
        <v>23121071.28552144</v>
      </c>
      <c r="F143" s="118">
        <v>23121071.28552144</v>
      </c>
      <c r="G143" s="118">
        <v>23121071.28552144</v>
      </c>
    </row>
    <row r="144" spans="4:7">
      <c r="D144" s="300">
        <v>119</v>
      </c>
      <c r="E144" s="118">
        <v>28572235.224504743</v>
      </c>
      <c r="F144" s="118">
        <v>28572235.224504743</v>
      </c>
      <c r="G144" s="118">
        <v>28572235.224504743</v>
      </c>
    </row>
    <row r="145" spans="4:7">
      <c r="D145" s="300">
        <v>120</v>
      </c>
      <c r="E145" s="118">
        <v>25685438.271557875</v>
      </c>
      <c r="F145" s="118">
        <v>25685438.271557875</v>
      </c>
      <c r="G145" s="118">
        <v>25685438.271557875</v>
      </c>
    </row>
    <row r="146" spans="4:7">
      <c r="D146" s="300">
        <v>121</v>
      </c>
      <c r="E146" s="118">
        <v>25670478.989214562</v>
      </c>
      <c r="F146" s="118">
        <v>25670478.989214562</v>
      </c>
      <c r="G146" s="118">
        <v>25670478.989214562</v>
      </c>
    </row>
    <row r="147" spans="4:7">
      <c r="D147" s="300">
        <v>122</v>
      </c>
      <c r="E147" s="118">
        <v>27954349.223563116</v>
      </c>
      <c r="F147" s="118">
        <v>27954349.223563116</v>
      </c>
      <c r="G147" s="118">
        <v>27954349.223563116</v>
      </c>
    </row>
    <row r="148" spans="4:7">
      <c r="D148" s="300">
        <v>123</v>
      </c>
      <c r="E148" s="118">
        <v>26418304.462656718</v>
      </c>
      <c r="F148" s="118">
        <v>26418304.462656718</v>
      </c>
      <c r="G148" s="118">
        <v>26418304.462656718</v>
      </c>
    </row>
    <row r="149" spans="4:7">
      <c r="D149" s="300">
        <v>124</v>
      </c>
      <c r="E149" s="118">
        <v>27817936.356140327</v>
      </c>
      <c r="F149" s="118">
        <v>27817936.356140327</v>
      </c>
      <c r="G149" s="118">
        <v>27817936.356140327</v>
      </c>
    </row>
    <row r="150" spans="4:7">
      <c r="D150" s="300">
        <v>125</v>
      </c>
      <c r="E150" s="118">
        <v>24383742.354246143</v>
      </c>
      <c r="F150" s="118">
        <v>24383742.354246143</v>
      </c>
      <c r="G150" s="118">
        <v>24383742.354246143</v>
      </c>
    </row>
    <row r="151" spans="4:7">
      <c r="D151" s="300">
        <v>126</v>
      </c>
      <c r="E151" s="118">
        <v>27015562.853032734</v>
      </c>
      <c r="F151" s="118">
        <v>27015562.853032734</v>
      </c>
      <c r="G151" s="118">
        <v>27015562.853032734</v>
      </c>
    </row>
    <row r="152" spans="4:7">
      <c r="D152" s="300">
        <v>127</v>
      </c>
      <c r="E152" s="118">
        <v>22801056.184210554</v>
      </c>
      <c r="F152" s="118">
        <v>22801056.184210554</v>
      </c>
      <c r="G152" s="118">
        <v>22801056.184210554</v>
      </c>
    </row>
    <row r="153" spans="4:7">
      <c r="D153" s="300">
        <v>128</v>
      </c>
      <c r="E153" s="118">
        <v>22817732.874267846</v>
      </c>
      <c r="F153" s="118">
        <v>22817732.874267846</v>
      </c>
      <c r="G153" s="118">
        <v>22817732.874267846</v>
      </c>
    </row>
    <row r="154" spans="4:7">
      <c r="D154" s="300">
        <v>129</v>
      </c>
      <c r="E154" s="118">
        <v>24845187.991169885</v>
      </c>
      <c r="F154" s="118">
        <v>24845187.991169885</v>
      </c>
      <c r="G154" s="118">
        <v>24845187.991169885</v>
      </c>
    </row>
    <row r="155" spans="4:7">
      <c r="D155" s="300">
        <v>130</v>
      </c>
      <c r="E155" s="118">
        <v>23729318.825356141</v>
      </c>
      <c r="F155" s="118">
        <v>23729318.825356141</v>
      </c>
      <c r="G155" s="118">
        <v>23729318.825356141</v>
      </c>
    </row>
    <row r="156" spans="4:7">
      <c r="D156" s="300">
        <v>131</v>
      </c>
      <c r="E156" s="118">
        <v>19951835.790660609</v>
      </c>
      <c r="F156" s="118">
        <v>19951835.790660609</v>
      </c>
      <c r="G156" s="118">
        <v>19951835.790660609</v>
      </c>
    </row>
    <row r="157" spans="4:7">
      <c r="D157" s="300">
        <v>132</v>
      </c>
      <c r="E157" s="118">
        <v>25563826.132296298</v>
      </c>
      <c r="F157" s="118">
        <v>25563826.132296298</v>
      </c>
      <c r="G157" s="118">
        <v>25563826.132296298</v>
      </c>
    </row>
    <row r="158" spans="4:7">
      <c r="D158" s="300">
        <v>133</v>
      </c>
      <c r="E158" s="118">
        <v>24352009.028018896</v>
      </c>
      <c r="F158" s="118">
        <v>24352009.028018896</v>
      </c>
      <c r="G158" s="118">
        <v>24352009.028018896</v>
      </c>
    </row>
    <row r="159" spans="4:7">
      <c r="D159" s="300">
        <v>134</v>
      </c>
      <c r="E159" s="118">
        <v>23152502.738343265</v>
      </c>
      <c r="F159" s="118">
        <v>23152502.738343265</v>
      </c>
      <c r="G159" s="118">
        <v>23152502.738343265</v>
      </c>
    </row>
    <row r="160" spans="4:7">
      <c r="D160" s="300">
        <v>135</v>
      </c>
      <c r="E160" s="118">
        <v>22585183.750615481</v>
      </c>
      <c r="F160" s="118">
        <v>22585183.750615481</v>
      </c>
      <c r="G160" s="118">
        <v>22585183.750615481</v>
      </c>
    </row>
    <row r="161" spans="4:7">
      <c r="D161" s="300">
        <v>136</v>
      </c>
      <c r="E161" s="118">
        <v>27649247.964905847</v>
      </c>
      <c r="F161" s="118">
        <v>27649247.964905847</v>
      </c>
      <c r="G161" s="118">
        <v>27649247.964905847</v>
      </c>
    </row>
    <row r="162" spans="4:7">
      <c r="D162" s="300">
        <v>137</v>
      </c>
      <c r="E162" s="118">
        <v>26008445.031529609</v>
      </c>
      <c r="F162" s="118">
        <v>26008445.031529609</v>
      </c>
      <c r="G162" s="118">
        <v>26008445.031529609</v>
      </c>
    </row>
    <row r="163" spans="4:7">
      <c r="D163" s="300">
        <v>138</v>
      </c>
      <c r="E163" s="118">
        <v>27899715.137227226</v>
      </c>
      <c r="F163" s="118">
        <v>27899715.137227226</v>
      </c>
      <c r="G163" s="118">
        <v>27899715.137227226</v>
      </c>
    </row>
    <row r="164" spans="4:7">
      <c r="D164" s="300">
        <v>139</v>
      </c>
      <c r="E164" s="118">
        <v>23821509.308366966</v>
      </c>
      <c r="F164" s="118">
        <v>23821509.308366966</v>
      </c>
      <c r="G164" s="118">
        <v>23821509.308366966</v>
      </c>
    </row>
    <row r="165" spans="4:7">
      <c r="D165" s="300">
        <v>140</v>
      </c>
      <c r="E165" s="118">
        <v>28040867.357145641</v>
      </c>
      <c r="F165" s="118">
        <v>28040867.357145641</v>
      </c>
      <c r="G165" s="118">
        <v>28040867.357145641</v>
      </c>
    </row>
    <row r="166" spans="4:7">
      <c r="D166" s="300">
        <v>141</v>
      </c>
      <c r="E166" s="118">
        <v>22695147.468159612</v>
      </c>
      <c r="F166" s="118">
        <v>22695147.468159612</v>
      </c>
      <c r="G166" s="118">
        <v>22695147.468159612</v>
      </c>
    </row>
    <row r="167" spans="4:7">
      <c r="D167" s="300">
        <v>142</v>
      </c>
      <c r="E167" s="118">
        <v>20865262.163875632</v>
      </c>
      <c r="F167" s="118">
        <v>20865262.163875632</v>
      </c>
      <c r="G167" s="118">
        <v>20865262.163875632</v>
      </c>
    </row>
    <row r="168" spans="4:7">
      <c r="D168" s="300">
        <v>143</v>
      </c>
      <c r="E168" s="118">
        <v>25779389.992225502</v>
      </c>
      <c r="F168" s="118">
        <v>25779389.992225502</v>
      </c>
      <c r="G168" s="118">
        <v>25779389.992225502</v>
      </c>
    </row>
    <row r="169" spans="4:7">
      <c r="D169" s="300">
        <v>144</v>
      </c>
      <c r="E169" s="118">
        <v>24871364.507752493</v>
      </c>
      <c r="F169" s="118">
        <v>24871364.507752493</v>
      </c>
      <c r="G169" s="118">
        <v>24871364.507752493</v>
      </c>
    </row>
    <row r="170" spans="4:7">
      <c r="D170" s="300">
        <v>145</v>
      </c>
      <c r="E170" s="118">
        <v>22210958.47163615</v>
      </c>
      <c r="F170" s="118">
        <v>22210958.47163615</v>
      </c>
      <c r="G170" s="118">
        <v>22210958.47163615</v>
      </c>
    </row>
    <row r="171" spans="4:7">
      <c r="D171" s="300">
        <v>146</v>
      </c>
      <c r="E171" s="118">
        <v>23377745.595879432</v>
      </c>
      <c r="F171" s="118">
        <v>23377745.595879432</v>
      </c>
      <c r="G171" s="118">
        <v>23377745.595879432</v>
      </c>
    </row>
    <row r="172" spans="4:7">
      <c r="D172" s="300">
        <v>147</v>
      </c>
      <c r="E172" s="118">
        <v>27031899.085296154</v>
      </c>
      <c r="F172" s="118">
        <v>27031899.085296154</v>
      </c>
      <c r="G172" s="118">
        <v>27031899.085296154</v>
      </c>
    </row>
    <row r="173" spans="4:7">
      <c r="D173" s="300">
        <v>148</v>
      </c>
      <c r="E173" s="118">
        <v>26880263.3021322</v>
      </c>
      <c r="F173" s="118">
        <v>26880263.3021322</v>
      </c>
      <c r="G173" s="118">
        <v>26880263.3021322</v>
      </c>
    </row>
    <row r="174" spans="4:7">
      <c r="D174" s="300">
        <v>149</v>
      </c>
      <c r="E174" s="118">
        <v>29503401.899396349</v>
      </c>
      <c r="F174" s="118">
        <v>29503401.899396349</v>
      </c>
      <c r="G174" s="118">
        <v>29503401.899396349</v>
      </c>
    </row>
    <row r="175" spans="4:7">
      <c r="D175" s="300">
        <v>150</v>
      </c>
      <c r="E175" s="118">
        <v>18735291.269029811</v>
      </c>
      <c r="F175" s="118">
        <v>18735291.269029811</v>
      </c>
      <c r="G175" s="118">
        <v>18735291.269029811</v>
      </c>
    </row>
    <row r="176" spans="4:7">
      <c r="D176" s="300">
        <v>151</v>
      </c>
      <c r="E176" s="118">
        <v>25701488.512515992</v>
      </c>
      <c r="F176" s="118">
        <v>25701488.512515992</v>
      </c>
      <c r="G176" s="118">
        <v>25701488.512515992</v>
      </c>
    </row>
    <row r="177" spans="4:7">
      <c r="D177" s="300">
        <v>152</v>
      </c>
      <c r="E177" s="118">
        <v>23096695.270965096</v>
      </c>
      <c r="F177" s="118">
        <v>23096695.270965096</v>
      </c>
      <c r="G177" s="118">
        <v>23096695.270965096</v>
      </c>
    </row>
    <row r="178" spans="4:7">
      <c r="D178" s="300">
        <v>153</v>
      </c>
      <c r="E178" s="118">
        <v>20886807.221563384</v>
      </c>
      <c r="F178" s="118">
        <v>20886807.221563384</v>
      </c>
      <c r="G178" s="118">
        <v>20886807.221563384</v>
      </c>
    </row>
    <row r="179" spans="4:7">
      <c r="D179" s="300">
        <v>154</v>
      </c>
      <c r="E179" s="118">
        <v>29163461.653665442</v>
      </c>
      <c r="F179" s="118">
        <v>29163461.653665442</v>
      </c>
      <c r="G179" s="118">
        <v>29163461.653665442</v>
      </c>
    </row>
    <row r="180" spans="4:7">
      <c r="D180" s="300">
        <v>155</v>
      </c>
      <c r="E180" s="118">
        <v>25965643.033816423</v>
      </c>
      <c r="F180" s="118">
        <v>25965643.033816423</v>
      </c>
      <c r="G180" s="118">
        <v>25965643.033816423</v>
      </c>
    </row>
    <row r="181" spans="4:7">
      <c r="D181" s="300">
        <v>156</v>
      </c>
      <c r="E181" s="118">
        <v>27116438.565885674</v>
      </c>
      <c r="F181" s="118">
        <v>27116438.565885674</v>
      </c>
      <c r="G181" s="118">
        <v>27116438.565885674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147E8BA3-377C-46B9-8550-008C8A793690}">
      <formula1>SIM_Classes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EA4FA-E020-4A61-ACC2-0ECC66124B6D}">
  <sheetPr codeName="Sheet24">
    <tabColor theme="9" tint="-0.499984740745262"/>
  </sheetPr>
  <dimension ref="D4:O257"/>
  <sheetViews>
    <sheetView topLeftCell="C240" workbookViewId="0">
      <selection activeCell="E257" sqref="E257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17</v>
      </c>
      <c r="F4" s="281"/>
      <c r="G4" s="282" t="s">
        <v>17</v>
      </c>
    </row>
    <row r="5" spans="4:12">
      <c r="D5" s="279" t="s">
        <v>6</v>
      </c>
      <c r="E5" s="280" t="str">
        <f>VLOOKUP($E4,Class_Codes,2,0)</f>
        <v>MAR</v>
      </c>
      <c r="F5" s="281"/>
      <c r="G5" s="282" t="s">
        <v>18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7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4">
        <v>0</v>
      </c>
      <c r="F10" s="289" t="s">
        <v>145</v>
      </c>
      <c r="G10" s="285">
        <v>0</v>
      </c>
      <c r="L10" s="283"/>
    </row>
    <row r="11" spans="4:12">
      <c r="D11" s="279" t="s">
        <v>146</v>
      </c>
      <c r="E11" s="286">
        <v>1</v>
      </c>
      <c r="F11" s="289"/>
      <c r="G11" s="287">
        <v>1</v>
      </c>
      <c r="L11" s="283"/>
    </row>
    <row r="12" spans="4:12">
      <c r="D12" s="279" t="s">
        <v>147</v>
      </c>
      <c r="E12" s="288" t="str">
        <f>RI_Summary!X11</f>
        <v/>
      </c>
      <c r="F12" s="291" t="s">
        <v>148</v>
      </c>
      <c r="G12" s="290">
        <v>0.3966721357304952</v>
      </c>
      <c r="L12" s="283"/>
    </row>
    <row r="13" spans="4:12" s="283" customFormat="1">
      <c r="D13" s="279" t="s">
        <v>149</v>
      </c>
      <c r="E13" s="286">
        <f>RI_Summary!N14+RI_Summary!N15</f>
        <v>0</v>
      </c>
      <c r="F13" s="293" t="s">
        <v>148</v>
      </c>
      <c r="G13" s="310">
        <v>1200000000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RI_Summary!H25</f>
        <v>0</v>
      </c>
      <c r="F15" s="289" t="s">
        <v>151</v>
      </c>
      <c r="G15" s="285">
        <v>1750000</v>
      </c>
    </row>
    <row r="16" spans="4:12">
      <c r="D16" s="279" t="s">
        <v>134</v>
      </c>
      <c r="E16" s="284">
        <f>RI_Summary!L25</f>
        <v>0</v>
      </c>
      <c r="F16" s="289" t="s">
        <v>152</v>
      </c>
      <c r="G16" s="285">
        <v>298250000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5368505222.2291021</v>
      </c>
      <c r="F20" s="302">
        <v>5368505222.2291021</v>
      </c>
      <c r="G20" s="302">
        <v>5368505222.2291021</v>
      </c>
      <c r="H20" s="297"/>
      <c r="K20" s="302" t="s">
        <v>157</v>
      </c>
      <c r="L20" s="302">
        <f ca="1">_xlfn.PERCENTILE.INC(INDIRECT("L"&amp;L17&amp;":L"&amp;L18,1),$L$16)</f>
        <v>5440768872.1249437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5440768872.1249437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23051594.243020482</v>
      </c>
      <c r="F26" s="307">
        <v>23051594.243020482</v>
      </c>
      <c r="G26" s="307">
        <v>23051594.243020482</v>
      </c>
      <c r="K26" s="118">
        <v>1</v>
      </c>
      <c r="L26" s="118">
        <v>5406097677.9925632</v>
      </c>
      <c r="M26" s="118">
        <v>0</v>
      </c>
      <c r="N26" s="118">
        <v>0</v>
      </c>
      <c r="O26" s="118">
        <v>5406097677.9925632</v>
      </c>
    </row>
    <row r="27" spans="4:15">
      <c r="D27" s="307">
        <v>2</v>
      </c>
      <c r="E27" s="307">
        <v>25390992.969997313</v>
      </c>
      <c r="F27" s="307">
        <v>25390992.969997313</v>
      </c>
      <c r="G27" s="307">
        <v>25390992.969997313</v>
      </c>
      <c r="K27" s="118">
        <v>2</v>
      </c>
      <c r="L27" s="118">
        <v>5293308037.9884081</v>
      </c>
      <c r="M27" s="118">
        <v>0</v>
      </c>
      <c r="N27" s="118">
        <v>0</v>
      </c>
      <c r="O27" s="118">
        <v>5293308037.9884081</v>
      </c>
    </row>
    <row r="28" spans="4:15">
      <c r="D28" s="307">
        <v>3</v>
      </c>
      <c r="E28" s="307">
        <v>21354148.21062924</v>
      </c>
      <c r="F28" s="307">
        <v>21354148.21062924</v>
      </c>
      <c r="G28" s="307">
        <v>21354148.21062924</v>
      </c>
      <c r="K28" s="118">
        <v>3</v>
      </c>
      <c r="L28" s="118">
        <v>5320867150.7734165</v>
      </c>
      <c r="M28" s="118">
        <v>0</v>
      </c>
      <c r="N28" s="118">
        <v>0</v>
      </c>
      <c r="O28" s="118">
        <v>5320867150.7734165</v>
      </c>
    </row>
    <row r="29" spans="4:15">
      <c r="D29" s="307">
        <v>4</v>
      </c>
      <c r="E29" s="307">
        <v>24776428.623409707</v>
      </c>
      <c r="F29" s="307">
        <v>24776428.623409707</v>
      </c>
      <c r="G29" s="307">
        <v>24776428.623409707</v>
      </c>
      <c r="K29" s="118">
        <v>4</v>
      </c>
      <c r="L29" s="118">
        <v>5361032413.3133545</v>
      </c>
      <c r="M29" s="118">
        <v>0</v>
      </c>
      <c r="N29" s="118">
        <v>0</v>
      </c>
      <c r="O29" s="118">
        <v>5361032413.3133545</v>
      </c>
    </row>
    <row r="30" spans="4:15">
      <c r="D30" s="307">
        <v>5</v>
      </c>
      <c r="E30" s="307">
        <v>20223652.361461025</v>
      </c>
      <c r="F30" s="307">
        <v>20223652.361461025</v>
      </c>
      <c r="G30" s="307">
        <v>20223652.361461025</v>
      </c>
      <c r="K30" s="118">
        <v>5</v>
      </c>
      <c r="L30" s="118">
        <v>5385108180.7243671</v>
      </c>
      <c r="M30" s="118">
        <v>0</v>
      </c>
      <c r="N30" s="118">
        <v>0</v>
      </c>
      <c r="O30" s="118">
        <v>5385108180.7243671</v>
      </c>
    </row>
    <row r="31" spans="4:15">
      <c r="D31" s="307">
        <v>6</v>
      </c>
      <c r="E31" s="307">
        <v>21057255.152928203</v>
      </c>
      <c r="F31" s="307">
        <v>21057255.152928203</v>
      </c>
      <c r="G31" s="307">
        <v>21057255.152928203</v>
      </c>
      <c r="K31" s="118">
        <v>6</v>
      </c>
      <c r="L31" s="118">
        <v>5390301119.2442474</v>
      </c>
      <c r="M31" s="118">
        <v>0</v>
      </c>
      <c r="N31" s="118">
        <v>0</v>
      </c>
      <c r="O31" s="118">
        <v>5390301119.2442474</v>
      </c>
    </row>
    <row r="32" spans="4:15">
      <c r="D32" s="307">
        <v>7</v>
      </c>
      <c r="E32" s="307">
        <v>22455169.28802092</v>
      </c>
      <c r="F32" s="307">
        <v>22455169.28802092</v>
      </c>
      <c r="G32" s="307">
        <v>22455169.28802092</v>
      </c>
      <c r="K32" s="118">
        <v>7</v>
      </c>
      <c r="L32" s="118">
        <v>5389204427.2797346</v>
      </c>
      <c r="M32" s="118">
        <v>0</v>
      </c>
      <c r="N32" s="118">
        <v>0</v>
      </c>
      <c r="O32" s="118">
        <v>5389204427.2797346</v>
      </c>
    </row>
    <row r="33" spans="4:15">
      <c r="D33" s="300">
        <v>8</v>
      </c>
      <c r="E33" s="118">
        <v>20073826.138255943</v>
      </c>
      <c r="F33" s="118">
        <v>20073826.138255943</v>
      </c>
      <c r="G33" s="118">
        <v>20073826.138255943</v>
      </c>
      <c r="K33" s="118">
        <v>8</v>
      </c>
      <c r="L33" s="118">
        <v>5399121777.6308432</v>
      </c>
      <c r="M33" s="118">
        <v>0</v>
      </c>
      <c r="N33" s="118">
        <v>0</v>
      </c>
      <c r="O33" s="118">
        <v>5399121777.6308432</v>
      </c>
    </row>
    <row r="34" spans="4:15">
      <c r="D34" s="300">
        <v>9</v>
      </c>
      <c r="E34" s="118">
        <v>28766390.532423757</v>
      </c>
      <c r="F34" s="118">
        <v>28766390.532423757</v>
      </c>
      <c r="G34" s="118">
        <v>28766390.532423757</v>
      </c>
      <c r="K34" s="118">
        <v>9</v>
      </c>
      <c r="L34" s="118">
        <v>5469136212.7787104</v>
      </c>
      <c r="M34" s="118">
        <v>0</v>
      </c>
      <c r="N34" s="118">
        <v>0</v>
      </c>
      <c r="O34" s="118">
        <v>5469136212.7787104</v>
      </c>
    </row>
    <row r="35" spans="4:15">
      <c r="D35" s="300">
        <v>10</v>
      </c>
      <c r="E35" s="118">
        <v>30617670.682475396</v>
      </c>
      <c r="F35" s="118">
        <v>30617670.682475396</v>
      </c>
      <c r="G35" s="118">
        <v>30617670.682475396</v>
      </c>
      <c r="K35" s="118">
        <v>10</v>
      </c>
      <c r="L35" s="118">
        <v>5368505222.2291021</v>
      </c>
      <c r="M35" s="118">
        <v>0</v>
      </c>
      <c r="N35" s="118">
        <v>0</v>
      </c>
      <c r="O35" s="118">
        <v>5368505222.2291021</v>
      </c>
    </row>
    <row r="36" spans="4:15">
      <c r="D36" s="300">
        <v>11</v>
      </c>
      <c r="E36" s="118">
        <v>24078174.924146604</v>
      </c>
      <c r="F36" s="118">
        <v>24078174.924146604</v>
      </c>
      <c r="G36" s="118">
        <v>24078174.924146604</v>
      </c>
    </row>
    <row r="37" spans="4:15">
      <c r="D37" s="300">
        <v>12</v>
      </c>
      <c r="E37" s="118">
        <v>17729125.465584487</v>
      </c>
      <c r="F37" s="118">
        <v>17729125.465584487</v>
      </c>
      <c r="G37" s="118">
        <v>17729125.465584487</v>
      </c>
    </row>
    <row r="38" spans="4:15">
      <c r="D38" s="300">
        <v>13</v>
      </c>
      <c r="E38" s="118">
        <v>26574678.07194576</v>
      </c>
      <c r="F38" s="118">
        <v>26574678.07194576</v>
      </c>
      <c r="G38" s="118">
        <v>26574678.07194576</v>
      </c>
    </row>
    <row r="39" spans="4:15">
      <c r="D39" s="300">
        <v>14</v>
      </c>
      <c r="E39" s="118">
        <v>22875430.742872216</v>
      </c>
      <c r="F39" s="118">
        <v>22875430.742872216</v>
      </c>
      <c r="G39" s="118">
        <v>22875430.742872216</v>
      </c>
    </row>
    <row r="40" spans="4:15">
      <c r="D40" s="300">
        <v>15</v>
      </c>
      <c r="E40" s="118">
        <v>22802237.369790349</v>
      </c>
      <c r="F40" s="118">
        <v>22802237.369790349</v>
      </c>
      <c r="G40" s="118">
        <v>22802237.369790349</v>
      </c>
    </row>
    <row r="41" spans="4:15">
      <c r="D41" s="300">
        <v>16</v>
      </c>
      <c r="E41" s="118">
        <v>32990636.299302489</v>
      </c>
      <c r="F41" s="118">
        <v>32990636.299302489</v>
      </c>
      <c r="G41" s="118">
        <v>32990636.299302489</v>
      </c>
    </row>
    <row r="42" spans="4:15">
      <c r="D42" s="300">
        <v>17</v>
      </c>
      <c r="E42" s="118">
        <v>18666744.271670315</v>
      </c>
      <c r="F42" s="118">
        <v>18666744.271670315</v>
      </c>
      <c r="G42" s="118">
        <v>18666744.271670315</v>
      </c>
    </row>
    <row r="43" spans="4:15">
      <c r="D43" s="300">
        <v>18</v>
      </c>
      <c r="E43" s="118">
        <v>20795325.705465198</v>
      </c>
      <c r="F43" s="118">
        <v>20795325.705465198</v>
      </c>
      <c r="G43" s="118">
        <v>20795325.705465198</v>
      </c>
    </row>
    <row r="44" spans="4:15">
      <c r="D44" s="300">
        <v>19</v>
      </c>
      <c r="E44" s="118">
        <v>23901149.051019758</v>
      </c>
      <c r="F44" s="118">
        <v>23901149.051019758</v>
      </c>
      <c r="G44" s="118">
        <v>23901149.051019758</v>
      </c>
    </row>
    <row r="45" spans="4:15">
      <c r="D45" s="300">
        <v>20</v>
      </c>
      <c r="E45" s="118">
        <v>16243083.923016693</v>
      </c>
      <c r="F45" s="118">
        <v>16243083.923016693</v>
      </c>
      <c r="G45" s="118">
        <v>16243083.923016693</v>
      </c>
    </row>
    <row r="46" spans="4:15">
      <c r="D46" s="300">
        <v>21</v>
      </c>
      <c r="E46" s="118">
        <v>27477303.638668135</v>
      </c>
      <c r="F46" s="118">
        <v>27477303.638668135</v>
      </c>
      <c r="G46" s="118">
        <v>27477303.638668135</v>
      </c>
    </row>
    <row r="47" spans="4:15">
      <c r="D47" s="300">
        <v>22</v>
      </c>
      <c r="E47" s="118">
        <v>28274794.67580593</v>
      </c>
      <c r="F47" s="118">
        <v>28274794.67580593</v>
      </c>
      <c r="G47" s="118">
        <v>28274794.67580593</v>
      </c>
    </row>
    <row r="48" spans="4:15">
      <c r="D48" s="300">
        <v>23</v>
      </c>
      <c r="E48" s="118">
        <v>18476055.97453047</v>
      </c>
      <c r="F48" s="118">
        <v>18476055.97453047</v>
      </c>
      <c r="G48" s="118">
        <v>18476055.97453047</v>
      </c>
    </row>
    <row r="49" spans="4:7">
      <c r="D49" s="300">
        <v>24</v>
      </c>
      <c r="E49" s="118">
        <v>30350708.585867546</v>
      </c>
      <c r="F49" s="118">
        <v>30350708.585867546</v>
      </c>
      <c r="G49" s="118">
        <v>30350708.585867546</v>
      </c>
    </row>
    <row r="50" spans="4:7">
      <c r="D50" s="300">
        <v>25</v>
      </c>
      <c r="E50" s="118">
        <v>17064956.952823713</v>
      </c>
      <c r="F50" s="118">
        <v>17064956.952823713</v>
      </c>
      <c r="G50" s="118">
        <v>17064956.952823713</v>
      </c>
    </row>
    <row r="51" spans="4:7">
      <c r="D51" s="300">
        <v>26</v>
      </c>
      <c r="E51" s="118">
        <v>14002965.765351351</v>
      </c>
      <c r="F51" s="118">
        <v>14002965.765351351</v>
      </c>
      <c r="G51" s="118">
        <v>14002965.765351351</v>
      </c>
    </row>
    <row r="52" spans="4:7">
      <c r="D52" s="300">
        <v>27</v>
      </c>
      <c r="E52" s="118">
        <v>28203437.247134566</v>
      </c>
      <c r="F52" s="118">
        <v>28203437.247134566</v>
      </c>
      <c r="G52" s="118">
        <v>28203437.247134566</v>
      </c>
    </row>
    <row r="53" spans="4:7">
      <c r="D53" s="300">
        <v>28</v>
      </c>
      <c r="E53" s="118">
        <v>24324061.067572411</v>
      </c>
      <c r="F53" s="118">
        <v>24324061.067572411</v>
      </c>
      <c r="G53" s="118">
        <v>24324061.067572411</v>
      </c>
    </row>
    <row r="54" spans="4:7">
      <c r="D54" s="300">
        <v>29</v>
      </c>
      <c r="E54" s="118">
        <v>25281235.920413963</v>
      </c>
      <c r="F54" s="118">
        <v>25281235.920413963</v>
      </c>
      <c r="G54" s="118">
        <v>25281235.920413963</v>
      </c>
    </row>
    <row r="55" spans="4:7">
      <c r="D55" s="300">
        <v>30</v>
      </c>
      <c r="E55" s="118">
        <v>22580608.066097777</v>
      </c>
      <c r="F55" s="118">
        <v>22580608.066097777</v>
      </c>
      <c r="G55" s="118">
        <v>22580608.066097777</v>
      </c>
    </row>
    <row r="56" spans="4:7">
      <c r="D56" s="300">
        <v>31</v>
      </c>
      <c r="E56" s="118">
        <v>21061165.507844385</v>
      </c>
      <c r="F56" s="118">
        <v>21061165.507844385</v>
      </c>
      <c r="G56" s="118">
        <v>21061165.507844385</v>
      </c>
    </row>
    <row r="57" spans="4:7">
      <c r="D57" s="300">
        <v>32</v>
      </c>
      <c r="E57" s="118">
        <v>25356699.275366846</v>
      </c>
      <c r="F57" s="118">
        <v>25356699.275366846</v>
      </c>
      <c r="G57" s="118">
        <v>25356699.275366846</v>
      </c>
    </row>
    <row r="58" spans="4:7">
      <c r="D58" s="300">
        <v>33</v>
      </c>
      <c r="E58" s="118">
        <v>25538850.289711032</v>
      </c>
      <c r="F58" s="118">
        <v>25538850.289711032</v>
      </c>
      <c r="G58" s="118">
        <v>25538850.289711032</v>
      </c>
    </row>
    <row r="59" spans="4:7">
      <c r="D59" s="300">
        <v>34</v>
      </c>
      <c r="E59" s="118">
        <v>26498499.708697733</v>
      </c>
      <c r="F59" s="118">
        <v>26498499.708697733</v>
      </c>
      <c r="G59" s="118">
        <v>26498499.708697733</v>
      </c>
    </row>
    <row r="60" spans="4:7">
      <c r="D60" s="300">
        <v>35</v>
      </c>
      <c r="E60" s="118">
        <v>21842815.498458616</v>
      </c>
      <c r="F60" s="118">
        <v>21842815.498458616</v>
      </c>
      <c r="G60" s="118">
        <v>21842815.498458616</v>
      </c>
    </row>
    <row r="61" spans="4:7">
      <c r="D61" s="300">
        <v>36</v>
      </c>
      <c r="E61" s="118">
        <v>24979605.33948743</v>
      </c>
      <c r="F61" s="118">
        <v>24979605.33948743</v>
      </c>
      <c r="G61" s="118">
        <v>24979605.33948743</v>
      </c>
    </row>
    <row r="62" spans="4:7">
      <c r="D62" s="300">
        <v>37</v>
      </c>
      <c r="E62" s="118">
        <v>20478995.096160136</v>
      </c>
      <c r="F62" s="118">
        <v>20478995.096160136</v>
      </c>
      <c r="G62" s="118">
        <v>20478995.096160136</v>
      </c>
    </row>
    <row r="63" spans="4:7">
      <c r="D63" s="300">
        <v>38</v>
      </c>
      <c r="E63" s="118">
        <v>22664611.881761882</v>
      </c>
      <c r="F63" s="118">
        <v>22664611.881761882</v>
      </c>
      <c r="G63" s="118">
        <v>22664611.881761882</v>
      </c>
    </row>
    <row r="64" spans="4:7">
      <c r="D64" s="300">
        <v>39</v>
      </c>
      <c r="E64" s="118">
        <v>15609252.786982419</v>
      </c>
      <c r="F64" s="118">
        <v>15609252.786982419</v>
      </c>
      <c r="G64" s="118">
        <v>15609252.786982419</v>
      </c>
    </row>
    <row r="65" spans="4:7">
      <c r="D65" s="300">
        <v>40</v>
      </c>
      <c r="E65" s="118">
        <v>24949104.321702309</v>
      </c>
      <c r="F65" s="118">
        <v>24949104.321702309</v>
      </c>
      <c r="G65" s="118">
        <v>24949104.321702309</v>
      </c>
    </row>
    <row r="66" spans="4:7">
      <c r="D66" s="300">
        <v>41</v>
      </c>
      <c r="E66" s="118">
        <v>29090339.126616083</v>
      </c>
      <c r="F66" s="118">
        <v>29090339.126616083</v>
      </c>
      <c r="G66" s="118">
        <v>29090339.126616083</v>
      </c>
    </row>
    <row r="67" spans="4:7">
      <c r="D67" s="300">
        <v>42</v>
      </c>
      <c r="E67" s="118">
        <v>23851509.859415639</v>
      </c>
      <c r="F67" s="118">
        <v>23851509.859415639</v>
      </c>
      <c r="G67" s="118">
        <v>23851509.859415639</v>
      </c>
    </row>
    <row r="68" spans="4:7">
      <c r="D68" s="300">
        <v>43</v>
      </c>
      <c r="E68" s="118">
        <v>26738429.870438848</v>
      </c>
      <c r="F68" s="118">
        <v>26738429.870438848</v>
      </c>
      <c r="G68" s="118">
        <v>26738429.870438848</v>
      </c>
    </row>
    <row r="69" spans="4:7">
      <c r="D69" s="300">
        <v>44</v>
      </c>
      <c r="E69" s="118">
        <v>21561868.461905878</v>
      </c>
      <c r="F69" s="118">
        <v>21561868.461905878</v>
      </c>
      <c r="G69" s="118">
        <v>21561868.461905878</v>
      </c>
    </row>
    <row r="70" spans="4:7">
      <c r="D70" s="300">
        <v>45</v>
      </c>
      <c r="E70" s="118">
        <v>23192941.024429716</v>
      </c>
      <c r="F70" s="118">
        <v>23192941.024429716</v>
      </c>
      <c r="G70" s="118">
        <v>23192941.024429716</v>
      </c>
    </row>
    <row r="71" spans="4:7">
      <c r="D71" s="300">
        <v>46</v>
      </c>
      <c r="E71" s="118">
        <v>28186875.885577321</v>
      </c>
      <c r="F71" s="118">
        <v>28186875.885577321</v>
      </c>
      <c r="G71" s="118">
        <v>28186875.885577321</v>
      </c>
    </row>
    <row r="72" spans="4:7">
      <c r="D72" s="300">
        <v>47</v>
      </c>
      <c r="E72" s="118">
        <v>23661788.71755581</v>
      </c>
      <c r="F72" s="118">
        <v>23661788.71755581</v>
      </c>
      <c r="G72" s="118">
        <v>23661788.71755581</v>
      </c>
    </row>
    <row r="73" spans="4:7">
      <c r="D73" s="300">
        <v>48</v>
      </c>
      <c r="E73" s="118">
        <v>20136936.723353513</v>
      </c>
      <c r="F73" s="118">
        <v>20136936.723353513</v>
      </c>
      <c r="G73" s="118">
        <v>20136936.723353513</v>
      </c>
    </row>
    <row r="74" spans="4:7">
      <c r="D74" s="300">
        <v>49</v>
      </c>
      <c r="E74" s="118">
        <v>30616024.853173047</v>
      </c>
      <c r="F74" s="118">
        <v>30616024.853173047</v>
      </c>
      <c r="G74" s="118">
        <v>30616024.853173047</v>
      </c>
    </row>
    <row r="75" spans="4:7">
      <c r="D75" s="300">
        <v>50</v>
      </c>
      <c r="E75" s="118">
        <v>17312384.896672726</v>
      </c>
      <c r="F75" s="118">
        <v>17312384.896672726</v>
      </c>
      <c r="G75" s="118">
        <v>17312384.896672726</v>
      </c>
    </row>
    <row r="76" spans="4:7">
      <c r="D76" s="300">
        <v>51</v>
      </c>
      <c r="E76" s="118">
        <v>27708827.123877697</v>
      </c>
      <c r="F76" s="118">
        <v>27708827.123877697</v>
      </c>
      <c r="G76" s="118">
        <v>27708827.123877697</v>
      </c>
    </row>
    <row r="77" spans="4:7">
      <c r="D77" s="300">
        <v>52</v>
      </c>
      <c r="E77" s="118">
        <v>27428187.062611848</v>
      </c>
      <c r="F77" s="118">
        <v>27428187.062611848</v>
      </c>
      <c r="G77" s="118">
        <v>27428187.062611848</v>
      </c>
    </row>
    <row r="78" spans="4:7">
      <c r="D78" s="300">
        <v>53</v>
      </c>
      <c r="E78" s="118">
        <v>21291670.022544384</v>
      </c>
      <c r="F78" s="118">
        <v>21291670.022544384</v>
      </c>
      <c r="G78" s="118">
        <v>21291670.022544384</v>
      </c>
    </row>
    <row r="79" spans="4:7">
      <c r="D79" s="300">
        <v>54</v>
      </c>
      <c r="E79" s="118">
        <v>26380061.972667679</v>
      </c>
      <c r="F79" s="118">
        <v>26380061.972667679</v>
      </c>
      <c r="G79" s="118">
        <v>26380061.972667679</v>
      </c>
    </row>
    <row r="80" spans="4:7">
      <c r="D80" s="300">
        <v>55</v>
      </c>
      <c r="E80" s="118">
        <v>24618027.424056236</v>
      </c>
      <c r="F80" s="118">
        <v>24618027.424056236</v>
      </c>
      <c r="G80" s="118">
        <v>24618027.424056236</v>
      </c>
    </row>
    <row r="81" spans="4:7">
      <c r="D81" s="300">
        <v>56</v>
      </c>
      <c r="E81" s="118">
        <v>16614763.603644168</v>
      </c>
      <c r="F81" s="118">
        <v>16614763.603644168</v>
      </c>
      <c r="G81" s="118">
        <v>16614763.603644168</v>
      </c>
    </row>
    <row r="82" spans="4:7">
      <c r="D82" s="300">
        <v>57</v>
      </c>
      <c r="E82" s="118">
        <v>20245415.290268399</v>
      </c>
      <c r="F82" s="118">
        <v>20245415.290268399</v>
      </c>
      <c r="G82" s="118">
        <v>20245415.290268399</v>
      </c>
    </row>
    <row r="83" spans="4:7">
      <c r="D83" s="300">
        <v>58</v>
      </c>
      <c r="E83" s="118">
        <v>18215813.565211155</v>
      </c>
      <c r="F83" s="118">
        <v>18215813.565211155</v>
      </c>
      <c r="G83" s="118">
        <v>18215813.565211155</v>
      </c>
    </row>
    <row r="84" spans="4:7">
      <c r="D84" s="300">
        <v>59</v>
      </c>
      <c r="E84" s="118">
        <v>23649607.665024385</v>
      </c>
      <c r="F84" s="118">
        <v>23649607.665024385</v>
      </c>
      <c r="G84" s="118">
        <v>23649607.665024385</v>
      </c>
    </row>
    <row r="85" spans="4:7">
      <c r="D85" s="300">
        <v>60</v>
      </c>
      <c r="E85" s="118">
        <v>24451395.802916523</v>
      </c>
      <c r="F85" s="118">
        <v>24451395.802916523</v>
      </c>
      <c r="G85" s="118">
        <v>24451395.802916523</v>
      </c>
    </row>
    <row r="86" spans="4:7">
      <c r="D86" s="300">
        <v>61</v>
      </c>
      <c r="E86" s="118">
        <v>19573634.925326895</v>
      </c>
      <c r="F86" s="118">
        <v>19573634.925326895</v>
      </c>
      <c r="G86" s="118">
        <v>19573634.925326895</v>
      </c>
    </row>
    <row r="87" spans="4:7">
      <c r="D87" s="300">
        <v>62</v>
      </c>
      <c r="E87" s="118">
        <v>17421343.369143482</v>
      </c>
      <c r="F87" s="118">
        <v>17421343.369143482</v>
      </c>
      <c r="G87" s="118">
        <v>17421343.369143482</v>
      </c>
    </row>
    <row r="88" spans="4:7">
      <c r="D88" s="300">
        <v>63</v>
      </c>
      <c r="E88" s="118">
        <v>28059529.991428681</v>
      </c>
      <c r="F88" s="118">
        <v>28059529.991428681</v>
      </c>
      <c r="G88" s="118">
        <v>28059529.991428681</v>
      </c>
    </row>
    <row r="89" spans="4:7">
      <c r="D89" s="300">
        <v>64</v>
      </c>
      <c r="E89" s="118">
        <v>26434819.469130062</v>
      </c>
      <c r="F89" s="118">
        <v>26434819.469130062</v>
      </c>
      <c r="G89" s="118">
        <v>26434819.469130062</v>
      </c>
    </row>
    <row r="90" spans="4:7">
      <c r="D90" s="300">
        <v>65</v>
      </c>
      <c r="E90" s="118">
        <v>29453671.536631417</v>
      </c>
      <c r="F90" s="118">
        <v>29453671.536631417</v>
      </c>
      <c r="G90" s="118">
        <v>29453671.536631417</v>
      </c>
    </row>
    <row r="91" spans="4:7">
      <c r="D91" s="300">
        <v>66</v>
      </c>
      <c r="E91" s="118">
        <v>27883846.052514866</v>
      </c>
      <c r="F91" s="118">
        <v>27883846.052514866</v>
      </c>
      <c r="G91" s="118">
        <v>27883846.052514866</v>
      </c>
    </row>
    <row r="92" spans="4:7">
      <c r="D92" s="300">
        <v>67</v>
      </c>
      <c r="E92" s="118">
        <v>23140861.163662005</v>
      </c>
      <c r="F92" s="118">
        <v>23140861.163662005</v>
      </c>
      <c r="G92" s="118">
        <v>23140861.163662005</v>
      </c>
    </row>
    <row r="93" spans="4:7">
      <c r="D93" s="300">
        <v>68</v>
      </c>
      <c r="E93" s="118">
        <v>26074879.351184536</v>
      </c>
      <c r="F93" s="118">
        <v>26074879.351184536</v>
      </c>
      <c r="G93" s="118">
        <v>26074879.351184536</v>
      </c>
    </row>
    <row r="94" spans="4:7">
      <c r="D94" s="300">
        <v>69</v>
      </c>
      <c r="E94" s="118">
        <v>21452479.7238148</v>
      </c>
      <c r="F94" s="118">
        <v>21452479.7238148</v>
      </c>
      <c r="G94" s="118">
        <v>21452479.7238148</v>
      </c>
    </row>
    <row r="95" spans="4:7">
      <c r="D95" s="300">
        <v>70</v>
      </c>
      <c r="E95" s="118">
        <v>17319438.066534709</v>
      </c>
      <c r="F95" s="118">
        <v>17319438.066534709</v>
      </c>
      <c r="G95" s="118">
        <v>17319438.066534709</v>
      </c>
    </row>
    <row r="96" spans="4:7">
      <c r="D96" s="300">
        <v>71</v>
      </c>
      <c r="E96" s="118">
        <v>22546509.810960446</v>
      </c>
      <c r="F96" s="118">
        <v>22546509.810960446</v>
      </c>
      <c r="G96" s="118">
        <v>22546509.810960446</v>
      </c>
    </row>
    <row r="97" spans="4:7">
      <c r="D97" s="300">
        <v>72</v>
      </c>
      <c r="E97" s="118">
        <v>20924860.261195507</v>
      </c>
      <c r="F97" s="118">
        <v>20924860.261195507</v>
      </c>
      <c r="G97" s="118">
        <v>20924860.261195507</v>
      </c>
    </row>
    <row r="98" spans="4:7">
      <c r="D98" s="300">
        <v>73</v>
      </c>
      <c r="E98" s="118">
        <v>24836034.657437123</v>
      </c>
      <c r="F98" s="118">
        <v>24836034.657437123</v>
      </c>
      <c r="G98" s="118">
        <v>24836034.657437123</v>
      </c>
    </row>
    <row r="99" spans="4:7">
      <c r="D99" s="300">
        <v>74</v>
      </c>
      <c r="E99" s="118">
        <v>28033082.497028999</v>
      </c>
      <c r="F99" s="118">
        <v>28033082.497028999</v>
      </c>
      <c r="G99" s="118">
        <v>28033082.497028999</v>
      </c>
    </row>
    <row r="100" spans="4:7">
      <c r="D100" s="300">
        <v>75</v>
      </c>
      <c r="E100" s="118">
        <v>24998486.914678305</v>
      </c>
      <c r="F100" s="118">
        <v>24998486.914678305</v>
      </c>
      <c r="G100" s="118">
        <v>24998486.914678305</v>
      </c>
    </row>
    <row r="101" spans="4:7">
      <c r="D101" s="300">
        <v>76</v>
      </c>
      <c r="E101" s="118">
        <v>17810867.002584666</v>
      </c>
      <c r="F101" s="118">
        <v>17810867.002584666</v>
      </c>
      <c r="G101" s="118">
        <v>17810867.002584666</v>
      </c>
    </row>
    <row r="102" spans="4:7">
      <c r="D102" s="300">
        <v>77</v>
      </c>
      <c r="E102" s="118">
        <v>26557600.660629299</v>
      </c>
      <c r="F102" s="118">
        <v>26557600.660629299</v>
      </c>
      <c r="G102" s="118">
        <v>26557600.660629299</v>
      </c>
    </row>
    <row r="103" spans="4:7">
      <c r="D103" s="300">
        <v>78</v>
      </c>
      <c r="E103" s="118">
        <v>19689581.275439419</v>
      </c>
      <c r="F103" s="118">
        <v>19689581.275439419</v>
      </c>
      <c r="G103" s="118">
        <v>19689581.275439419</v>
      </c>
    </row>
    <row r="104" spans="4:7">
      <c r="D104" s="300">
        <v>79</v>
      </c>
      <c r="E104" s="118">
        <v>21689324.417792931</v>
      </c>
      <c r="F104" s="118">
        <v>21689324.417792931</v>
      </c>
      <c r="G104" s="118">
        <v>21689324.417792931</v>
      </c>
    </row>
    <row r="105" spans="4:7">
      <c r="D105" s="300">
        <v>80</v>
      </c>
      <c r="E105" s="118">
        <v>29404425.176506072</v>
      </c>
      <c r="F105" s="118">
        <v>29404425.176506072</v>
      </c>
      <c r="G105" s="118">
        <v>29404425.176506072</v>
      </c>
    </row>
    <row r="106" spans="4:7">
      <c r="D106" s="300">
        <v>81</v>
      </c>
      <c r="E106" s="118">
        <v>26887378.477721523</v>
      </c>
      <c r="F106" s="118">
        <v>26887378.477721523</v>
      </c>
      <c r="G106" s="118">
        <v>26887378.477721523</v>
      </c>
    </row>
    <row r="107" spans="4:7">
      <c r="D107" s="300">
        <v>82</v>
      </c>
      <c r="E107" s="118">
        <v>26426431.593831595</v>
      </c>
      <c r="F107" s="118">
        <v>26426431.593831595</v>
      </c>
      <c r="G107" s="118">
        <v>26426431.593831595</v>
      </c>
    </row>
    <row r="108" spans="4:7">
      <c r="D108" s="300">
        <v>83</v>
      </c>
      <c r="E108" s="118">
        <v>21465966.074897159</v>
      </c>
      <c r="F108" s="118">
        <v>21465966.074897159</v>
      </c>
      <c r="G108" s="118">
        <v>21465966.074897159</v>
      </c>
    </row>
    <row r="109" spans="4:7">
      <c r="D109" s="300">
        <v>84</v>
      </c>
      <c r="E109" s="118">
        <v>21254161.015507732</v>
      </c>
      <c r="F109" s="118">
        <v>21254161.015507732</v>
      </c>
      <c r="G109" s="118">
        <v>21254161.015507732</v>
      </c>
    </row>
    <row r="110" spans="4:7">
      <c r="D110" s="300">
        <v>85</v>
      </c>
      <c r="E110" s="118">
        <v>19624216.944447853</v>
      </c>
      <c r="F110" s="118">
        <v>19624216.944447853</v>
      </c>
      <c r="G110" s="118">
        <v>19624216.944447853</v>
      </c>
    </row>
    <row r="111" spans="4:7">
      <c r="D111" s="300">
        <v>86</v>
      </c>
      <c r="E111" s="118">
        <v>32905275.58184275</v>
      </c>
      <c r="F111" s="118">
        <v>32905275.58184275</v>
      </c>
      <c r="G111" s="118">
        <v>32905275.58184275</v>
      </c>
    </row>
    <row r="112" spans="4:7">
      <c r="D112" s="300">
        <v>87</v>
      </c>
      <c r="E112" s="118">
        <v>24440202.764853481</v>
      </c>
      <c r="F112" s="118">
        <v>24440202.764853481</v>
      </c>
      <c r="G112" s="118">
        <v>24440202.764853481</v>
      </c>
    </row>
    <row r="113" spans="4:7">
      <c r="D113" s="300">
        <v>88</v>
      </c>
      <c r="E113" s="118">
        <v>23545881.392712906</v>
      </c>
      <c r="F113" s="118">
        <v>23545881.392712906</v>
      </c>
      <c r="G113" s="118">
        <v>23545881.392712906</v>
      </c>
    </row>
    <row r="114" spans="4:7">
      <c r="D114" s="300">
        <v>89</v>
      </c>
      <c r="E114" s="118">
        <v>21164140.454198677</v>
      </c>
      <c r="F114" s="118">
        <v>21164140.454198677</v>
      </c>
      <c r="G114" s="118">
        <v>21164140.454198677</v>
      </c>
    </row>
    <row r="115" spans="4:7">
      <c r="D115" s="300">
        <v>90</v>
      </c>
      <c r="E115" s="118">
        <v>17307818.583420351</v>
      </c>
      <c r="F115" s="118">
        <v>17307818.583420351</v>
      </c>
      <c r="G115" s="118">
        <v>17307818.583420351</v>
      </c>
    </row>
    <row r="116" spans="4:7">
      <c r="D116" s="300">
        <v>91</v>
      </c>
      <c r="E116" s="118">
        <v>21428073.715028424</v>
      </c>
      <c r="F116" s="118">
        <v>21428073.715028424</v>
      </c>
      <c r="G116" s="118">
        <v>21428073.715028424</v>
      </c>
    </row>
    <row r="117" spans="4:7">
      <c r="D117" s="300">
        <v>92</v>
      </c>
      <c r="E117" s="118">
        <v>28616227.174717933</v>
      </c>
      <c r="F117" s="118">
        <v>28616227.174717933</v>
      </c>
      <c r="G117" s="118">
        <v>28616227.174717933</v>
      </c>
    </row>
    <row r="118" spans="4:7">
      <c r="D118" s="300">
        <v>93</v>
      </c>
      <c r="E118" s="118">
        <v>23667230.84940337</v>
      </c>
      <c r="F118" s="118">
        <v>23667230.84940337</v>
      </c>
      <c r="G118" s="118">
        <v>23667230.84940337</v>
      </c>
    </row>
    <row r="119" spans="4:7">
      <c r="D119" s="300">
        <v>94</v>
      </c>
      <c r="E119" s="118">
        <v>17990844.70145835</v>
      </c>
      <c r="F119" s="118">
        <v>17990844.70145835</v>
      </c>
      <c r="G119" s="118">
        <v>17990844.70145835</v>
      </c>
    </row>
    <row r="120" spans="4:7">
      <c r="D120" s="300">
        <v>95</v>
      </c>
      <c r="E120" s="118">
        <v>26512017.60698219</v>
      </c>
      <c r="F120" s="118">
        <v>26512017.60698219</v>
      </c>
      <c r="G120" s="118">
        <v>26512017.60698219</v>
      </c>
    </row>
    <row r="121" spans="4:7">
      <c r="D121" s="300">
        <v>96</v>
      </c>
      <c r="E121" s="118">
        <v>25635366.677036643</v>
      </c>
      <c r="F121" s="118">
        <v>25635366.677036643</v>
      </c>
      <c r="G121" s="118">
        <v>25635366.677036643</v>
      </c>
    </row>
    <row r="122" spans="4:7">
      <c r="D122" s="300">
        <v>97</v>
      </c>
      <c r="E122" s="118">
        <v>20027031.433379427</v>
      </c>
      <c r="F122" s="118">
        <v>20027031.433379427</v>
      </c>
      <c r="G122" s="118">
        <v>20027031.433379427</v>
      </c>
    </row>
    <row r="123" spans="4:7">
      <c r="D123" s="300">
        <v>98</v>
      </c>
      <c r="E123" s="118">
        <v>20814281.891710047</v>
      </c>
      <c r="F123" s="118">
        <v>20814281.891710047</v>
      </c>
      <c r="G123" s="118">
        <v>20814281.891710047</v>
      </c>
    </row>
    <row r="124" spans="4:7">
      <c r="D124" s="300">
        <v>99</v>
      </c>
      <c r="E124" s="118">
        <v>27855718.131935146</v>
      </c>
      <c r="F124" s="118">
        <v>27855718.131935146</v>
      </c>
      <c r="G124" s="118">
        <v>27855718.131935146</v>
      </c>
    </row>
    <row r="125" spans="4:7">
      <c r="D125" s="300">
        <v>100</v>
      </c>
      <c r="E125" s="118">
        <v>21401917.993298195</v>
      </c>
      <c r="F125" s="118">
        <v>21401917.993298195</v>
      </c>
      <c r="G125" s="118">
        <v>21401917.993298195</v>
      </c>
    </row>
    <row r="126" spans="4:7">
      <c r="D126" s="300">
        <v>101</v>
      </c>
      <c r="E126" s="118">
        <v>14841322.976490688</v>
      </c>
      <c r="F126" s="118">
        <v>14841322.976490688</v>
      </c>
      <c r="G126" s="118">
        <v>14841322.976490688</v>
      </c>
    </row>
    <row r="127" spans="4:7">
      <c r="D127" s="300">
        <v>102</v>
      </c>
      <c r="E127" s="118">
        <v>23505035.968566258</v>
      </c>
      <c r="F127" s="118">
        <v>23505035.968566258</v>
      </c>
      <c r="G127" s="118">
        <v>23505035.968566258</v>
      </c>
    </row>
    <row r="128" spans="4:7">
      <c r="D128" s="300">
        <v>103</v>
      </c>
      <c r="E128" s="118">
        <v>28398252.661098156</v>
      </c>
      <c r="F128" s="118">
        <v>28398252.661098156</v>
      </c>
      <c r="G128" s="118">
        <v>28398252.661098156</v>
      </c>
    </row>
    <row r="129" spans="4:7">
      <c r="D129" s="300">
        <v>104</v>
      </c>
      <c r="E129" s="118">
        <v>17997246.424971137</v>
      </c>
      <c r="F129" s="118">
        <v>17997246.424971137</v>
      </c>
      <c r="G129" s="118">
        <v>17997246.424971137</v>
      </c>
    </row>
    <row r="130" spans="4:7">
      <c r="D130" s="300">
        <v>105</v>
      </c>
      <c r="E130" s="118">
        <v>26411308.010643989</v>
      </c>
      <c r="F130" s="118">
        <v>26411308.010643989</v>
      </c>
      <c r="G130" s="118">
        <v>26411308.010643989</v>
      </c>
    </row>
    <row r="131" spans="4:7">
      <c r="D131" s="300">
        <v>106</v>
      </c>
      <c r="E131" s="118">
        <v>22023075.872558154</v>
      </c>
      <c r="F131" s="118">
        <v>22023075.872558154</v>
      </c>
      <c r="G131" s="118">
        <v>22023075.872558154</v>
      </c>
    </row>
    <row r="132" spans="4:7">
      <c r="D132" s="300">
        <v>107</v>
      </c>
      <c r="E132" s="118">
        <v>22104028.609119933</v>
      </c>
      <c r="F132" s="118">
        <v>22104028.609119933</v>
      </c>
      <c r="G132" s="118">
        <v>22104028.609119933</v>
      </c>
    </row>
    <row r="133" spans="4:7">
      <c r="D133" s="300">
        <v>108</v>
      </c>
      <c r="E133" s="118">
        <v>21500525.924595766</v>
      </c>
      <c r="F133" s="118">
        <v>21500525.924595766</v>
      </c>
      <c r="G133" s="118">
        <v>21500525.924595766</v>
      </c>
    </row>
    <row r="134" spans="4:7">
      <c r="D134" s="300">
        <v>109</v>
      </c>
      <c r="E134" s="118">
        <v>20270238.147095416</v>
      </c>
      <c r="F134" s="118">
        <v>20270238.147095416</v>
      </c>
      <c r="G134" s="118">
        <v>20270238.147095416</v>
      </c>
    </row>
    <row r="135" spans="4:7">
      <c r="D135" s="300">
        <v>110</v>
      </c>
      <c r="E135" s="118">
        <v>24226394.643072963</v>
      </c>
      <c r="F135" s="118">
        <v>24226394.643072963</v>
      </c>
      <c r="G135" s="118">
        <v>24226394.643072963</v>
      </c>
    </row>
    <row r="136" spans="4:7">
      <c r="D136" s="300">
        <v>111</v>
      </c>
      <c r="E136" s="118">
        <v>22154143.701546412</v>
      </c>
      <c r="F136" s="118">
        <v>22154143.701546412</v>
      </c>
      <c r="G136" s="118">
        <v>22154143.701546412</v>
      </c>
    </row>
    <row r="137" spans="4:7">
      <c r="D137" s="300">
        <v>112</v>
      </c>
      <c r="E137" s="118">
        <v>20952295.906361569</v>
      </c>
      <c r="F137" s="118">
        <v>20952295.906361569</v>
      </c>
      <c r="G137" s="118">
        <v>20952295.906361569</v>
      </c>
    </row>
    <row r="138" spans="4:7">
      <c r="D138" s="300">
        <v>113</v>
      </c>
      <c r="E138" s="118">
        <v>24476712.846626028</v>
      </c>
      <c r="F138" s="118">
        <v>24476712.846626028</v>
      </c>
      <c r="G138" s="118">
        <v>24476712.846626028</v>
      </c>
    </row>
    <row r="139" spans="4:7">
      <c r="D139" s="300">
        <v>114</v>
      </c>
      <c r="E139" s="118">
        <v>16012300.120252164</v>
      </c>
      <c r="F139" s="118">
        <v>16012300.120252164</v>
      </c>
      <c r="G139" s="118">
        <v>16012300.120252164</v>
      </c>
    </row>
    <row r="140" spans="4:7">
      <c r="D140" s="300">
        <v>115</v>
      </c>
      <c r="E140" s="118">
        <v>17622770.011176933</v>
      </c>
      <c r="F140" s="118">
        <v>17622770.011176933</v>
      </c>
      <c r="G140" s="118">
        <v>17622770.011176933</v>
      </c>
    </row>
    <row r="141" spans="4:7">
      <c r="D141" s="300">
        <v>116</v>
      </c>
      <c r="E141" s="118">
        <v>19498158.740762923</v>
      </c>
      <c r="F141" s="118">
        <v>19498158.740762923</v>
      </c>
      <c r="G141" s="118">
        <v>19498158.740762923</v>
      </c>
    </row>
    <row r="142" spans="4:7">
      <c r="D142" s="300">
        <v>117</v>
      </c>
      <c r="E142" s="118">
        <v>22232331.317173433</v>
      </c>
      <c r="F142" s="118">
        <v>22232331.317173433</v>
      </c>
      <c r="G142" s="118">
        <v>22232331.317173433</v>
      </c>
    </row>
    <row r="143" spans="4:7">
      <c r="D143" s="300">
        <v>118</v>
      </c>
      <c r="E143" s="118">
        <v>18673751.614102215</v>
      </c>
      <c r="F143" s="118">
        <v>18673751.614102215</v>
      </c>
      <c r="G143" s="118">
        <v>18673751.614102215</v>
      </c>
    </row>
    <row r="144" spans="4:7">
      <c r="D144" s="300">
        <v>119</v>
      </c>
      <c r="E144" s="118">
        <v>20170641.360854857</v>
      </c>
      <c r="F144" s="118">
        <v>20170641.360854857</v>
      </c>
      <c r="G144" s="118">
        <v>20170641.360854857</v>
      </c>
    </row>
    <row r="145" spans="4:7">
      <c r="D145" s="300">
        <v>120</v>
      </c>
      <c r="E145" s="118">
        <v>24087333.857575938</v>
      </c>
      <c r="F145" s="118">
        <v>24087333.857575938</v>
      </c>
      <c r="G145" s="118">
        <v>24087333.857575938</v>
      </c>
    </row>
    <row r="146" spans="4:7">
      <c r="D146" s="300">
        <v>121</v>
      </c>
      <c r="E146" s="118">
        <v>15640642.332584547</v>
      </c>
      <c r="F146" s="118">
        <v>15640642.332584547</v>
      </c>
      <c r="G146" s="118">
        <v>15640642.332584547</v>
      </c>
    </row>
    <row r="147" spans="4:7">
      <c r="D147" s="300">
        <v>122</v>
      </c>
      <c r="E147" s="118">
        <v>21918004.368055608</v>
      </c>
      <c r="F147" s="118">
        <v>21918004.368055608</v>
      </c>
      <c r="G147" s="118">
        <v>21918004.368055608</v>
      </c>
    </row>
    <row r="148" spans="4:7">
      <c r="D148" s="300">
        <v>123</v>
      </c>
      <c r="E148" s="118">
        <v>26505243.639929466</v>
      </c>
      <c r="F148" s="118">
        <v>26505243.639929466</v>
      </c>
      <c r="G148" s="118">
        <v>26505243.639929466</v>
      </c>
    </row>
    <row r="149" spans="4:7">
      <c r="D149" s="300">
        <v>124</v>
      </c>
      <c r="E149" s="118">
        <v>20642040.663112089</v>
      </c>
      <c r="F149" s="118">
        <v>20642040.663112089</v>
      </c>
      <c r="G149" s="118">
        <v>20642040.663112089</v>
      </c>
    </row>
    <row r="150" spans="4:7">
      <c r="D150" s="300">
        <v>125</v>
      </c>
      <c r="E150" s="118">
        <v>18138223.00106876</v>
      </c>
      <c r="F150" s="118">
        <v>18138223.00106876</v>
      </c>
      <c r="G150" s="118">
        <v>18138223.00106876</v>
      </c>
    </row>
    <row r="151" spans="4:7">
      <c r="D151" s="300">
        <v>126</v>
      </c>
      <c r="E151" s="118">
        <v>25408612.635131434</v>
      </c>
      <c r="F151" s="118">
        <v>25408612.635131434</v>
      </c>
      <c r="G151" s="118">
        <v>25408612.635131434</v>
      </c>
    </row>
    <row r="152" spans="4:7">
      <c r="D152" s="300">
        <v>127</v>
      </c>
      <c r="E152" s="118">
        <v>21067385.553702615</v>
      </c>
      <c r="F152" s="118">
        <v>21067385.553702615</v>
      </c>
      <c r="G152" s="118">
        <v>21067385.553702615</v>
      </c>
    </row>
    <row r="153" spans="4:7">
      <c r="D153" s="300">
        <v>128</v>
      </c>
      <c r="E153" s="118">
        <v>15691945.415082445</v>
      </c>
      <c r="F153" s="118">
        <v>15691945.415082445</v>
      </c>
      <c r="G153" s="118">
        <v>15691945.415082445</v>
      </c>
    </row>
    <row r="154" spans="4:7">
      <c r="D154" s="300">
        <v>129</v>
      </c>
      <c r="E154" s="118">
        <v>18616310.724603117</v>
      </c>
      <c r="F154" s="118">
        <v>18616310.724603117</v>
      </c>
      <c r="G154" s="118">
        <v>18616310.724603117</v>
      </c>
    </row>
    <row r="155" spans="4:7">
      <c r="D155" s="300">
        <v>130</v>
      </c>
      <c r="E155" s="118">
        <v>21304199.958000511</v>
      </c>
      <c r="F155" s="118">
        <v>21304199.958000511</v>
      </c>
      <c r="G155" s="118">
        <v>21304199.958000511</v>
      </c>
    </row>
    <row r="156" spans="4:7">
      <c r="D156" s="300">
        <v>131</v>
      </c>
      <c r="E156" s="118">
        <v>23836628.089615189</v>
      </c>
      <c r="F156" s="118">
        <v>23836628.089615189</v>
      </c>
      <c r="G156" s="118">
        <v>23836628.089615189</v>
      </c>
    </row>
    <row r="157" spans="4:7">
      <c r="D157" s="300">
        <v>132</v>
      </c>
      <c r="E157" s="118">
        <v>27926595.141636577</v>
      </c>
      <c r="F157" s="118">
        <v>27926595.141636577</v>
      </c>
      <c r="G157" s="118">
        <v>27926595.141636577</v>
      </c>
    </row>
    <row r="158" spans="4:7">
      <c r="D158" s="300">
        <v>133</v>
      </c>
      <c r="E158" s="118">
        <v>20694216.666569155</v>
      </c>
      <c r="F158" s="118">
        <v>20694216.666569155</v>
      </c>
      <c r="G158" s="118">
        <v>20694216.666569155</v>
      </c>
    </row>
    <row r="159" spans="4:7">
      <c r="D159" s="300">
        <v>134</v>
      </c>
      <c r="E159" s="118">
        <v>29552529.919204496</v>
      </c>
      <c r="F159" s="118">
        <v>29552529.919204496</v>
      </c>
      <c r="G159" s="118">
        <v>29552529.919204496</v>
      </c>
    </row>
    <row r="160" spans="4:7">
      <c r="D160" s="300">
        <v>135</v>
      </c>
      <c r="E160" s="118">
        <v>17419668.816856377</v>
      </c>
      <c r="F160" s="118">
        <v>17419668.816856377</v>
      </c>
      <c r="G160" s="118">
        <v>17419668.816856377</v>
      </c>
    </row>
    <row r="161" spans="4:7">
      <c r="D161" s="300">
        <v>136</v>
      </c>
      <c r="E161" s="118">
        <v>18046400.164780695</v>
      </c>
      <c r="F161" s="118">
        <v>18046400.164780695</v>
      </c>
      <c r="G161" s="118">
        <v>18046400.164780695</v>
      </c>
    </row>
    <row r="162" spans="4:7">
      <c r="D162" s="300">
        <v>137</v>
      </c>
      <c r="E162" s="118">
        <v>19700829.014157146</v>
      </c>
      <c r="F162" s="118">
        <v>19700829.014157146</v>
      </c>
      <c r="G162" s="118">
        <v>19700829.014157146</v>
      </c>
    </row>
    <row r="163" spans="4:7">
      <c r="D163" s="300">
        <v>138</v>
      </c>
      <c r="E163" s="118">
        <v>23323465.104117244</v>
      </c>
      <c r="F163" s="118">
        <v>23323465.104117244</v>
      </c>
      <c r="G163" s="118">
        <v>23323465.104117244</v>
      </c>
    </row>
    <row r="164" spans="4:7">
      <c r="D164" s="300">
        <v>139</v>
      </c>
      <c r="E164" s="118">
        <v>25607862.225879438</v>
      </c>
      <c r="F164" s="118">
        <v>25607862.225879438</v>
      </c>
      <c r="G164" s="118">
        <v>25607862.225879438</v>
      </c>
    </row>
    <row r="165" spans="4:7">
      <c r="D165" s="300">
        <v>140</v>
      </c>
      <c r="E165" s="118">
        <v>26932268.436907791</v>
      </c>
      <c r="F165" s="118">
        <v>26932268.436907791</v>
      </c>
      <c r="G165" s="118">
        <v>26932268.436907791</v>
      </c>
    </row>
    <row r="166" spans="4:7">
      <c r="D166" s="300">
        <v>141</v>
      </c>
      <c r="E166" s="118">
        <v>22504109.831811778</v>
      </c>
      <c r="F166" s="118">
        <v>22504109.831811778</v>
      </c>
      <c r="G166" s="118">
        <v>22504109.831811778</v>
      </c>
    </row>
    <row r="167" spans="4:7">
      <c r="D167" s="300">
        <v>142</v>
      </c>
      <c r="E167" s="118">
        <v>23907066.484527439</v>
      </c>
      <c r="F167" s="118">
        <v>23907066.484527439</v>
      </c>
      <c r="G167" s="118">
        <v>23907066.484527439</v>
      </c>
    </row>
    <row r="168" spans="4:7">
      <c r="D168" s="300">
        <v>143</v>
      </c>
      <c r="E168" s="118">
        <v>26443166.891582377</v>
      </c>
      <c r="F168" s="118">
        <v>26443166.891582377</v>
      </c>
      <c r="G168" s="118">
        <v>26443166.891582377</v>
      </c>
    </row>
    <row r="169" spans="4:7">
      <c r="D169" s="300">
        <v>144</v>
      </c>
      <c r="E169" s="118">
        <v>29989465.22652594</v>
      </c>
      <c r="F169" s="118">
        <v>29989465.22652594</v>
      </c>
      <c r="G169" s="118">
        <v>29989465.22652594</v>
      </c>
    </row>
    <row r="170" spans="4:7">
      <c r="D170" s="300">
        <v>145</v>
      </c>
      <c r="E170" s="118">
        <v>25010199.691798501</v>
      </c>
      <c r="F170" s="118">
        <v>25010199.691798501</v>
      </c>
      <c r="G170" s="118">
        <v>25010199.691798501</v>
      </c>
    </row>
    <row r="171" spans="4:7">
      <c r="D171" s="300">
        <v>146</v>
      </c>
      <c r="E171" s="118">
        <v>21233796.928711969</v>
      </c>
      <c r="F171" s="118">
        <v>21233796.928711969</v>
      </c>
      <c r="G171" s="118">
        <v>21233796.928711969</v>
      </c>
    </row>
    <row r="172" spans="4:7">
      <c r="D172" s="300">
        <v>147</v>
      </c>
      <c r="E172" s="118">
        <v>20669613.111248981</v>
      </c>
      <c r="F172" s="118">
        <v>20669613.111248981</v>
      </c>
      <c r="G172" s="118">
        <v>20669613.111248981</v>
      </c>
    </row>
    <row r="173" spans="4:7">
      <c r="D173" s="300">
        <v>148</v>
      </c>
      <c r="E173" s="118">
        <v>26446795.760416191</v>
      </c>
      <c r="F173" s="118">
        <v>26446795.760416191</v>
      </c>
      <c r="G173" s="118">
        <v>26446795.760416191</v>
      </c>
    </row>
    <row r="174" spans="4:7">
      <c r="D174" s="300">
        <v>149</v>
      </c>
      <c r="E174" s="118">
        <v>22867410.675856136</v>
      </c>
      <c r="F174" s="118">
        <v>22867410.675856136</v>
      </c>
      <c r="G174" s="118">
        <v>22867410.675856136</v>
      </c>
    </row>
    <row r="175" spans="4:7">
      <c r="D175" s="300">
        <v>150</v>
      </c>
      <c r="E175" s="118">
        <v>28286127.423428405</v>
      </c>
      <c r="F175" s="118">
        <v>28286127.423428405</v>
      </c>
      <c r="G175" s="118">
        <v>28286127.423428405</v>
      </c>
    </row>
    <row r="176" spans="4:7">
      <c r="D176" s="300">
        <v>151</v>
      </c>
      <c r="E176" s="118">
        <v>22035854.516423021</v>
      </c>
      <c r="F176" s="118">
        <v>22035854.516423021</v>
      </c>
      <c r="G176" s="118">
        <v>22035854.516423021</v>
      </c>
    </row>
    <row r="177" spans="4:7">
      <c r="D177" s="300">
        <v>152</v>
      </c>
      <c r="E177" s="118">
        <v>29368191.500611085</v>
      </c>
      <c r="F177" s="118">
        <v>29368191.500611085</v>
      </c>
      <c r="G177" s="118">
        <v>29368191.500611085</v>
      </c>
    </row>
    <row r="178" spans="4:7">
      <c r="D178" s="300">
        <v>153</v>
      </c>
      <c r="E178" s="118">
        <v>31399980.041945849</v>
      </c>
      <c r="F178" s="118">
        <v>31399980.041945849</v>
      </c>
      <c r="G178" s="118">
        <v>31399980.041945849</v>
      </c>
    </row>
    <row r="179" spans="4:7">
      <c r="D179" s="300">
        <v>154</v>
      </c>
      <c r="E179" s="118">
        <v>19018064.999290604</v>
      </c>
      <c r="F179" s="118">
        <v>19018064.999290604</v>
      </c>
      <c r="G179" s="118">
        <v>19018064.999290604</v>
      </c>
    </row>
    <row r="180" spans="4:7">
      <c r="D180" s="300">
        <v>155</v>
      </c>
      <c r="E180" s="118">
        <v>16565742.111287745</v>
      </c>
      <c r="F180" s="118">
        <v>16565742.111287745</v>
      </c>
      <c r="G180" s="118">
        <v>16565742.111287745</v>
      </c>
    </row>
    <row r="181" spans="4:7">
      <c r="D181" s="300">
        <v>156</v>
      </c>
      <c r="E181" s="118">
        <v>26086247.022417296</v>
      </c>
      <c r="F181" s="118">
        <v>26086247.022417296</v>
      </c>
      <c r="G181" s="118">
        <v>26086247.022417296</v>
      </c>
    </row>
    <row r="182" spans="4:7">
      <c r="D182" s="300">
        <v>157</v>
      </c>
      <c r="E182" s="118">
        <v>22840196.330425143</v>
      </c>
      <c r="F182" s="118">
        <v>22840196.330425143</v>
      </c>
      <c r="G182" s="118">
        <v>22840196.330425143</v>
      </c>
    </row>
    <row r="183" spans="4:7">
      <c r="D183" s="300">
        <v>158</v>
      </c>
      <c r="E183" s="118">
        <v>20159209.834600016</v>
      </c>
      <c r="F183" s="118">
        <v>20159209.834600016</v>
      </c>
      <c r="G183" s="118">
        <v>20159209.834600016</v>
      </c>
    </row>
    <row r="184" spans="4:7">
      <c r="D184" s="300">
        <v>159</v>
      </c>
      <c r="E184" s="118">
        <v>22457300.312401567</v>
      </c>
      <c r="F184" s="118">
        <v>22457300.312401567</v>
      </c>
      <c r="G184" s="118">
        <v>22457300.312401567</v>
      </c>
    </row>
    <row r="185" spans="4:7">
      <c r="D185" s="300">
        <v>160</v>
      </c>
      <c r="E185" s="118">
        <v>25154837.992817767</v>
      </c>
      <c r="F185" s="118">
        <v>25154837.992817767</v>
      </c>
      <c r="G185" s="118">
        <v>25154837.992817767</v>
      </c>
    </row>
    <row r="186" spans="4:7">
      <c r="D186" s="300">
        <v>161</v>
      </c>
      <c r="E186" s="118">
        <v>25192868.908065151</v>
      </c>
      <c r="F186" s="118">
        <v>25192868.908065151</v>
      </c>
      <c r="G186" s="118">
        <v>25192868.908065151</v>
      </c>
    </row>
    <row r="187" spans="4:7">
      <c r="D187" s="300">
        <v>162</v>
      </c>
      <c r="E187" s="118">
        <v>14617487.658934897</v>
      </c>
      <c r="F187" s="118">
        <v>14617487.658934897</v>
      </c>
      <c r="G187" s="118">
        <v>14617487.658934897</v>
      </c>
    </row>
    <row r="188" spans="4:7">
      <c r="D188" s="300">
        <v>163</v>
      </c>
      <c r="E188" s="118">
        <v>24618011.722938567</v>
      </c>
      <c r="F188" s="118">
        <v>24618011.722938567</v>
      </c>
      <c r="G188" s="118">
        <v>24618011.722938567</v>
      </c>
    </row>
    <row r="189" spans="4:7">
      <c r="D189" s="300">
        <v>164</v>
      </c>
      <c r="E189" s="118">
        <v>25073979.47890107</v>
      </c>
      <c r="F189" s="118">
        <v>25073979.47890107</v>
      </c>
      <c r="G189" s="118">
        <v>25073979.47890107</v>
      </c>
    </row>
    <row r="190" spans="4:7">
      <c r="D190" s="300">
        <v>165</v>
      </c>
      <c r="E190" s="118">
        <v>26844227.779078696</v>
      </c>
      <c r="F190" s="118">
        <v>26844227.779078696</v>
      </c>
      <c r="G190" s="118">
        <v>26844227.779078696</v>
      </c>
    </row>
    <row r="191" spans="4:7">
      <c r="D191" s="300">
        <v>166</v>
      </c>
      <c r="E191" s="118">
        <v>24004177.319268834</v>
      </c>
      <c r="F191" s="118">
        <v>24004177.319268834</v>
      </c>
      <c r="G191" s="118">
        <v>24004177.319268834</v>
      </c>
    </row>
    <row r="192" spans="4:7">
      <c r="D192" s="300">
        <v>167</v>
      </c>
      <c r="E192" s="118">
        <v>19377452.740616217</v>
      </c>
      <c r="F192" s="118">
        <v>19377452.740616217</v>
      </c>
      <c r="G192" s="118">
        <v>19377452.740616217</v>
      </c>
    </row>
    <row r="193" spans="4:7">
      <c r="D193" s="300">
        <v>168</v>
      </c>
      <c r="E193" s="118">
        <v>26429340.195623264</v>
      </c>
      <c r="F193" s="118">
        <v>26429340.195623264</v>
      </c>
      <c r="G193" s="118">
        <v>26429340.195623264</v>
      </c>
    </row>
    <row r="194" spans="4:7">
      <c r="D194" s="300">
        <v>169</v>
      </c>
      <c r="E194" s="118">
        <v>28432870.998027857</v>
      </c>
      <c r="F194" s="118">
        <v>28432870.998027857</v>
      </c>
      <c r="G194" s="118">
        <v>28432870.998027857</v>
      </c>
    </row>
    <row r="195" spans="4:7">
      <c r="D195" s="300">
        <v>170</v>
      </c>
      <c r="E195" s="118">
        <v>20277286.665008783</v>
      </c>
      <c r="F195" s="118">
        <v>20277286.665008783</v>
      </c>
      <c r="G195" s="118">
        <v>20277286.665008783</v>
      </c>
    </row>
    <row r="196" spans="4:7">
      <c r="D196" s="300">
        <v>171</v>
      </c>
      <c r="E196" s="118">
        <v>18265399.526621498</v>
      </c>
      <c r="F196" s="118">
        <v>18265399.526621498</v>
      </c>
      <c r="G196" s="118">
        <v>18265399.526621498</v>
      </c>
    </row>
    <row r="197" spans="4:7">
      <c r="D197" s="300">
        <v>172</v>
      </c>
      <c r="E197" s="118">
        <v>27194808.320891697</v>
      </c>
      <c r="F197" s="118">
        <v>27194808.320891697</v>
      </c>
      <c r="G197" s="118">
        <v>27194808.320891697</v>
      </c>
    </row>
    <row r="198" spans="4:7">
      <c r="D198" s="300">
        <v>173</v>
      </c>
      <c r="E198" s="118">
        <v>25674281.603622284</v>
      </c>
      <c r="F198" s="118">
        <v>25674281.603622284</v>
      </c>
      <c r="G198" s="118">
        <v>25674281.603622284</v>
      </c>
    </row>
    <row r="199" spans="4:7">
      <c r="D199" s="300">
        <v>174</v>
      </c>
      <c r="E199" s="118">
        <v>17542996.459295891</v>
      </c>
      <c r="F199" s="118">
        <v>17542996.459295891</v>
      </c>
      <c r="G199" s="118">
        <v>17542996.459295891</v>
      </c>
    </row>
    <row r="200" spans="4:7">
      <c r="D200" s="300">
        <v>175</v>
      </c>
      <c r="E200" s="118">
        <v>26884972.184932526</v>
      </c>
      <c r="F200" s="118">
        <v>26884972.184932526</v>
      </c>
      <c r="G200" s="118">
        <v>26884972.184932526</v>
      </c>
    </row>
    <row r="201" spans="4:7">
      <c r="D201" s="300">
        <v>176</v>
      </c>
      <c r="E201" s="118">
        <v>27202824.194298487</v>
      </c>
      <c r="F201" s="118">
        <v>27202824.194298487</v>
      </c>
      <c r="G201" s="118">
        <v>27202824.194298487</v>
      </c>
    </row>
    <row r="202" spans="4:7">
      <c r="D202" s="300">
        <v>177</v>
      </c>
      <c r="E202" s="118">
        <v>21682729.52764792</v>
      </c>
      <c r="F202" s="118">
        <v>21682729.52764792</v>
      </c>
      <c r="G202" s="118">
        <v>21682729.52764792</v>
      </c>
    </row>
    <row r="203" spans="4:7">
      <c r="D203" s="300">
        <v>178</v>
      </c>
      <c r="E203" s="118">
        <v>21302167.846282076</v>
      </c>
      <c r="F203" s="118">
        <v>21302167.846282076</v>
      </c>
      <c r="G203" s="118">
        <v>21302167.846282076</v>
      </c>
    </row>
    <row r="204" spans="4:7">
      <c r="D204" s="300">
        <v>179</v>
      </c>
      <c r="E204" s="118">
        <v>29375466.009398401</v>
      </c>
      <c r="F204" s="118">
        <v>29375466.009398401</v>
      </c>
      <c r="G204" s="118">
        <v>29375466.009398401</v>
      </c>
    </row>
    <row r="205" spans="4:7">
      <c r="D205" s="300">
        <v>180</v>
      </c>
      <c r="E205" s="118">
        <v>19402289.232655399</v>
      </c>
      <c r="F205" s="118">
        <v>19402289.232655399</v>
      </c>
      <c r="G205" s="118">
        <v>19402289.232655399</v>
      </c>
    </row>
    <row r="206" spans="4:7">
      <c r="D206" s="300">
        <v>181</v>
      </c>
      <c r="E206" s="118">
        <v>23829867.656093217</v>
      </c>
      <c r="F206" s="118">
        <v>23829867.656093217</v>
      </c>
      <c r="G206" s="118">
        <v>23829867.656093217</v>
      </c>
    </row>
    <row r="207" spans="4:7">
      <c r="D207" s="300">
        <v>182</v>
      </c>
      <c r="E207" s="118">
        <v>22997600.082678843</v>
      </c>
      <c r="F207" s="118">
        <v>22997600.082678843</v>
      </c>
      <c r="G207" s="118">
        <v>22997600.082678843</v>
      </c>
    </row>
    <row r="208" spans="4:7">
      <c r="D208" s="300">
        <v>183</v>
      </c>
      <c r="E208" s="118">
        <v>26541697.588043045</v>
      </c>
      <c r="F208" s="118">
        <v>26541697.588043045</v>
      </c>
      <c r="G208" s="118">
        <v>26541697.588043045</v>
      </c>
    </row>
    <row r="209" spans="4:7">
      <c r="D209" s="300">
        <v>184</v>
      </c>
      <c r="E209" s="118">
        <v>23895161.515078399</v>
      </c>
      <c r="F209" s="118">
        <v>23895161.515078399</v>
      </c>
      <c r="G209" s="118">
        <v>23895161.515078399</v>
      </c>
    </row>
    <row r="210" spans="4:7">
      <c r="D210" s="300">
        <v>185</v>
      </c>
      <c r="E210" s="118">
        <v>27748307.703225017</v>
      </c>
      <c r="F210" s="118">
        <v>27748307.703225017</v>
      </c>
      <c r="G210" s="118">
        <v>27748307.703225017</v>
      </c>
    </row>
    <row r="211" spans="4:7">
      <c r="D211" s="300">
        <v>186</v>
      </c>
      <c r="E211" s="118">
        <v>31382073.779636674</v>
      </c>
      <c r="F211" s="118">
        <v>31382073.779636674</v>
      </c>
      <c r="G211" s="118">
        <v>31382073.779636674</v>
      </c>
    </row>
    <row r="212" spans="4:7">
      <c r="D212" s="300">
        <v>187</v>
      </c>
      <c r="E212" s="118">
        <v>17880653.507255211</v>
      </c>
      <c r="F212" s="118">
        <v>17880653.507255211</v>
      </c>
      <c r="G212" s="118">
        <v>17880653.507255211</v>
      </c>
    </row>
    <row r="213" spans="4:7">
      <c r="D213" s="300">
        <v>188</v>
      </c>
      <c r="E213" s="118">
        <v>17977827.796770826</v>
      </c>
      <c r="F213" s="118">
        <v>17977827.796770826</v>
      </c>
      <c r="G213" s="118">
        <v>17977827.796770826</v>
      </c>
    </row>
    <row r="214" spans="4:7">
      <c r="D214" s="300">
        <v>189</v>
      </c>
      <c r="E214" s="118">
        <v>24033603.57684825</v>
      </c>
      <c r="F214" s="118">
        <v>24033603.57684825</v>
      </c>
      <c r="G214" s="118">
        <v>24033603.57684825</v>
      </c>
    </row>
    <row r="215" spans="4:7">
      <c r="D215" s="300">
        <v>190</v>
      </c>
      <c r="E215" s="118">
        <v>28796383.225106645</v>
      </c>
      <c r="F215" s="118">
        <v>28796383.225106645</v>
      </c>
      <c r="G215" s="118">
        <v>28796383.225106645</v>
      </c>
    </row>
    <row r="216" spans="4:7">
      <c r="D216" s="300">
        <v>191</v>
      </c>
      <c r="E216" s="118">
        <v>20797145.661887381</v>
      </c>
      <c r="F216" s="118">
        <v>20797145.661887381</v>
      </c>
      <c r="G216" s="118">
        <v>20797145.661887381</v>
      </c>
    </row>
    <row r="217" spans="4:7">
      <c r="D217" s="300">
        <v>192</v>
      </c>
      <c r="E217" s="118">
        <v>22138005.734062355</v>
      </c>
      <c r="F217" s="118">
        <v>22138005.734062355</v>
      </c>
      <c r="G217" s="118">
        <v>22138005.734062355</v>
      </c>
    </row>
    <row r="218" spans="4:7">
      <c r="D218" s="300">
        <v>193</v>
      </c>
      <c r="E218" s="118">
        <v>16164803.755442586</v>
      </c>
      <c r="F218" s="118">
        <v>16164803.755442586</v>
      </c>
      <c r="G218" s="118">
        <v>16164803.755442586</v>
      </c>
    </row>
    <row r="219" spans="4:7">
      <c r="D219" s="300">
        <v>194</v>
      </c>
      <c r="E219" s="118">
        <v>20004734.265118454</v>
      </c>
      <c r="F219" s="118">
        <v>20004734.265118454</v>
      </c>
      <c r="G219" s="118">
        <v>20004734.265118454</v>
      </c>
    </row>
    <row r="220" spans="4:7">
      <c r="D220" s="300">
        <v>195</v>
      </c>
      <c r="E220" s="118">
        <v>21918138.37120023</v>
      </c>
      <c r="F220" s="118">
        <v>21918138.37120023</v>
      </c>
      <c r="G220" s="118">
        <v>21918138.37120023</v>
      </c>
    </row>
    <row r="221" spans="4:7">
      <c r="D221" s="300">
        <v>196</v>
      </c>
      <c r="E221" s="118">
        <v>26526814.588012781</v>
      </c>
      <c r="F221" s="118">
        <v>26526814.588012781</v>
      </c>
      <c r="G221" s="118">
        <v>26526814.588012781</v>
      </c>
    </row>
    <row r="222" spans="4:7">
      <c r="D222" s="300">
        <v>197</v>
      </c>
      <c r="E222" s="118">
        <v>23097672.715594489</v>
      </c>
      <c r="F222" s="118">
        <v>23097672.715594489</v>
      </c>
      <c r="G222" s="118">
        <v>23097672.715594489</v>
      </c>
    </row>
    <row r="223" spans="4:7">
      <c r="D223" s="300">
        <v>198</v>
      </c>
      <c r="E223" s="118">
        <v>23908168.471666142</v>
      </c>
      <c r="F223" s="118">
        <v>23908168.471666142</v>
      </c>
      <c r="G223" s="118">
        <v>23908168.471666142</v>
      </c>
    </row>
    <row r="224" spans="4:7">
      <c r="D224" s="300">
        <v>199</v>
      </c>
      <c r="E224" s="118">
        <v>23906447.782627445</v>
      </c>
      <c r="F224" s="118">
        <v>23906447.782627445</v>
      </c>
      <c r="G224" s="118">
        <v>23906447.782627445</v>
      </c>
    </row>
    <row r="225" spans="4:7">
      <c r="D225" s="300">
        <v>200</v>
      </c>
      <c r="E225" s="118">
        <v>19819241.219242476</v>
      </c>
      <c r="F225" s="118">
        <v>19819241.219242476</v>
      </c>
      <c r="G225" s="118">
        <v>19819241.219242476</v>
      </c>
    </row>
    <row r="226" spans="4:7">
      <c r="D226" s="300">
        <v>201</v>
      </c>
      <c r="E226" s="118">
        <v>23653721.619793195</v>
      </c>
      <c r="F226" s="118">
        <v>23653721.619793195</v>
      </c>
      <c r="G226" s="118">
        <v>23653721.619793195</v>
      </c>
    </row>
    <row r="227" spans="4:7">
      <c r="D227" s="300">
        <v>202</v>
      </c>
      <c r="E227" s="118">
        <v>23325621.584688172</v>
      </c>
      <c r="F227" s="118">
        <v>23325621.584688172</v>
      </c>
      <c r="G227" s="118">
        <v>23325621.584688172</v>
      </c>
    </row>
    <row r="228" spans="4:7">
      <c r="D228" s="300">
        <v>203</v>
      </c>
      <c r="E228" s="118">
        <v>24299555.798515327</v>
      </c>
      <c r="F228" s="118">
        <v>24299555.798515327</v>
      </c>
      <c r="G228" s="118">
        <v>24299555.798515327</v>
      </c>
    </row>
    <row r="229" spans="4:7">
      <c r="D229" s="300">
        <v>204</v>
      </c>
      <c r="E229" s="118">
        <v>26214129.863343433</v>
      </c>
      <c r="F229" s="118">
        <v>26214129.863343433</v>
      </c>
      <c r="G229" s="118">
        <v>26214129.863343433</v>
      </c>
    </row>
    <row r="230" spans="4:7">
      <c r="D230" s="300">
        <v>205</v>
      </c>
      <c r="E230" s="118">
        <v>20414780.958773963</v>
      </c>
      <c r="F230" s="118">
        <v>20414780.958773963</v>
      </c>
      <c r="G230" s="118">
        <v>20414780.958773963</v>
      </c>
    </row>
    <row r="231" spans="4:7">
      <c r="D231" s="300">
        <v>206</v>
      </c>
      <c r="E231" s="118">
        <v>20234008.068941824</v>
      </c>
      <c r="F231" s="118">
        <v>20234008.068941824</v>
      </c>
      <c r="G231" s="118">
        <v>20234008.068941824</v>
      </c>
    </row>
    <row r="232" spans="4:7">
      <c r="D232" s="300">
        <v>207</v>
      </c>
      <c r="E232" s="118">
        <v>30812594.621183906</v>
      </c>
      <c r="F232" s="118">
        <v>30812594.621183906</v>
      </c>
      <c r="G232" s="118">
        <v>30812594.621183906</v>
      </c>
    </row>
    <row r="233" spans="4:7">
      <c r="D233" s="300">
        <v>208</v>
      </c>
      <c r="E233" s="118">
        <v>22939127.124072559</v>
      </c>
      <c r="F233" s="118">
        <v>22939127.124072559</v>
      </c>
      <c r="G233" s="118">
        <v>22939127.124072559</v>
      </c>
    </row>
    <row r="234" spans="4:7">
      <c r="D234" s="300">
        <v>209</v>
      </c>
      <c r="E234" s="118">
        <v>23834721.405967444</v>
      </c>
      <c r="F234" s="118">
        <v>23834721.405967444</v>
      </c>
      <c r="G234" s="118">
        <v>23834721.405967444</v>
      </c>
    </row>
    <row r="235" spans="4:7">
      <c r="D235" s="300">
        <v>210</v>
      </c>
      <c r="E235" s="118">
        <v>19610243.977186888</v>
      </c>
      <c r="F235" s="118">
        <v>19610243.977186888</v>
      </c>
      <c r="G235" s="118">
        <v>19610243.977186888</v>
      </c>
    </row>
    <row r="236" spans="4:7">
      <c r="D236" s="300">
        <v>211</v>
      </c>
      <c r="E236" s="118">
        <v>20027694.446587577</v>
      </c>
      <c r="F236" s="118">
        <v>20027694.446587577</v>
      </c>
      <c r="G236" s="118">
        <v>20027694.446587577</v>
      </c>
    </row>
    <row r="237" spans="4:7">
      <c r="D237" s="300">
        <v>212</v>
      </c>
      <c r="E237" s="118">
        <v>21119377.2824446</v>
      </c>
      <c r="F237" s="118">
        <v>21119377.2824446</v>
      </c>
      <c r="G237" s="118">
        <v>21119377.2824446</v>
      </c>
    </row>
    <row r="238" spans="4:7">
      <c r="D238" s="300">
        <v>213</v>
      </c>
      <c r="E238" s="118">
        <v>23685946.567040257</v>
      </c>
      <c r="F238" s="118">
        <v>23685946.567040257</v>
      </c>
      <c r="G238" s="118">
        <v>23685946.567040257</v>
      </c>
    </row>
    <row r="239" spans="4:7">
      <c r="D239" s="300">
        <v>214</v>
      </c>
      <c r="E239" s="118">
        <v>21793087.707125973</v>
      </c>
      <c r="F239" s="118">
        <v>21793087.707125973</v>
      </c>
      <c r="G239" s="118">
        <v>21793087.707125973</v>
      </c>
    </row>
    <row r="240" spans="4:7">
      <c r="D240" s="300">
        <v>215</v>
      </c>
      <c r="E240" s="118">
        <v>27253046.361460745</v>
      </c>
      <c r="F240" s="118">
        <v>27253046.361460745</v>
      </c>
      <c r="G240" s="118">
        <v>27253046.361460745</v>
      </c>
    </row>
    <row r="241" spans="4:7">
      <c r="D241" s="300">
        <v>216</v>
      </c>
      <c r="E241" s="118">
        <v>28408936.014343906</v>
      </c>
      <c r="F241" s="118">
        <v>28408936.014343906</v>
      </c>
      <c r="G241" s="118">
        <v>28408936.014343906</v>
      </c>
    </row>
    <row r="242" spans="4:7">
      <c r="D242" s="300">
        <v>217</v>
      </c>
      <c r="E242" s="118">
        <v>26957307.17725189</v>
      </c>
      <c r="F242" s="118">
        <v>26957307.17725189</v>
      </c>
      <c r="G242" s="118">
        <v>26957307.17725189</v>
      </c>
    </row>
    <row r="243" spans="4:7">
      <c r="D243" s="300">
        <v>218</v>
      </c>
      <c r="E243" s="118">
        <v>21609050.23782488</v>
      </c>
      <c r="F243" s="118">
        <v>21609050.23782488</v>
      </c>
      <c r="G243" s="118">
        <v>21609050.23782488</v>
      </c>
    </row>
    <row r="244" spans="4:7">
      <c r="D244" s="300">
        <v>219</v>
      </c>
      <c r="E244" s="118">
        <v>17585114.00303838</v>
      </c>
      <c r="F244" s="118">
        <v>17585114.00303838</v>
      </c>
      <c r="G244" s="118">
        <v>17585114.00303838</v>
      </c>
    </row>
    <row r="245" spans="4:7">
      <c r="D245" s="300">
        <v>220</v>
      </c>
      <c r="E245" s="118">
        <v>29125053.997767121</v>
      </c>
      <c r="F245" s="118">
        <v>29125053.997767121</v>
      </c>
      <c r="G245" s="118">
        <v>29125053.997767121</v>
      </c>
    </row>
    <row r="246" spans="4:7">
      <c r="D246" s="300">
        <v>221</v>
      </c>
      <c r="E246" s="118">
        <v>19857430.144931439</v>
      </c>
      <c r="F246" s="118">
        <v>19857430.144931439</v>
      </c>
      <c r="G246" s="118">
        <v>19857430.144931439</v>
      </c>
    </row>
    <row r="247" spans="4:7">
      <c r="D247" s="300">
        <v>222</v>
      </c>
      <c r="E247" s="118">
        <v>27317567.769571248</v>
      </c>
      <c r="F247" s="118">
        <v>27317567.769571248</v>
      </c>
      <c r="G247" s="118">
        <v>27317567.769571248</v>
      </c>
    </row>
    <row r="248" spans="4:7">
      <c r="D248" s="300">
        <v>223</v>
      </c>
      <c r="E248" s="118">
        <v>23332827.896131124</v>
      </c>
      <c r="F248" s="118">
        <v>23332827.896131124</v>
      </c>
      <c r="G248" s="118">
        <v>23332827.896131124</v>
      </c>
    </row>
    <row r="249" spans="4:7">
      <c r="D249" s="300">
        <v>224</v>
      </c>
      <c r="E249" s="118">
        <v>25742971.150753383</v>
      </c>
      <c r="F249" s="118">
        <v>25742971.150753383</v>
      </c>
      <c r="G249" s="118">
        <v>25742971.150753383</v>
      </c>
    </row>
    <row r="250" spans="4:7">
      <c r="D250" s="300">
        <v>225</v>
      </c>
      <c r="E250" s="118">
        <v>17269365.492973853</v>
      </c>
      <c r="F250" s="118">
        <v>17269365.492973853</v>
      </c>
      <c r="G250" s="118">
        <v>17269365.492973853</v>
      </c>
    </row>
    <row r="251" spans="4:7">
      <c r="D251" s="300">
        <v>226</v>
      </c>
      <c r="E251" s="118">
        <v>22375701.317297313</v>
      </c>
      <c r="F251" s="118">
        <v>22375701.317297313</v>
      </c>
      <c r="G251" s="118">
        <v>22375701.317297313</v>
      </c>
    </row>
    <row r="252" spans="4:7">
      <c r="D252" s="300">
        <v>227</v>
      </c>
      <c r="E252" s="118">
        <v>23234333.758181997</v>
      </c>
      <c r="F252" s="118">
        <v>23234333.758181997</v>
      </c>
      <c r="G252" s="118">
        <v>23234333.758181997</v>
      </c>
    </row>
    <row r="253" spans="4:7">
      <c r="D253" s="300">
        <v>228</v>
      </c>
      <c r="E253" s="118">
        <v>22654667.810563862</v>
      </c>
      <c r="F253" s="118">
        <v>22654667.810563862</v>
      </c>
      <c r="G253" s="118">
        <v>22654667.810563862</v>
      </c>
    </row>
    <row r="254" spans="4:7">
      <c r="D254" s="300">
        <v>229</v>
      </c>
      <c r="E254" s="118">
        <v>14973360.112028085</v>
      </c>
      <c r="F254" s="118">
        <v>14973360.112028085</v>
      </c>
      <c r="G254" s="118">
        <v>14973360.112028085</v>
      </c>
    </row>
    <row r="255" spans="4:7">
      <c r="D255" s="300">
        <v>230</v>
      </c>
      <c r="E255" s="118">
        <v>25586151.647425991</v>
      </c>
      <c r="F255" s="118">
        <v>25586151.647425991</v>
      </c>
      <c r="G255" s="118">
        <v>25586151.647425991</v>
      </c>
    </row>
    <row r="256" spans="4:7">
      <c r="D256" s="300">
        <v>231</v>
      </c>
      <c r="E256" s="118">
        <v>18293768.456925295</v>
      </c>
      <c r="F256" s="118">
        <v>18293768.456925295</v>
      </c>
      <c r="G256" s="118">
        <v>18293768.456925295</v>
      </c>
    </row>
    <row r="257" spans="4:7">
      <c r="D257" s="300">
        <v>232</v>
      </c>
      <c r="E257" s="118">
        <v>27961883.251653828</v>
      </c>
      <c r="F257" s="118">
        <v>27961883.251653828</v>
      </c>
      <c r="G257" s="118">
        <v>27961883.251653828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98E73929-813D-4C88-8721-C340628D5AC0}">
      <formula1>SIM_Classes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41A0-CC3F-4461-8821-104A5B51A678}">
  <sheetPr codeName="Sheet25">
    <tabColor theme="9" tint="-0.499984740745262"/>
  </sheetPr>
  <dimension ref="D4:O190"/>
  <sheetViews>
    <sheetView topLeftCell="B176" workbookViewId="0">
      <selection activeCell="E15" sqref="E15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19</v>
      </c>
      <c r="F4" s="281"/>
      <c r="G4" s="282" t="s">
        <v>19</v>
      </c>
    </row>
    <row r="5" spans="4:12">
      <c r="D5" s="279" t="s">
        <v>6</v>
      </c>
      <c r="E5" s="280" t="str">
        <f>VLOOKUP($E4,Class_Codes,2,0)</f>
        <v>MISC</v>
      </c>
      <c r="F5" s="281"/>
      <c r="G5" s="282" t="s">
        <v>20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11</v>
      </c>
      <c r="L7" s="283"/>
    </row>
    <row r="8" spans="4:12">
      <c r="D8" s="279" t="s">
        <v>141</v>
      </c>
      <c r="E8" s="286">
        <v>1</v>
      </c>
      <c r="F8" s="281"/>
      <c r="G8" s="287">
        <v>1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0.1</v>
      </c>
      <c r="L9" s="283"/>
    </row>
    <row r="10" spans="4:12">
      <c r="D10" s="279" t="s">
        <v>144</v>
      </c>
      <c r="E10" s="284">
        <v>0</v>
      </c>
      <c r="F10" s="289" t="s">
        <v>145</v>
      </c>
      <c r="G10" s="285">
        <v>135000000</v>
      </c>
      <c r="L10" s="283"/>
    </row>
    <row r="11" spans="4:12">
      <c r="D11" s="279" t="s">
        <v>146</v>
      </c>
      <c r="E11" s="286">
        <v>0</v>
      </c>
      <c r="F11" s="289"/>
      <c r="G11" s="287">
        <v>0</v>
      </c>
      <c r="L11" s="283"/>
    </row>
    <row r="12" spans="4:12">
      <c r="D12" s="279" t="s">
        <v>147</v>
      </c>
      <c r="E12" s="288" t="str">
        <f>RI_Summary!X12</f>
        <v/>
      </c>
      <c r="F12" s="291" t="s">
        <v>148</v>
      </c>
      <c r="G12" s="290">
        <v>0</v>
      </c>
      <c r="L12" s="283"/>
    </row>
    <row r="13" spans="4:12" s="283" customFormat="1">
      <c r="D13" s="279" t="s">
        <v>149</v>
      </c>
      <c r="E13" s="462">
        <v>6000000</v>
      </c>
      <c r="F13" s="293" t="s">
        <v>148</v>
      </c>
      <c r="G13" s="287">
        <v>0</v>
      </c>
    </row>
    <row r="14" spans="4:12" s="283" customFormat="1">
      <c r="D14" s="279" t="s">
        <v>150</v>
      </c>
      <c r="E14" s="286">
        <v>0</v>
      </c>
      <c r="F14" s="281"/>
      <c r="G14" s="287">
        <v>0</v>
      </c>
    </row>
    <row r="15" spans="4:12" s="283" customFormat="1" ht="29">
      <c r="D15" s="279" t="s">
        <v>133</v>
      </c>
      <c r="E15" s="309">
        <v>100000000000</v>
      </c>
      <c r="F15" s="289" t="s">
        <v>151</v>
      </c>
      <c r="G15" s="294">
        <v>0</v>
      </c>
    </row>
    <row r="16" spans="4:12">
      <c r="D16" s="279" t="s">
        <v>134</v>
      </c>
      <c r="E16" s="284">
        <v>0</v>
      </c>
      <c r="F16" s="289" t="s">
        <v>152</v>
      </c>
      <c r="G16" s="285">
        <v>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56022449.399093978</v>
      </c>
      <c r="F20" s="302">
        <v>56022449.399093978</v>
      </c>
      <c r="G20" s="302">
        <v>56022449.399093978</v>
      </c>
      <c r="H20" s="297"/>
      <c r="K20" s="302" t="s">
        <v>157</v>
      </c>
      <c r="L20" s="302">
        <f ca="1">_xlfn.PERCENTILE.INC(INDIRECT("L"&amp;L17&amp;":L"&amp;L18,1),$L$16)</f>
        <v>56121944.318136945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56121944.318136945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339876.95509429998</v>
      </c>
      <c r="F26" s="307">
        <v>339876.95509429998</v>
      </c>
      <c r="G26" s="307">
        <v>339876.95509429998</v>
      </c>
      <c r="K26" s="118">
        <v>1</v>
      </c>
      <c r="L26" s="118">
        <v>56012087.824662007</v>
      </c>
      <c r="M26" s="118">
        <v>0</v>
      </c>
      <c r="N26" s="118">
        <v>0</v>
      </c>
      <c r="O26" s="118">
        <v>56012087.824662007</v>
      </c>
    </row>
    <row r="27" spans="4:15">
      <c r="D27" s="307">
        <v>2</v>
      </c>
      <c r="E27" s="307">
        <v>337111.07133451506</v>
      </c>
      <c r="F27" s="307">
        <v>337111.07133451506</v>
      </c>
      <c r="G27" s="307">
        <v>337111.07133451506</v>
      </c>
      <c r="K27" s="118">
        <v>2</v>
      </c>
      <c r="L27" s="118">
        <v>56162870.885627382</v>
      </c>
      <c r="M27" s="118">
        <v>0</v>
      </c>
      <c r="N27" s="118">
        <v>0</v>
      </c>
      <c r="O27" s="118">
        <v>56162870.885627382</v>
      </c>
    </row>
    <row r="28" spans="4:15">
      <c r="D28" s="307">
        <v>3</v>
      </c>
      <c r="E28" s="307">
        <v>345735.87259693141</v>
      </c>
      <c r="F28" s="307">
        <v>345735.87259693141</v>
      </c>
      <c r="G28" s="307">
        <v>345735.87259693141</v>
      </c>
      <c r="K28" s="118">
        <v>3</v>
      </c>
      <c r="L28" s="118">
        <v>55923729.718516648</v>
      </c>
      <c r="M28" s="118">
        <v>0</v>
      </c>
      <c r="N28" s="118">
        <v>0</v>
      </c>
      <c r="O28" s="118">
        <v>55923729.718516648</v>
      </c>
    </row>
    <row r="29" spans="4:15">
      <c r="D29" s="307">
        <v>4</v>
      </c>
      <c r="E29" s="307">
        <v>330260.37909307302</v>
      </c>
      <c r="F29" s="307">
        <v>330260.37909307302</v>
      </c>
      <c r="G29" s="307">
        <v>330260.37909307302</v>
      </c>
      <c r="K29" s="118">
        <v>4</v>
      </c>
      <c r="L29" s="118">
        <v>55990945.613286182</v>
      </c>
      <c r="M29" s="118">
        <v>0</v>
      </c>
      <c r="N29" s="118">
        <v>0</v>
      </c>
      <c r="O29" s="118">
        <v>55990945.613286182</v>
      </c>
    </row>
    <row r="30" spans="4:15">
      <c r="D30" s="307">
        <v>5</v>
      </c>
      <c r="E30" s="307">
        <v>329361.06916585052</v>
      </c>
      <c r="F30" s="307">
        <v>329361.06916585052</v>
      </c>
      <c r="G30" s="307">
        <v>329361.06916585052</v>
      </c>
      <c r="K30" s="118">
        <v>5</v>
      </c>
      <c r="L30" s="118">
        <v>56002736.328637682</v>
      </c>
      <c r="M30" s="118">
        <v>0</v>
      </c>
      <c r="N30" s="118">
        <v>0</v>
      </c>
      <c r="O30" s="118">
        <v>56002736.328637682</v>
      </c>
    </row>
    <row r="31" spans="4:15">
      <c r="D31" s="307">
        <v>6</v>
      </c>
      <c r="E31" s="307">
        <v>343036.73872301314</v>
      </c>
      <c r="F31" s="307">
        <v>343036.73872301314</v>
      </c>
      <c r="G31" s="307">
        <v>343036.73872301314</v>
      </c>
      <c r="K31" s="118">
        <v>6</v>
      </c>
      <c r="L31" s="118">
        <v>56071922.957870856</v>
      </c>
      <c r="M31" s="118">
        <v>0</v>
      </c>
      <c r="N31" s="118">
        <v>0</v>
      </c>
      <c r="O31" s="118">
        <v>56071922.957870856</v>
      </c>
    </row>
    <row r="32" spans="4:15">
      <c r="D32" s="307">
        <v>7</v>
      </c>
      <c r="E32" s="307">
        <v>340158.05994729721</v>
      </c>
      <c r="F32" s="307">
        <v>340158.05994729721</v>
      </c>
      <c r="G32" s="307">
        <v>340158.05994729721</v>
      </c>
      <c r="K32" s="118">
        <v>7</v>
      </c>
      <c r="L32" s="118">
        <v>55952930.078340322</v>
      </c>
      <c r="M32" s="118">
        <v>0</v>
      </c>
      <c r="N32" s="118">
        <v>0</v>
      </c>
      <c r="O32" s="118">
        <v>55952930.078340322</v>
      </c>
    </row>
    <row r="33" spans="4:15">
      <c r="D33" s="307">
        <v>8</v>
      </c>
      <c r="E33" s="307">
        <v>335948.41383048444</v>
      </c>
      <c r="F33" s="307">
        <v>335948.41383048444</v>
      </c>
      <c r="G33" s="307">
        <v>335948.41383048444</v>
      </c>
      <c r="K33" s="118">
        <v>8</v>
      </c>
      <c r="L33" s="118">
        <v>56058778.854446962</v>
      </c>
      <c r="M33" s="118">
        <v>0</v>
      </c>
      <c r="N33" s="118">
        <v>0</v>
      </c>
      <c r="O33" s="118">
        <v>56058778.854446962</v>
      </c>
    </row>
    <row r="34" spans="4:15">
      <c r="D34" s="307">
        <v>9</v>
      </c>
      <c r="E34" s="307">
        <v>334117.66721270478</v>
      </c>
      <c r="F34" s="307">
        <v>334117.66721270478</v>
      </c>
      <c r="G34" s="307">
        <v>334117.66721270478</v>
      </c>
      <c r="K34" s="118">
        <v>9</v>
      </c>
      <c r="L34" s="118">
        <v>55964604.851330429</v>
      </c>
      <c r="M34" s="118">
        <v>0</v>
      </c>
      <c r="N34" s="118">
        <v>0</v>
      </c>
      <c r="O34" s="118">
        <v>55964604.851330429</v>
      </c>
    </row>
    <row r="35" spans="4:15">
      <c r="D35" s="307">
        <v>10</v>
      </c>
      <c r="E35" s="307">
        <v>343121.85723076179</v>
      </c>
      <c r="F35" s="307">
        <v>343121.85723076179</v>
      </c>
      <c r="G35" s="307">
        <v>343121.85723076179</v>
      </c>
      <c r="K35" s="118">
        <v>10</v>
      </c>
      <c r="L35" s="118">
        <v>56022449.399093978</v>
      </c>
      <c r="M35" s="118">
        <v>0</v>
      </c>
      <c r="N35" s="118">
        <v>0</v>
      </c>
      <c r="O35" s="118">
        <v>56022449.399093978</v>
      </c>
    </row>
    <row r="36" spans="4:15">
      <c r="D36" s="307">
        <v>11</v>
      </c>
      <c r="E36" s="307">
        <v>343458.36608577351</v>
      </c>
      <c r="F36" s="307">
        <v>343458.36608577351</v>
      </c>
      <c r="G36" s="307">
        <v>343458.36608577351</v>
      </c>
    </row>
    <row r="37" spans="4:15">
      <c r="D37" s="307">
        <v>12</v>
      </c>
      <c r="E37" s="307">
        <v>342676.00840554055</v>
      </c>
      <c r="F37" s="307">
        <v>342676.00840554055</v>
      </c>
      <c r="G37" s="307">
        <v>342676.00840554055</v>
      </c>
    </row>
    <row r="38" spans="4:15">
      <c r="D38" s="307">
        <v>13</v>
      </c>
      <c r="E38" s="307">
        <v>344256.04291853204</v>
      </c>
      <c r="F38" s="307">
        <v>344256.04291853204</v>
      </c>
      <c r="G38" s="307">
        <v>344256.04291853204</v>
      </c>
    </row>
    <row r="39" spans="4:15">
      <c r="D39" s="307">
        <v>14</v>
      </c>
      <c r="E39" s="307">
        <v>348822.33268706204</v>
      </c>
      <c r="F39" s="307">
        <v>348822.33268706204</v>
      </c>
      <c r="G39" s="307">
        <v>348822.33268706204</v>
      </c>
    </row>
    <row r="40" spans="4:15">
      <c r="D40" s="307">
        <v>15</v>
      </c>
      <c r="E40" s="307">
        <v>335536.19617929752</v>
      </c>
      <c r="F40" s="307">
        <v>335536.19617929752</v>
      </c>
      <c r="G40" s="307">
        <v>335536.19617929752</v>
      </c>
    </row>
    <row r="41" spans="4:15">
      <c r="D41" s="307">
        <v>16</v>
      </c>
      <c r="E41" s="307">
        <v>340701.00542929716</v>
      </c>
      <c r="F41" s="307">
        <v>340701.00542929716</v>
      </c>
      <c r="G41" s="307">
        <v>340701.00542929716</v>
      </c>
    </row>
    <row r="42" spans="4:15">
      <c r="D42" s="307">
        <v>17</v>
      </c>
      <c r="E42" s="307">
        <v>339952.57153271826</v>
      </c>
      <c r="F42" s="307">
        <v>339952.57153271826</v>
      </c>
      <c r="G42" s="307">
        <v>339952.57153271826</v>
      </c>
    </row>
    <row r="43" spans="4:15">
      <c r="D43" s="300">
        <v>18</v>
      </c>
      <c r="E43" s="118">
        <v>331057.6643079326</v>
      </c>
      <c r="F43" s="118">
        <v>331057.6643079326</v>
      </c>
      <c r="G43" s="118">
        <v>331057.6643079326</v>
      </c>
    </row>
    <row r="44" spans="4:15">
      <c r="D44" s="300">
        <v>19</v>
      </c>
      <c r="E44" s="118">
        <v>341389.3045968322</v>
      </c>
      <c r="F44" s="118">
        <v>341389.3045968322</v>
      </c>
      <c r="G44" s="118">
        <v>341389.3045968322</v>
      </c>
    </row>
    <row r="45" spans="4:15">
      <c r="D45" s="300">
        <v>20</v>
      </c>
      <c r="E45" s="118">
        <v>338834.25279992237</v>
      </c>
      <c r="F45" s="118">
        <v>338834.25279992237</v>
      </c>
      <c r="G45" s="118">
        <v>338834.25279992237</v>
      </c>
    </row>
    <row r="46" spans="4:15">
      <c r="D46" s="300">
        <v>21</v>
      </c>
      <c r="E46" s="118">
        <v>347112.80775202712</v>
      </c>
      <c r="F46" s="118">
        <v>347112.80775202712</v>
      </c>
      <c r="G46" s="118">
        <v>347112.80775202712</v>
      </c>
    </row>
    <row r="47" spans="4:15">
      <c r="D47" s="300">
        <v>22</v>
      </c>
      <c r="E47" s="118">
        <v>335151.91243630397</v>
      </c>
      <c r="F47" s="118">
        <v>335151.91243630397</v>
      </c>
      <c r="G47" s="118">
        <v>335151.91243630397</v>
      </c>
    </row>
    <row r="48" spans="4:15">
      <c r="D48" s="300">
        <v>23</v>
      </c>
      <c r="E48" s="118">
        <v>328823.06406299683</v>
      </c>
      <c r="F48" s="118">
        <v>328823.06406299683</v>
      </c>
      <c r="G48" s="118">
        <v>328823.06406299683</v>
      </c>
    </row>
    <row r="49" spans="4:7">
      <c r="D49" s="300">
        <v>24</v>
      </c>
      <c r="E49" s="118">
        <v>338232.36621072819</v>
      </c>
      <c r="F49" s="118">
        <v>338232.36621072819</v>
      </c>
      <c r="G49" s="118">
        <v>338232.36621072819</v>
      </c>
    </row>
    <row r="50" spans="4:7">
      <c r="D50" s="300">
        <v>25</v>
      </c>
      <c r="E50" s="118">
        <v>346120.94003500667</v>
      </c>
      <c r="F50" s="118">
        <v>346120.94003500667</v>
      </c>
      <c r="G50" s="118">
        <v>346120.94003500667</v>
      </c>
    </row>
    <row r="51" spans="4:7">
      <c r="D51" s="300">
        <v>26</v>
      </c>
      <c r="E51" s="118">
        <v>339553.56532451202</v>
      </c>
      <c r="F51" s="118">
        <v>339553.56532451202</v>
      </c>
      <c r="G51" s="118">
        <v>339553.56532451202</v>
      </c>
    </row>
    <row r="52" spans="4:7">
      <c r="D52" s="300">
        <v>27</v>
      </c>
      <c r="E52" s="118">
        <v>337981.19988022838</v>
      </c>
      <c r="F52" s="118">
        <v>337981.19988022838</v>
      </c>
      <c r="G52" s="118">
        <v>337981.19988022838</v>
      </c>
    </row>
    <row r="53" spans="4:7">
      <c r="D53" s="300">
        <v>28</v>
      </c>
      <c r="E53" s="118">
        <v>329242.36362854758</v>
      </c>
      <c r="F53" s="118">
        <v>329242.36362854758</v>
      </c>
      <c r="G53" s="118">
        <v>329242.36362854758</v>
      </c>
    </row>
    <row r="54" spans="4:7">
      <c r="D54" s="300">
        <v>29</v>
      </c>
      <c r="E54" s="118">
        <v>346979.24757388269</v>
      </c>
      <c r="F54" s="118">
        <v>346979.24757388269</v>
      </c>
      <c r="G54" s="118">
        <v>346979.24757388269</v>
      </c>
    </row>
    <row r="55" spans="4:7">
      <c r="D55" s="300">
        <v>30</v>
      </c>
      <c r="E55" s="118">
        <v>339028.2264625791</v>
      </c>
      <c r="F55" s="118">
        <v>339028.2264625791</v>
      </c>
      <c r="G55" s="118">
        <v>339028.2264625791</v>
      </c>
    </row>
    <row r="56" spans="4:7">
      <c r="D56" s="300">
        <v>31</v>
      </c>
      <c r="E56" s="118">
        <v>326676.17055045895</v>
      </c>
      <c r="F56" s="118">
        <v>326676.17055045895</v>
      </c>
      <c r="G56" s="118">
        <v>326676.17055045895</v>
      </c>
    </row>
    <row r="57" spans="4:7">
      <c r="D57" s="300">
        <v>32</v>
      </c>
      <c r="E57" s="118">
        <v>334096.23463420966</v>
      </c>
      <c r="F57" s="118">
        <v>334096.23463420966</v>
      </c>
      <c r="G57" s="118">
        <v>334096.23463420966</v>
      </c>
    </row>
    <row r="58" spans="4:7">
      <c r="D58" s="300">
        <v>33</v>
      </c>
      <c r="E58" s="118">
        <v>350144.10271195037</v>
      </c>
      <c r="F58" s="118">
        <v>350144.10271195037</v>
      </c>
      <c r="G58" s="118">
        <v>350144.10271195037</v>
      </c>
    </row>
    <row r="59" spans="4:7">
      <c r="D59" s="300">
        <v>34</v>
      </c>
      <c r="E59" s="118">
        <v>343857.87246111</v>
      </c>
      <c r="F59" s="118">
        <v>343857.87246111</v>
      </c>
      <c r="G59" s="118">
        <v>343857.87246111</v>
      </c>
    </row>
    <row r="60" spans="4:7">
      <c r="D60" s="300">
        <v>35</v>
      </c>
      <c r="E60" s="118">
        <v>338128.41438716248</v>
      </c>
      <c r="F60" s="118">
        <v>338128.41438716248</v>
      </c>
      <c r="G60" s="118">
        <v>338128.41438716248</v>
      </c>
    </row>
    <row r="61" spans="4:7">
      <c r="D61" s="300">
        <v>36</v>
      </c>
      <c r="E61" s="118">
        <v>337133.55804584309</v>
      </c>
      <c r="F61" s="118">
        <v>337133.55804584309</v>
      </c>
      <c r="G61" s="118">
        <v>337133.55804584309</v>
      </c>
    </row>
    <row r="62" spans="4:7">
      <c r="D62" s="300">
        <v>37</v>
      </c>
      <c r="E62" s="118">
        <v>349558.88396694447</v>
      </c>
      <c r="F62" s="118">
        <v>349558.88396694447</v>
      </c>
      <c r="G62" s="118">
        <v>349558.88396694447</v>
      </c>
    </row>
    <row r="63" spans="4:7">
      <c r="D63" s="300">
        <v>38</v>
      </c>
      <c r="E63" s="118">
        <v>333105.78370115126</v>
      </c>
      <c r="F63" s="118">
        <v>333105.78370115126</v>
      </c>
      <c r="G63" s="118">
        <v>333105.78370115126</v>
      </c>
    </row>
    <row r="64" spans="4:7">
      <c r="D64" s="300">
        <v>39</v>
      </c>
      <c r="E64" s="118">
        <v>341423.01424319262</v>
      </c>
      <c r="F64" s="118">
        <v>341423.01424319262</v>
      </c>
      <c r="G64" s="118">
        <v>341423.01424319262</v>
      </c>
    </row>
    <row r="65" spans="4:7">
      <c r="D65" s="300">
        <v>40</v>
      </c>
      <c r="E65" s="118">
        <v>337875.57322503085</v>
      </c>
      <c r="F65" s="118">
        <v>337875.57322503085</v>
      </c>
      <c r="G65" s="118">
        <v>337875.57322503085</v>
      </c>
    </row>
    <row r="66" spans="4:7">
      <c r="D66" s="300">
        <v>41</v>
      </c>
      <c r="E66" s="118">
        <v>336737.10649743542</v>
      </c>
      <c r="F66" s="118">
        <v>336737.10649743542</v>
      </c>
      <c r="G66" s="118">
        <v>336737.10649743542</v>
      </c>
    </row>
    <row r="67" spans="4:7">
      <c r="D67" s="300">
        <v>42</v>
      </c>
      <c r="E67" s="118">
        <v>342792.29517611145</v>
      </c>
      <c r="F67" s="118">
        <v>342792.29517611145</v>
      </c>
      <c r="G67" s="118">
        <v>342792.29517611145</v>
      </c>
    </row>
    <row r="68" spans="4:7">
      <c r="D68" s="300">
        <v>43</v>
      </c>
      <c r="E68" s="118">
        <v>335642.17318046762</v>
      </c>
      <c r="F68" s="118">
        <v>335642.17318046762</v>
      </c>
      <c r="G68" s="118">
        <v>335642.17318046762</v>
      </c>
    </row>
    <row r="69" spans="4:7">
      <c r="D69" s="300">
        <v>44</v>
      </c>
      <c r="E69" s="118">
        <v>332106.89792706468</v>
      </c>
      <c r="F69" s="118">
        <v>332106.89792706468</v>
      </c>
      <c r="G69" s="118">
        <v>332106.89792706468</v>
      </c>
    </row>
    <row r="70" spans="4:7">
      <c r="D70" s="300">
        <v>45</v>
      </c>
      <c r="E70" s="118">
        <v>336649.55448369199</v>
      </c>
      <c r="F70" s="118">
        <v>336649.55448369199</v>
      </c>
      <c r="G70" s="118">
        <v>336649.55448369199</v>
      </c>
    </row>
    <row r="71" spans="4:7">
      <c r="D71" s="300">
        <v>46</v>
      </c>
      <c r="E71" s="118">
        <v>347359.47564885177</v>
      </c>
      <c r="F71" s="118">
        <v>347359.47564885177</v>
      </c>
      <c r="G71" s="118">
        <v>347359.47564885177</v>
      </c>
    </row>
    <row r="72" spans="4:7">
      <c r="D72" s="300">
        <v>47</v>
      </c>
      <c r="E72" s="118">
        <v>345877.00764364138</v>
      </c>
      <c r="F72" s="118">
        <v>345877.00764364138</v>
      </c>
      <c r="G72" s="118">
        <v>345877.00764364138</v>
      </c>
    </row>
    <row r="73" spans="4:7">
      <c r="D73" s="300">
        <v>48</v>
      </c>
      <c r="E73" s="118">
        <v>339440.16632121673</v>
      </c>
      <c r="F73" s="118">
        <v>339440.16632121673</v>
      </c>
      <c r="G73" s="118">
        <v>339440.16632121673</v>
      </c>
    </row>
    <row r="74" spans="4:7">
      <c r="D74" s="300">
        <v>49</v>
      </c>
      <c r="E74" s="118">
        <v>341674.73318410368</v>
      </c>
      <c r="F74" s="118">
        <v>341674.73318410368</v>
      </c>
      <c r="G74" s="118">
        <v>341674.73318410368</v>
      </c>
    </row>
    <row r="75" spans="4:7">
      <c r="D75" s="300">
        <v>50</v>
      </c>
      <c r="E75" s="118">
        <v>343678.2689315973</v>
      </c>
      <c r="F75" s="118">
        <v>343678.2689315973</v>
      </c>
      <c r="G75" s="118">
        <v>343678.2689315973</v>
      </c>
    </row>
    <row r="76" spans="4:7">
      <c r="D76" s="300">
        <v>51</v>
      </c>
      <c r="E76" s="118">
        <v>350367.79192917643</v>
      </c>
      <c r="F76" s="118">
        <v>350367.79192917643</v>
      </c>
      <c r="G76" s="118">
        <v>350367.79192917643</v>
      </c>
    </row>
    <row r="77" spans="4:7">
      <c r="D77" s="300">
        <v>52</v>
      </c>
      <c r="E77" s="118">
        <v>336464.55557089124</v>
      </c>
      <c r="F77" s="118">
        <v>336464.55557089124</v>
      </c>
      <c r="G77" s="118">
        <v>336464.55557089124</v>
      </c>
    </row>
    <row r="78" spans="4:7">
      <c r="D78" s="300">
        <v>53</v>
      </c>
      <c r="E78" s="118">
        <v>328545.37857675576</v>
      </c>
      <c r="F78" s="118">
        <v>328545.37857675576</v>
      </c>
      <c r="G78" s="118">
        <v>328545.37857675576</v>
      </c>
    </row>
    <row r="79" spans="4:7">
      <c r="D79" s="300">
        <v>54</v>
      </c>
      <c r="E79" s="118">
        <v>339177.16759127489</v>
      </c>
      <c r="F79" s="118">
        <v>339177.16759127489</v>
      </c>
      <c r="G79" s="118">
        <v>339177.16759127489</v>
      </c>
    </row>
    <row r="80" spans="4:7">
      <c r="D80" s="300">
        <v>55</v>
      </c>
      <c r="E80" s="118">
        <v>339144.5265122226</v>
      </c>
      <c r="F80" s="118">
        <v>339144.5265122226</v>
      </c>
      <c r="G80" s="118">
        <v>339144.5265122226</v>
      </c>
    </row>
    <row r="81" spans="4:7">
      <c r="D81" s="300">
        <v>56</v>
      </c>
      <c r="E81" s="118">
        <v>340744.96712313464</v>
      </c>
      <c r="F81" s="118">
        <v>340744.96712313464</v>
      </c>
      <c r="G81" s="118">
        <v>340744.96712313464</v>
      </c>
    </row>
    <row r="82" spans="4:7">
      <c r="D82" s="300">
        <v>57</v>
      </c>
      <c r="E82" s="118">
        <v>336227.0142416936</v>
      </c>
      <c r="F82" s="118">
        <v>336227.0142416936</v>
      </c>
      <c r="G82" s="118">
        <v>336227.0142416936</v>
      </c>
    </row>
    <row r="83" spans="4:7">
      <c r="D83" s="300">
        <v>58</v>
      </c>
      <c r="E83" s="118">
        <v>336927.99541996449</v>
      </c>
      <c r="F83" s="118">
        <v>336927.99541996449</v>
      </c>
      <c r="G83" s="118">
        <v>336927.99541996449</v>
      </c>
    </row>
    <row r="84" spans="4:7">
      <c r="D84" s="300">
        <v>59</v>
      </c>
      <c r="E84" s="118">
        <v>332771.22795826109</v>
      </c>
      <c r="F84" s="118">
        <v>332771.22795826109</v>
      </c>
      <c r="G84" s="118">
        <v>332771.22795826109</v>
      </c>
    </row>
    <row r="85" spans="4:7">
      <c r="D85" s="300">
        <v>60</v>
      </c>
      <c r="E85" s="118">
        <v>337829.72463319579</v>
      </c>
      <c r="F85" s="118">
        <v>337829.72463319579</v>
      </c>
      <c r="G85" s="118">
        <v>337829.72463319579</v>
      </c>
    </row>
    <row r="86" spans="4:7">
      <c r="D86" s="300">
        <v>61</v>
      </c>
      <c r="E86" s="118">
        <v>342449.15056121757</v>
      </c>
      <c r="F86" s="118">
        <v>342449.15056121757</v>
      </c>
      <c r="G86" s="118">
        <v>342449.15056121757</v>
      </c>
    </row>
    <row r="87" spans="4:7">
      <c r="D87" s="300">
        <v>62</v>
      </c>
      <c r="E87" s="118">
        <v>349623.80865200883</v>
      </c>
      <c r="F87" s="118">
        <v>349623.80865200883</v>
      </c>
      <c r="G87" s="118">
        <v>349623.80865200883</v>
      </c>
    </row>
    <row r="88" spans="4:7">
      <c r="D88" s="300">
        <v>63</v>
      </c>
      <c r="E88" s="118">
        <v>339457.58902598859</v>
      </c>
      <c r="F88" s="118">
        <v>339457.58902598859</v>
      </c>
      <c r="G88" s="118">
        <v>339457.58902598859</v>
      </c>
    </row>
    <row r="89" spans="4:7">
      <c r="D89" s="300">
        <v>64</v>
      </c>
      <c r="E89" s="118">
        <v>339483.02007300331</v>
      </c>
      <c r="F89" s="118">
        <v>339483.02007300331</v>
      </c>
      <c r="G89" s="118">
        <v>339483.02007300331</v>
      </c>
    </row>
    <row r="90" spans="4:7">
      <c r="D90" s="300">
        <v>65</v>
      </c>
      <c r="E90" s="118">
        <v>338239.45863318257</v>
      </c>
      <c r="F90" s="118">
        <v>338239.45863318257</v>
      </c>
      <c r="G90" s="118">
        <v>338239.45863318257</v>
      </c>
    </row>
    <row r="91" spans="4:7">
      <c r="D91" s="300">
        <v>66</v>
      </c>
      <c r="E91" s="118">
        <v>341558.98652136477</v>
      </c>
      <c r="F91" s="118">
        <v>341558.98652136477</v>
      </c>
      <c r="G91" s="118">
        <v>341558.98652136477</v>
      </c>
    </row>
    <row r="92" spans="4:7">
      <c r="D92" s="300">
        <v>67</v>
      </c>
      <c r="E92" s="118">
        <v>343166.72502541327</v>
      </c>
      <c r="F92" s="118">
        <v>343166.72502541327</v>
      </c>
      <c r="G92" s="118">
        <v>343166.72502541327</v>
      </c>
    </row>
    <row r="93" spans="4:7">
      <c r="D93" s="300">
        <v>68</v>
      </c>
      <c r="E93" s="118">
        <v>339519.57031780615</v>
      </c>
      <c r="F93" s="118">
        <v>339519.57031780615</v>
      </c>
      <c r="G93" s="118">
        <v>339519.57031780615</v>
      </c>
    </row>
    <row r="94" spans="4:7">
      <c r="D94" s="300">
        <v>69</v>
      </c>
      <c r="E94" s="118">
        <v>337184.92198305961</v>
      </c>
      <c r="F94" s="118">
        <v>337184.92198305961</v>
      </c>
      <c r="G94" s="118">
        <v>337184.92198305961</v>
      </c>
    </row>
    <row r="95" spans="4:7">
      <c r="D95" s="300">
        <v>70</v>
      </c>
      <c r="E95" s="118">
        <v>339527.84476125991</v>
      </c>
      <c r="F95" s="118">
        <v>339527.84476125991</v>
      </c>
      <c r="G95" s="118">
        <v>339527.84476125991</v>
      </c>
    </row>
    <row r="96" spans="4:7">
      <c r="D96" s="300">
        <v>71</v>
      </c>
      <c r="E96" s="118">
        <v>344283.21137789357</v>
      </c>
      <c r="F96" s="118">
        <v>344283.21137789357</v>
      </c>
      <c r="G96" s="118">
        <v>344283.21137789357</v>
      </c>
    </row>
    <row r="97" spans="4:7">
      <c r="D97" s="300">
        <v>72</v>
      </c>
      <c r="E97" s="118">
        <v>346311.36957692332</v>
      </c>
      <c r="F97" s="118">
        <v>346311.36957692332</v>
      </c>
      <c r="G97" s="118">
        <v>346311.36957692332</v>
      </c>
    </row>
    <row r="98" spans="4:7">
      <c r="D98" s="300">
        <v>73</v>
      </c>
      <c r="E98" s="118">
        <v>336748.69022490294</v>
      </c>
      <c r="F98" s="118">
        <v>336748.69022490294</v>
      </c>
      <c r="G98" s="118">
        <v>336748.69022490294</v>
      </c>
    </row>
    <row r="99" spans="4:7">
      <c r="D99" s="300">
        <v>74</v>
      </c>
      <c r="E99" s="118">
        <v>345165.6658143134</v>
      </c>
      <c r="F99" s="118">
        <v>345165.6658143134</v>
      </c>
      <c r="G99" s="118">
        <v>345165.6658143134</v>
      </c>
    </row>
    <row r="100" spans="4:7">
      <c r="D100" s="300">
        <v>75</v>
      </c>
      <c r="E100" s="118">
        <v>332179.81994913623</v>
      </c>
      <c r="F100" s="118">
        <v>332179.81994913623</v>
      </c>
      <c r="G100" s="118">
        <v>332179.81994913623</v>
      </c>
    </row>
    <row r="101" spans="4:7">
      <c r="D101" s="300">
        <v>76</v>
      </c>
      <c r="E101" s="118">
        <v>344347.17332636035</v>
      </c>
      <c r="F101" s="118">
        <v>344347.17332636035</v>
      </c>
      <c r="G101" s="118">
        <v>344347.17332636035</v>
      </c>
    </row>
    <row r="102" spans="4:7">
      <c r="D102" s="300">
        <v>77</v>
      </c>
      <c r="E102" s="118">
        <v>341663.05124183197</v>
      </c>
      <c r="F102" s="118">
        <v>341663.05124183197</v>
      </c>
      <c r="G102" s="118">
        <v>341663.05124183197</v>
      </c>
    </row>
    <row r="103" spans="4:7">
      <c r="D103" s="300">
        <v>78</v>
      </c>
      <c r="E103" s="118">
        <v>341619.56922363612</v>
      </c>
      <c r="F103" s="118">
        <v>341619.56922363612</v>
      </c>
      <c r="G103" s="118">
        <v>341619.56922363612</v>
      </c>
    </row>
    <row r="104" spans="4:7">
      <c r="D104" s="300">
        <v>79</v>
      </c>
      <c r="E104" s="118">
        <v>338497.43429174734</v>
      </c>
      <c r="F104" s="118">
        <v>338497.43429174734</v>
      </c>
      <c r="G104" s="118">
        <v>338497.43429174734</v>
      </c>
    </row>
    <row r="105" spans="4:7">
      <c r="D105" s="300">
        <v>80</v>
      </c>
      <c r="E105" s="118">
        <v>338949.41772226419</v>
      </c>
      <c r="F105" s="118">
        <v>338949.41772226419</v>
      </c>
      <c r="G105" s="118">
        <v>338949.41772226419</v>
      </c>
    </row>
    <row r="106" spans="4:7">
      <c r="D106" s="300">
        <v>81</v>
      </c>
      <c r="E106" s="118">
        <v>339483.12594663037</v>
      </c>
      <c r="F106" s="118">
        <v>339483.12594663037</v>
      </c>
      <c r="G106" s="118">
        <v>339483.12594663037</v>
      </c>
    </row>
    <row r="107" spans="4:7">
      <c r="D107" s="300">
        <v>82</v>
      </c>
      <c r="E107" s="118">
        <v>334644.40174901584</v>
      </c>
      <c r="F107" s="118">
        <v>334644.40174901584</v>
      </c>
      <c r="G107" s="118">
        <v>334644.40174901584</v>
      </c>
    </row>
    <row r="108" spans="4:7">
      <c r="D108" s="300">
        <v>83</v>
      </c>
      <c r="E108" s="118">
        <v>343356.18897212355</v>
      </c>
      <c r="F108" s="118">
        <v>343356.18897212355</v>
      </c>
      <c r="G108" s="118">
        <v>343356.18897212355</v>
      </c>
    </row>
    <row r="109" spans="4:7">
      <c r="D109" s="300">
        <v>84</v>
      </c>
      <c r="E109" s="118">
        <v>339183.86843145714</v>
      </c>
      <c r="F109" s="118">
        <v>339183.86843145714</v>
      </c>
      <c r="G109" s="118">
        <v>339183.86843145714</v>
      </c>
    </row>
    <row r="110" spans="4:7">
      <c r="D110" s="300">
        <v>85</v>
      </c>
      <c r="E110" s="118">
        <v>343315.61118467967</v>
      </c>
      <c r="F110" s="118">
        <v>343315.61118467967</v>
      </c>
      <c r="G110" s="118">
        <v>343315.61118467967</v>
      </c>
    </row>
    <row r="111" spans="4:7">
      <c r="D111" s="300">
        <v>86</v>
      </c>
      <c r="E111" s="118">
        <v>345093.3660048141</v>
      </c>
      <c r="F111" s="118">
        <v>345093.3660048141</v>
      </c>
      <c r="G111" s="118">
        <v>345093.3660048141</v>
      </c>
    </row>
    <row r="112" spans="4:7">
      <c r="D112" s="300">
        <v>87</v>
      </c>
      <c r="E112" s="118">
        <v>341240.30279877194</v>
      </c>
      <c r="F112" s="118">
        <v>341240.30279877194</v>
      </c>
      <c r="G112" s="118">
        <v>341240.30279877194</v>
      </c>
    </row>
    <row r="113" spans="4:7">
      <c r="D113" s="300">
        <v>88</v>
      </c>
      <c r="E113" s="118">
        <v>340362.02606510918</v>
      </c>
      <c r="F113" s="118">
        <v>340362.02606510918</v>
      </c>
      <c r="G113" s="118">
        <v>340362.02606510918</v>
      </c>
    </row>
    <row r="114" spans="4:7">
      <c r="D114" s="300">
        <v>89</v>
      </c>
      <c r="E114" s="118">
        <v>345821.17044468579</v>
      </c>
      <c r="F114" s="118">
        <v>345821.17044468579</v>
      </c>
      <c r="G114" s="118">
        <v>345821.17044468579</v>
      </c>
    </row>
    <row r="115" spans="4:7">
      <c r="D115" s="300">
        <v>90</v>
      </c>
      <c r="E115" s="118">
        <v>335753.54718938319</v>
      </c>
      <c r="F115" s="118">
        <v>335753.54718938319</v>
      </c>
      <c r="G115" s="118">
        <v>335753.54718938319</v>
      </c>
    </row>
    <row r="116" spans="4:7">
      <c r="D116" s="300">
        <v>91</v>
      </c>
      <c r="E116" s="118">
        <v>344862.63909976423</v>
      </c>
      <c r="F116" s="118">
        <v>344862.63909976423</v>
      </c>
      <c r="G116" s="118">
        <v>344862.63909976423</v>
      </c>
    </row>
    <row r="117" spans="4:7">
      <c r="D117" s="300">
        <v>92</v>
      </c>
      <c r="E117" s="118">
        <v>339315.33523193782</v>
      </c>
      <c r="F117" s="118">
        <v>339315.33523193782</v>
      </c>
      <c r="G117" s="118">
        <v>339315.33523193782</v>
      </c>
    </row>
    <row r="118" spans="4:7">
      <c r="D118" s="300">
        <v>93</v>
      </c>
      <c r="E118" s="118">
        <v>344059.52417526959</v>
      </c>
      <c r="F118" s="118">
        <v>344059.52417526959</v>
      </c>
      <c r="G118" s="118">
        <v>344059.52417526959</v>
      </c>
    </row>
    <row r="119" spans="4:7">
      <c r="D119" s="300">
        <v>94</v>
      </c>
      <c r="E119" s="118">
        <v>346690.43631012365</v>
      </c>
      <c r="F119" s="118">
        <v>346690.43631012365</v>
      </c>
      <c r="G119" s="118">
        <v>346690.43631012365</v>
      </c>
    </row>
    <row r="120" spans="4:7">
      <c r="D120" s="300">
        <v>95</v>
      </c>
      <c r="E120" s="118">
        <v>334239.81803144084</v>
      </c>
      <c r="F120" s="118">
        <v>334239.81803144084</v>
      </c>
      <c r="G120" s="118">
        <v>334239.81803144084</v>
      </c>
    </row>
    <row r="121" spans="4:7">
      <c r="D121" s="300">
        <v>96</v>
      </c>
      <c r="E121" s="118">
        <v>344452.49215856678</v>
      </c>
      <c r="F121" s="118">
        <v>344452.49215856678</v>
      </c>
      <c r="G121" s="118">
        <v>344452.49215856678</v>
      </c>
    </row>
    <row r="122" spans="4:7">
      <c r="D122" s="300">
        <v>97</v>
      </c>
      <c r="E122" s="118">
        <v>338487.72544663463</v>
      </c>
      <c r="F122" s="118">
        <v>338487.72544663463</v>
      </c>
      <c r="G122" s="118">
        <v>338487.72544663463</v>
      </c>
    </row>
    <row r="123" spans="4:7">
      <c r="D123" s="300">
        <v>98</v>
      </c>
      <c r="E123" s="118">
        <v>338371.71948734554</v>
      </c>
      <c r="F123" s="118">
        <v>338371.71948734554</v>
      </c>
      <c r="G123" s="118">
        <v>338371.71948734554</v>
      </c>
    </row>
    <row r="124" spans="4:7">
      <c r="D124" s="300">
        <v>99</v>
      </c>
      <c r="E124" s="118">
        <v>343173.84673134243</v>
      </c>
      <c r="F124" s="118">
        <v>343173.84673134243</v>
      </c>
      <c r="G124" s="118">
        <v>343173.84673134243</v>
      </c>
    </row>
    <row r="125" spans="4:7">
      <c r="D125" s="300">
        <v>100</v>
      </c>
      <c r="E125" s="118">
        <v>343239.25375746121</v>
      </c>
      <c r="F125" s="118">
        <v>343239.25375746121</v>
      </c>
      <c r="G125" s="118">
        <v>343239.25375746121</v>
      </c>
    </row>
    <row r="126" spans="4:7">
      <c r="D126" s="300">
        <v>101</v>
      </c>
      <c r="E126" s="118">
        <v>336579.61499359529</v>
      </c>
      <c r="F126" s="118">
        <v>336579.61499359529</v>
      </c>
      <c r="G126" s="118">
        <v>336579.61499359529</v>
      </c>
    </row>
    <row r="127" spans="4:7">
      <c r="D127" s="300">
        <v>102</v>
      </c>
      <c r="E127" s="118">
        <v>333624.89101652807</v>
      </c>
      <c r="F127" s="118">
        <v>333624.89101652807</v>
      </c>
      <c r="G127" s="118">
        <v>333624.89101652807</v>
      </c>
    </row>
    <row r="128" spans="4:7">
      <c r="D128" s="300">
        <v>103</v>
      </c>
      <c r="E128" s="118">
        <v>341460.1097715426</v>
      </c>
      <c r="F128" s="118">
        <v>341460.1097715426</v>
      </c>
      <c r="G128" s="118">
        <v>341460.1097715426</v>
      </c>
    </row>
    <row r="129" spans="4:7">
      <c r="D129" s="300">
        <v>104</v>
      </c>
      <c r="E129" s="118">
        <v>335346.19142693898</v>
      </c>
      <c r="F129" s="118">
        <v>335346.19142693898</v>
      </c>
      <c r="G129" s="118">
        <v>335346.19142693898</v>
      </c>
    </row>
    <row r="130" spans="4:7">
      <c r="D130" s="300">
        <v>105</v>
      </c>
      <c r="E130" s="118">
        <v>338030.0015283188</v>
      </c>
      <c r="F130" s="118">
        <v>338030.0015283188</v>
      </c>
      <c r="G130" s="118">
        <v>338030.0015283188</v>
      </c>
    </row>
    <row r="131" spans="4:7">
      <c r="D131" s="300">
        <v>106</v>
      </c>
      <c r="E131" s="118">
        <v>344583.96587341989</v>
      </c>
      <c r="F131" s="118">
        <v>344583.96587341989</v>
      </c>
      <c r="G131" s="118">
        <v>344583.96587341989</v>
      </c>
    </row>
    <row r="132" spans="4:7">
      <c r="D132" s="300">
        <v>107</v>
      </c>
      <c r="E132" s="118">
        <v>334212.93874255806</v>
      </c>
      <c r="F132" s="118">
        <v>334212.93874255806</v>
      </c>
      <c r="G132" s="118">
        <v>334212.93874255806</v>
      </c>
    </row>
    <row r="133" spans="4:7">
      <c r="D133" s="300">
        <v>108</v>
      </c>
      <c r="E133" s="118">
        <v>342576.52253989247</v>
      </c>
      <c r="F133" s="118">
        <v>342576.52253989247</v>
      </c>
      <c r="G133" s="118">
        <v>342576.52253989247</v>
      </c>
    </row>
    <row r="134" spans="4:7">
      <c r="D134" s="300">
        <v>109</v>
      </c>
      <c r="E134" s="118">
        <v>325566.06135196844</v>
      </c>
      <c r="F134" s="118">
        <v>325566.06135196844</v>
      </c>
      <c r="G134" s="118">
        <v>325566.06135196844</v>
      </c>
    </row>
    <row r="135" spans="4:7">
      <c r="D135" s="300">
        <v>110</v>
      </c>
      <c r="E135" s="118">
        <v>332697.27268504543</v>
      </c>
      <c r="F135" s="118">
        <v>332697.27268504543</v>
      </c>
      <c r="G135" s="118">
        <v>332697.27268504543</v>
      </c>
    </row>
    <row r="136" spans="4:7">
      <c r="D136" s="300">
        <v>111</v>
      </c>
      <c r="E136" s="118">
        <v>337041.81018896308</v>
      </c>
      <c r="F136" s="118">
        <v>337041.81018896308</v>
      </c>
      <c r="G136" s="118">
        <v>337041.81018896308</v>
      </c>
    </row>
    <row r="137" spans="4:7">
      <c r="D137" s="300">
        <v>112</v>
      </c>
      <c r="E137" s="118">
        <v>343417.44496630598</v>
      </c>
      <c r="F137" s="118">
        <v>343417.44496630598</v>
      </c>
      <c r="G137" s="118">
        <v>343417.44496630598</v>
      </c>
    </row>
    <row r="138" spans="4:7">
      <c r="D138" s="300">
        <v>113</v>
      </c>
      <c r="E138" s="118">
        <v>340547.79791877163</v>
      </c>
      <c r="F138" s="118">
        <v>340547.79791877163</v>
      </c>
      <c r="G138" s="118">
        <v>340547.79791877163</v>
      </c>
    </row>
    <row r="139" spans="4:7">
      <c r="D139" s="300">
        <v>114</v>
      </c>
      <c r="E139" s="118">
        <v>336444.91633419105</v>
      </c>
      <c r="F139" s="118">
        <v>336444.91633419105</v>
      </c>
      <c r="G139" s="118">
        <v>336444.91633419105</v>
      </c>
    </row>
    <row r="140" spans="4:7">
      <c r="D140" s="300">
        <v>115</v>
      </c>
      <c r="E140" s="118">
        <v>337161.04792397015</v>
      </c>
      <c r="F140" s="118">
        <v>337161.04792397015</v>
      </c>
      <c r="G140" s="118">
        <v>337161.04792397015</v>
      </c>
    </row>
    <row r="141" spans="4:7">
      <c r="D141" s="300">
        <v>116</v>
      </c>
      <c r="E141" s="118">
        <v>344369.09575920657</v>
      </c>
      <c r="F141" s="118">
        <v>344369.09575920657</v>
      </c>
      <c r="G141" s="118">
        <v>344369.09575920657</v>
      </c>
    </row>
    <row r="142" spans="4:7">
      <c r="D142" s="300">
        <v>117</v>
      </c>
      <c r="E142" s="118">
        <v>355698.81658266601</v>
      </c>
      <c r="F142" s="118">
        <v>355698.81658266601</v>
      </c>
      <c r="G142" s="118">
        <v>355698.81658266601</v>
      </c>
    </row>
    <row r="143" spans="4:7">
      <c r="D143" s="300">
        <v>118</v>
      </c>
      <c r="E143" s="118">
        <v>340490.99315197376</v>
      </c>
      <c r="F143" s="118">
        <v>340490.99315197376</v>
      </c>
      <c r="G143" s="118">
        <v>340490.99315197376</v>
      </c>
    </row>
    <row r="144" spans="4:7">
      <c r="D144" s="300">
        <v>119</v>
      </c>
      <c r="E144" s="118">
        <v>337682.23955651349</v>
      </c>
      <c r="F144" s="118">
        <v>337682.23955651349</v>
      </c>
      <c r="G144" s="118">
        <v>337682.23955651349</v>
      </c>
    </row>
    <row r="145" spans="4:7">
      <c r="D145" s="300">
        <v>120</v>
      </c>
      <c r="E145" s="118">
        <v>338047.98166746262</v>
      </c>
      <c r="F145" s="118">
        <v>338047.98166746262</v>
      </c>
      <c r="G145" s="118">
        <v>338047.98166746262</v>
      </c>
    </row>
    <row r="146" spans="4:7">
      <c r="D146" s="300">
        <v>121</v>
      </c>
      <c r="E146" s="118">
        <v>349297.37699220976</v>
      </c>
      <c r="F146" s="118">
        <v>349297.37699220976</v>
      </c>
      <c r="G146" s="118">
        <v>349297.37699220976</v>
      </c>
    </row>
    <row r="147" spans="4:7">
      <c r="D147" s="300">
        <v>122</v>
      </c>
      <c r="E147" s="118">
        <v>343481.74271852372</v>
      </c>
      <c r="F147" s="118">
        <v>343481.74271852372</v>
      </c>
      <c r="G147" s="118">
        <v>343481.74271852372</v>
      </c>
    </row>
    <row r="148" spans="4:7">
      <c r="D148" s="300">
        <v>123</v>
      </c>
      <c r="E148" s="118">
        <v>340957.82151032652</v>
      </c>
      <c r="F148" s="118">
        <v>340957.82151032652</v>
      </c>
      <c r="G148" s="118">
        <v>340957.82151032652</v>
      </c>
    </row>
    <row r="149" spans="4:7">
      <c r="D149" s="300">
        <v>124</v>
      </c>
      <c r="E149" s="118">
        <v>338051.91661504819</v>
      </c>
      <c r="F149" s="118">
        <v>338051.91661504819</v>
      </c>
      <c r="G149" s="118">
        <v>338051.91661504819</v>
      </c>
    </row>
    <row r="150" spans="4:7">
      <c r="D150" s="300">
        <v>125</v>
      </c>
      <c r="E150" s="118">
        <v>324974.81959618017</v>
      </c>
      <c r="F150" s="118">
        <v>324974.81959618017</v>
      </c>
      <c r="G150" s="118">
        <v>324974.81959618017</v>
      </c>
    </row>
    <row r="151" spans="4:7">
      <c r="D151" s="300">
        <v>126</v>
      </c>
      <c r="E151" s="118">
        <v>341285.24151873228</v>
      </c>
      <c r="F151" s="118">
        <v>341285.24151873228</v>
      </c>
      <c r="G151" s="118">
        <v>341285.24151873228</v>
      </c>
    </row>
    <row r="152" spans="4:7">
      <c r="D152" s="300">
        <v>127</v>
      </c>
      <c r="E152" s="118">
        <v>345551.58339190163</v>
      </c>
      <c r="F152" s="118">
        <v>345551.58339190163</v>
      </c>
      <c r="G152" s="118">
        <v>345551.58339190163</v>
      </c>
    </row>
    <row r="153" spans="4:7">
      <c r="D153" s="300">
        <v>128</v>
      </c>
      <c r="E153" s="118">
        <v>344591.98929259559</v>
      </c>
      <c r="F153" s="118">
        <v>344591.98929259559</v>
      </c>
      <c r="G153" s="118">
        <v>344591.98929259559</v>
      </c>
    </row>
    <row r="154" spans="4:7">
      <c r="D154" s="300">
        <v>129</v>
      </c>
      <c r="E154" s="118">
        <v>341799.58177406853</v>
      </c>
      <c r="F154" s="118">
        <v>341799.58177406853</v>
      </c>
      <c r="G154" s="118">
        <v>341799.58177406853</v>
      </c>
    </row>
    <row r="155" spans="4:7">
      <c r="D155" s="300">
        <v>130</v>
      </c>
      <c r="E155" s="118">
        <v>338282.30148298189</v>
      </c>
      <c r="F155" s="118">
        <v>338282.30148298189</v>
      </c>
      <c r="G155" s="118">
        <v>338282.30148298189</v>
      </c>
    </row>
    <row r="156" spans="4:7">
      <c r="D156" s="300">
        <v>131</v>
      </c>
      <c r="E156" s="118">
        <v>349074.87691826792</v>
      </c>
      <c r="F156" s="118">
        <v>349074.87691826792</v>
      </c>
      <c r="G156" s="118">
        <v>349074.87691826792</v>
      </c>
    </row>
    <row r="157" spans="4:7">
      <c r="D157" s="300">
        <v>132</v>
      </c>
      <c r="E157" s="118">
        <v>334591.36566494516</v>
      </c>
      <c r="F157" s="118">
        <v>334591.36566494516</v>
      </c>
      <c r="G157" s="118">
        <v>334591.36566494516</v>
      </c>
    </row>
    <row r="158" spans="4:7">
      <c r="D158" s="300">
        <v>133</v>
      </c>
      <c r="E158" s="118">
        <v>346714.61831733247</v>
      </c>
      <c r="F158" s="118">
        <v>346714.61831733247</v>
      </c>
      <c r="G158" s="118">
        <v>346714.61831733247</v>
      </c>
    </row>
    <row r="159" spans="4:7">
      <c r="D159" s="300">
        <v>134</v>
      </c>
      <c r="E159" s="118">
        <v>339961.03949908691</v>
      </c>
      <c r="F159" s="118">
        <v>339961.03949908691</v>
      </c>
      <c r="G159" s="118">
        <v>339961.03949908691</v>
      </c>
    </row>
    <row r="160" spans="4:7">
      <c r="D160" s="300">
        <v>135</v>
      </c>
      <c r="E160" s="118">
        <v>334011.76498731069</v>
      </c>
      <c r="F160" s="118">
        <v>334011.76498731069</v>
      </c>
      <c r="G160" s="118">
        <v>334011.76498731069</v>
      </c>
    </row>
    <row r="161" spans="4:7">
      <c r="D161" s="300">
        <v>136</v>
      </c>
      <c r="E161" s="118">
        <v>333331.53771001159</v>
      </c>
      <c r="F161" s="118">
        <v>333331.53771001159</v>
      </c>
      <c r="G161" s="118">
        <v>333331.53771001159</v>
      </c>
    </row>
    <row r="162" spans="4:7">
      <c r="D162" s="300">
        <v>137</v>
      </c>
      <c r="E162" s="118">
        <v>332734.33388524136</v>
      </c>
      <c r="F162" s="118">
        <v>332734.33388524136</v>
      </c>
      <c r="G162" s="118">
        <v>332734.33388524136</v>
      </c>
    </row>
    <row r="163" spans="4:7">
      <c r="D163" s="300">
        <v>138</v>
      </c>
      <c r="E163" s="118">
        <v>336153.99045457027</v>
      </c>
      <c r="F163" s="118">
        <v>336153.99045457027</v>
      </c>
      <c r="G163" s="118">
        <v>336153.99045457027</v>
      </c>
    </row>
    <row r="164" spans="4:7">
      <c r="D164" s="300">
        <v>139</v>
      </c>
      <c r="E164" s="118">
        <v>337574.7095392092</v>
      </c>
      <c r="F164" s="118">
        <v>337574.7095392092</v>
      </c>
      <c r="G164" s="118">
        <v>337574.7095392092</v>
      </c>
    </row>
    <row r="165" spans="4:7">
      <c r="D165" s="300">
        <v>140</v>
      </c>
      <c r="E165" s="118">
        <v>338887.42515040003</v>
      </c>
      <c r="F165" s="118">
        <v>338887.42515040003</v>
      </c>
      <c r="G165" s="118">
        <v>338887.42515040003</v>
      </c>
    </row>
    <row r="166" spans="4:7">
      <c r="D166" s="300">
        <v>141</v>
      </c>
      <c r="E166" s="118">
        <v>340155.97263365082</v>
      </c>
      <c r="F166" s="118">
        <v>340155.97263365082</v>
      </c>
      <c r="G166" s="118">
        <v>340155.97263365082</v>
      </c>
    </row>
    <row r="167" spans="4:7">
      <c r="D167" s="300">
        <v>142</v>
      </c>
      <c r="E167" s="118">
        <v>334911.30695819814</v>
      </c>
      <c r="F167" s="118">
        <v>334911.30695819814</v>
      </c>
      <c r="G167" s="118">
        <v>334911.30695819814</v>
      </c>
    </row>
    <row r="168" spans="4:7">
      <c r="D168" s="300">
        <v>143</v>
      </c>
      <c r="E168" s="118">
        <v>346899.82042128959</v>
      </c>
      <c r="F168" s="118">
        <v>346899.82042128959</v>
      </c>
      <c r="G168" s="118">
        <v>346899.82042128959</v>
      </c>
    </row>
    <row r="169" spans="4:7">
      <c r="D169" s="300">
        <v>144</v>
      </c>
      <c r="E169" s="118">
        <v>343707.30205140472</v>
      </c>
      <c r="F169" s="118">
        <v>343707.30205140472</v>
      </c>
      <c r="G169" s="118">
        <v>343707.30205140472</v>
      </c>
    </row>
    <row r="170" spans="4:7">
      <c r="D170" s="300">
        <v>145</v>
      </c>
      <c r="E170" s="118">
        <v>337813.38660939579</v>
      </c>
      <c r="F170" s="118">
        <v>337813.38660939579</v>
      </c>
      <c r="G170" s="118">
        <v>337813.38660939579</v>
      </c>
    </row>
    <row r="171" spans="4:7">
      <c r="D171" s="300">
        <v>146</v>
      </c>
      <c r="E171" s="118">
        <v>341552.44914197241</v>
      </c>
      <c r="F171" s="118">
        <v>341552.44914197241</v>
      </c>
      <c r="G171" s="118">
        <v>341552.44914197241</v>
      </c>
    </row>
    <row r="172" spans="4:7">
      <c r="D172" s="300">
        <v>147</v>
      </c>
      <c r="E172" s="118">
        <v>336120.06585398084</v>
      </c>
      <c r="F172" s="118">
        <v>336120.06585398084</v>
      </c>
      <c r="G172" s="118">
        <v>336120.06585398084</v>
      </c>
    </row>
    <row r="173" spans="4:7">
      <c r="D173" s="300">
        <v>148</v>
      </c>
      <c r="E173" s="118">
        <v>344961.32982181478</v>
      </c>
      <c r="F173" s="118">
        <v>344961.32982181478</v>
      </c>
      <c r="G173" s="118">
        <v>344961.32982181478</v>
      </c>
    </row>
    <row r="174" spans="4:7">
      <c r="D174" s="300">
        <v>149</v>
      </c>
      <c r="E174" s="118">
        <v>342762.93519571383</v>
      </c>
      <c r="F174" s="118">
        <v>342762.93519571383</v>
      </c>
      <c r="G174" s="118">
        <v>342762.93519571383</v>
      </c>
    </row>
    <row r="175" spans="4:7">
      <c r="D175" s="300">
        <v>150</v>
      </c>
      <c r="E175" s="118">
        <v>334320.48902587057</v>
      </c>
      <c r="F175" s="118">
        <v>334320.48902587057</v>
      </c>
      <c r="G175" s="118">
        <v>334320.48902587057</v>
      </c>
    </row>
    <row r="176" spans="4:7">
      <c r="D176" s="300">
        <v>151</v>
      </c>
      <c r="E176" s="118">
        <v>339690.10628929059</v>
      </c>
      <c r="F176" s="118">
        <v>339690.10628929059</v>
      </c>
      <c r="G176" s="118">
        <v>339690.10628929059</v>
      </c>
    </row>
    <row r="177" spans="4:7">
      <c r="D177" s="300">
        <v>152</v>
      </c>
      <c r="E177" s="118">
        <v>331480.64660129417</v>
      </c>
      <c r="F177" s="118">
        <v>331480.64660129417</v>
      </c>
      <c r="G177" s="118">
        <v>331480.64660129417</v>
      </c>
    </row>
    <row r="178" spans="4:7">
      <c r="D178" s="300">
        <v>153</v>
      </c>
      <c r="E178" s="118">
        <v>334180.10092356429</v>
      </c>
      <c r="F178" s="118">
        <v>334180.10092356429</v>
      </c>
      <c r="G178" s="118">
        <v>334180.10092356429</v>
      </c>
    </row>
    <row r="179" spans="4:7">
      <c r="D179" s="300">
        <v>154</v>
      </c>
      <c r="E179" s="118">
        <v>330201.74152775889</v>
      </c>
      <c r="F179" s="118">
        <v>330201.74152775889</v>
      </c>
      <c r="G179" s="118">
        <v>330201.74152775889</v>
      </c>
    </row>
    <row r="180" spans="4:7">
      <c r="D180" s="300">
        <v>155</v>
      </c>
      <c r="E180" s="118">
        <v>345037.58424256276</v>
      </c>
      <c r="F180" s="118">
        <v>345037.58424256276</v>
      </c>
      <c r="G180" s="118">
        <v>345037.58424256276</v>
      </c>
    </row>
    <row r="181" spans="4:7">
      <c r="D181" s="300">
        <v>156</v>
      </c>
      <c r="E181" s="118">
        <v>341117.04475764849</v>
      </c>
      <c r="F181" s="118">
        <v>341117.04475764849</v>
      </c>
      <c r="G181" s="118">
        <v>341117.04475764849</v>
      </c>
    </row>
    <row r="182" spans="4:7">
      <c r="D182" s="300">
        <v>157</v>
      </c>
      <c r="E182" s="118">
        <v>337747.62416335678</v>
      </c>
      <c r="F182" s="118">
        <v>337747.62416335678</v>
      </c>
      <c r="G182" s="118">
        <v>337747.62416335678</v>
      </c>
    </row>
    <row r="183" spans="4:7">
      <c r="D183" s="300">
        <v>158</v>
      </c>
      <c r="E183" s="118">
        <v>337685.89033475658</v>
      </c>
      <c r="F183" s="118">
        <v>337685.89033475658</v>
      </c>
      <c r="G183" s="118">
        <v>337685.89033475658</v>
      </c>
    </row>
    <row r="184" spans="4:7">
      <c r="D184" s="300">
        <v>159</v>
      </c>
      <c r="E184" s="118">
        <v>331249.21960749594</v>
      </c>
      <c r="F184" s="118">
        <v>331249.21960749594</v>
      </c>
      <c r="G184" s="118">
        <v>331249.21960749594</v>
      </c>
    </row>
    <row r="185" spans="4:7">
      <c r="D185" s="300">
        <v>160</v>
      </c>
      <c r="E185" s="118">
        <v>335952.64093980589</v>
      </c>
      <c r="F185" s="118">
        <v>335952.64093980589</v>
      </c>
      <c r="G185" s="118">
        <v>335952.64093980589</v>
      </c>
    </row>
    <row r="186" spans="4:7">
      <c r="D186" s="300">
        <v>161</v>
      </c>
      <c r="E186" s="118">
        <v>338463.49091293052</v>
      </c>
      <c r="F186" s="118">
        <v>338463.49091293052</v>
      </c>
      <c r="G186" s="118">
        <v>338463.49091293052</v>
      </c>
    </row>
    <row r="187" spans="4:7">
      <c r="D187" s="300">
        <v>162</v>
      </c>
      <c r="E187" s="118">
        <v>341383.14360603737</v>
      </c>
      <c r="F187" s="118">
        <v>341383.14360603737</v>
      </c>
      <c r="G187" s="118">
        <v>341383.14360603737</v>
      </c>
    </row>
    <row r="188" spans="4:7">
      <c r="D188" s="300">
        <v>163</v>
      </c>
      <c r="E188" s="118">
        <v>333749.45808903931</v>
      </c>
      <c r="F188" s="118">
        <v>333749.45808903931</v>
      </c>
      <c r="G188" s="118">
        <v>333749.45808903931</v>
      </c>
    </row>
    <row r="189" spans="4:7">
      <c r="D189" s="300">
        <v>164</v>
      </c>
      <c r="E189" s="118">
        <v>340783.10002661683</v>
      </c>
      <c r="F189" s="118">
        <v>340783.10002661683</v>
      </c>
      <c r="G189" s="118">
        <v>340783.10002661683</v>
      </c>
    </row>
    <row r="190" spans="4:7">
      <c r="D190" s="300">
        <v>165</v>
      </c>
      <c r="E190" s="118">
        <v>342714.76182339853</v>
      </c>
      <c r="F190" s="118">
        <v>342714.76182339853</v>
      </c>
      <c r="G190" s="118">
        <v>342714.76182339853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FE34F9F9-9095-429A-8927-E185F281242D}">
      <formula1>SIM_Classes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C7C4-17C8-43C3-8742-B8F3B098BE71}">
  <sheetPr codeName="Sheet26">
    <tabColor theme="9" tint="-0.499984740745262"/>
  </sheetPr>
  <dimension ref="D4:O1802"/>
  <sheetViews>
    <sheetView topLeftCell="C243" workbookViewId="0">
      <selection activeCell="E260" sqref="E260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21</v>
      </c>
      <c r="F4" s="281"/>
      <c r="G4" s="282" t="s">
        <v>21</v>
      </c>
    </row>
    <row r="5" spans="4:12">
      <c r="D5" s="279" t="s">
        <v>6</v>
      </c>
      <c r="E5" s="280" t="str">
        <f>VLOOKUP($E4,Class_Codes,2,0)</f>
        <v>MC</v>
      </c>
      <c r="F5" s="281"/>
      <c r="G5" s="282" t="s">
        <v>22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535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6">
        <v>0</v>
      </c>
      <c r="F10" s="289" t="s">
        <v>145</v>
      </c>
      <c r="G10" s="287">
        <v>0</v>
      </c>
      <c r="L10" s="283"/>
    </row>
    <row r="11" spans="4:12">
      <c r="D11" s="279" t="s">
        <v>146</v>
      </c>
      <c r="E11" s="286">
        <v>0</v>
      </c>
      <c r="F11" s="289"/>
      <c r="G11" s="287">
        <v>0</v>
      </c>
      <c r="L11" s="283"/>
    </row>
    <row r="12" spans="4:12">
      <c r="D12" s="279" t="s">
        <v>147</v>
      </c>
      <c r="E12" s="288">
        <v>1</v>
      </c>
      <c r="F12" s="291" t="s">
        <v>148</v>
      </c>
      <c r="G12" s="290">
        <v>1</v>
      </c>
      <c r="L12" s="283"/>
    </row>
    <row r="13" spans="4:12" s="283" customFormat="1">
      <c r="D13" s="279" t="s">
        <v>149</v>
      </c>
      <c r="E13" s="286">
        <v>0</v>
      </c>
      <c r="F13" s="293" t="s">
        <v>148</v>
      </c>
      <c r="G13" s="287">
        <v>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RI_Summary!H25</f>
        <v>0</v>
      </c>
      <c r="F15" s="289" t="s">
        <v>151</v>
      </c>
      <c r="G15" s="294">
        <v>1750000</v>
      </c>
    </row>
    <row r="16" spans="4:12">
      <c r="D16" s="279" t="s">
        <v>134</v>
      </c>
      <c r="E16" s="284">
        <f>RI_Summary!L25</f>
        <v>0</v>
      </c>
      <c r="F16" s="289" t="s">
        <v>152</v>
      </c>
      <c r="G16" s="285">
        <v>298250000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5199183653.5648756</v>
      </c>
      <c r="F20" s="302">
        <v>5199183653.5648756</v>
      </c>
      <c r="G20" s="302">
        <v>5199183653.5648756</v>
      </c>
      <c r="H20" s="297"/>
      <c r="K20" s="302" t="s">
        <v>157</v>
      </c>
      <c r="L20" s="302">
        <f ca="1">_xlfn.PERCENTILE.INC(INDIRECT("L"&amp;L17&amp;":L"&amp;L18,1),$L$16)</f>
        <v>5267858338.5872173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5267858338.5872173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23448124.684569724</v>
      </c>
      <c r="F26" s="307">
        <v>23448124.684569724</v>
      </c>
      <c r="G26" s="307">
        <v>23448124.684569724</v>
      </c>
      <c r="K26" s="118">
        <v>1</v>
      </c>
      <c r="L26" s="118">
        <v>5285306687.977088</v>
      </c>
      <c r="M26" s="118">
        <v>0</v>
      </c>
      <c r="N26" s="118">
        <v>0</v>
      </c>
      <c r="O26" s="118">
        <v>5285306687.977088</v>
      </c>
    </row>
    <row r="27" spans="4:15">
      <c r="D27" s="307">
        <v>2</v>
      </c>
      <c r="E27" s="307">
        <v>18511245.809783921</v>
      </c>
      <c r="F27" s="307">
        <v>18511245.809783921</v>
      </c>
      <c r="G27" s="307">
        <v>18511245.809783921</v>
      </c>
      <c r="K27" s="118">
        <v>2</v>
      </c>
      <c r="L27" s="118">
        <v>5208103966.4184904</v>
      </c>
      <c r="M27" s="118">
        <v>0</v>
      </c>
      <c r="N27" s="118">
        <v>0</v>
      </c>
      <c r="O27" s="118">
        <v>5208103966.4184904</v>
      </c>
    </row>
    <row r="28" spans="4:15">
      <c r="D28" s="307">
        <v>3</v>
      </c>
      <c r="E28" s="307">
        <v>17363824.863525033</v>
      </c>
      <c r="F28" s="307">
        <v>17363824.863525033</v>
      </c>
      <c r="G28" s="307">
        <v>17363824.863525033</v>
      </c>
      <c r="K28" s="118">
        <v>3</v>
      </c>
      <c r="L28" s="118">
        <v>5246532578.2218208</v>
      </c>
      <c r="M28" s="118">
        <v>0</v>
      </c>
      <c r="N28" s="118">
        <v>0</v>
      </c>
      <c r="O28" s="118">
        <v>5246532578.2218208</v>
      </c>
    </row>
    <row r="29" spans="4:15">
      <c r="D29" s="307">
        <v>4</v>
      </c>
      <c r="E29" s="307">
        <v>16756461.729454577</v>
      </c>
      <c r="F29" s="307">
        <v>16756461.729454577</v>
      </c>
      <c r="G29" s="307">
        <v>16756461.729454577</v>
      </c>
      <c r="K29" s="118">
        <v>4</v>
      </c>
      <c r="L29" s="118">
        <v>5192731065.7652473</v>
      </c>
      <c r="M29" s="118">
        <v>0</v>
      </c>
      <c r="N29" s="118">
        <v>0</v>
      </c>
      <c r="O29" s="118">
        <v>5192731065.7652473</v>
      </c>
    </row>
    <row r="30" spans="4:15">
      <c r="D30" s="307">
        <v>5</v>
      </c>
      <c r="E30" s="307">
        <v>28005320.183707055</v>
      </c>
      <c r="F30" s="307">
        <v>28005320.183707055</v>
      </c>
      <c r="G30" s="307">
        <v>28005320.183707055</v>
      </c>
      <c r="K30" s="118">
        <v>5</v>
      </c>
      <c r="L30" s="118">
        <v>5209688686.7516985</v>
      </c>
      <c r="M30" s="118">
        <v>0</v>
      </c>
      <c r="N30" s="118">
        <v>0</v>
      </c>
      <c r="O30" s="118">
        <v>5209688686.7516985</v>
      </c>
    </row>
    <row r="31" spans="4:15">
      <c r="D31" s="307">
        <v>6</v>
      </c>
      <c r="E31" s="307">
        <v>21721465.354863744</v>
      </c>
      <c r="F31" s="307">
        <v>21721465.354863744</v>
      </c>
      <c r="G31" s="307">
        <v>21721465.354863744</v>
      </c>
      <c r="K31" s="118">
        <v>6</v>
      </c>
      <c r="L31" s="118">
        <v>5163567028.1772718</v>
      </c>
      <c r="M31" s="118">
        <v>0</v>
      </c>
      <c r="N31" s="118">
        <v>0</v>
      </c>
      <c r="O31" s="118">
        <v>5163567028.1772718</v>
      </c>
    </row>
    <row r="32" spans="4:15">
      <c r="D32" s="307">
        <v>7</v>
      </c>
      <c r="E32" s="307">
        <v>19283083.73961965</v>
      </c>
      <c r="F32" s="307">
        <v>19283083.73961965</v>
      </c>
      <c r="G32" s="307">
        <v>19283083.73961965</v>
      </c>
      <c r="K32" s="118">
        <v>7</v>
      </c>
      <c r="L32" s="118">
        <v>5166864861.4457703</v>
      </c>
      <c r="M32" s="118">
        <v>0</v>
      </c>
      <c r="N32" s="118">
        <v>0</v>
      </c>
      <c r="O32" s="118">
        <v>5166864861.4457703</v>
      </c>
    </row>
    <row r="33" spans="4:15">
      <c r="D33" s="307">
        <v>8</v>
      </c>
      <c r="E33" s="307">
        <v>23261299.022568431</v>
      </c>
      <c r="F33" s="307">
        <v>23261299.022568431</v>
      </c>
      <c r="G33" s="307">
        <v>23261299.022568431</v>
      </c>
      <c r="K33" s="118">
        <v>8</v>
      </c>
      <c r="L33" s="118">
        <v>5206905145.7622013</v>
      </c>
      <c r="M33" s="118">
        <v>0</v>
      </c>
      <c r="N33" s="118">
        <v>0</v>
      </c>
      <c r="O33" s="118">
        <v>5206905145.7622013</v>
      </c>
    </row>
    <row r="34" spans="4:15">
      <c r="D34" s="307">
        <v>9</v>
      </c>
      <c r="E34" s="307">
        <v>29138672.566136807</v>
      </c>
      <c r="F34" s="307">
        <v>29138672.566136807</v>
      </c>
      <c r="G34" s="307">
        <v>29138672.566136807</v>
      </c>
      <c r="K34" s="118">
        <v>9</v>
      </c>
      <c r="L34" s="118">
        <v>5229613148.7143307</v>
      </c>
      <c r="M34" s="118">
        <v>0</v>
      </c>
      <c r="N34" s="118">
        <v>0</v>
      </c>
      <c r="O34" s="118">
        <v>5229613148.7143307</v>
      </c>
    </row>
    <row r="35" spans="4:15">
      <c r="D35" s="307">
        <v>10</v>
      </c>
      <c r="E35" s="307">
        <v>23248829.524428681</v>
      </c>
      <c r="F35" s="307">
        <v>23248829.524428681</v>
      </c>
      <c r="G35" s="307">
        <v>23248829.524428681</v>
      </c>
      <c r="K35" s="118">
        <v>10</v>
      </c>
      <c r="L35" s="118">
        <v>5199183653.5648756</v>
      </c>
      <c r="M35" s="118">
        <v>0</v>
      </c>
      <c r="N35" s="118">
        <v>0</v>
      </c>
      <c r="O35" s="118">
        <v>5199183653.5648756</v>
      </c>
    </row>
    <row r="36" spans="4:15">
      <c r="D36" s="307">
        <v>11</v>
      </c>
      <c r="E36" s="307">
        <v>23075373.972990181</v>
      </c>
      <c r="F36" s="307">
        <v>23075373.972990181</v>
      </c>
      <c r="G36" s="307">
        <v>23075373.972990181</v>
      </c>
    </row>
    <row r="37" spans="4:15">
      <c r="D37" s="307">
        <v>12</v>
      </c>
      <c r="E37" s="307">
        <v>18074321.912104513</v>
      </c>
      <c r="F37" s="307">
        <v>18074321.912104513</v>
      </c>
      <c r="G37" s="307">
        <v>18074321.912104513</v>
      </c>
    </row>
    <row r="38" spans="4:15">
      <c r="D38" s="307">
        <v>13</v>
      </c>
      <c r="E38" s="307">
        <v>24681876.640573177</v>
      </c>
      <c r="F38" s="307">
        <v>24681876.640573177</v>
      </c>
      <c r="G38" s="307">
        <v>24681876.640573177</v>
      </c>
    </row>
    <row r="39" spans="4:15">
      <c r="D39" s="307">
        <v>14</v>
      </c>
      <c r="E39" s="307">
        <v>24304248.753729533</v>
      </c>
      <c r="F39" s="307">
        <v>24304248.753729533</v>
      </c>
      <c r="G39" s="307">
        <v>24304248.753729533</v>
      </c>
    </row>
    <row r="40" spans="4:15">
      <c r="D40" s="307">
        <v>15</v>
      </c>
      <c r="E40" s="307">
        <v>21106997.433275685</v>
      </c>
      <c r="F40" s="307">
        <v>21106997.433275685</v>
      </c>
      <c r="G40" s="307">
        <v>21106997.433275685</v>
      </c>
    </row>
    <row r="41" spans="4:15">
      <c r="D41" s="307">
        <v>16</v>
      </c>
      <c r="E41" s="307">
        <v>26838203.987909783</v>
      </c>
      <c r="F41" s="307">
        <v>26838203.987909783</v>
      </c>
      <c r="G41" s="307">
        <v>26838203.987909783</v>
      </c>
    </row>
    <row r="42" spans="4:15">
      <c r="D42" s="307">
        <v>17</v>
      </c>
      <c r="E42" s="307">
        <v>19459729.770062715</v>
      </c>
      <c r="F42" s="307">
        <v>19459729.770062715</v>
      </c>
      <c r="G42" s="307">
        <v>19459729.770062715</v>
      </c>
    </row>
    <row r="43" spans="4:15">
      <c r="D43" s="307">
        <v>18</v>
      </c>
      <c r="E43" s="307">
        <v>28529606.5252482</v>
      </c>
      <c r="F43" s="307">
        <v>28529606.5252482</v>
      </c>
      <c r="G43" s="307">
        <v>28529606.5252482</v>
      </c>
    </row>
    <row r="44" spans="4:15">
      <c r="D44" s="307">
        <v>19</v>
      </c>
      <c r="E44" s="307">
        <v>26664949.28444057</v>
      </c>
      <c r="F44" s="307">
        <v>26664949.28444057</v>
      </c>
      <c r="G44" s="307">
        <v>26664949.28444057</v>
      </c>
    </row>
    <row r="45" spans="4:15">
      <c r="D45" s="307">
        <v>20</v>
      </c>
      <c r="E45" s="307">
        <v>22156486.098581214</v>
      </c>
      <c r="F45" s="307">
        <v>22156486.098581214</v>
      </c>
      <c r="G45" s="307">
        <v>22156486.098581214</v>
      </c>
    </row>
    <row r="46" spans="4:15">
      <c r="D46" s="307">
        <v>21</v>
      </c>
      <c r="E46" s="307">
        <v>21679640.438772164</v>
      </c>
      <c r="F46" s="307">
        <v>21679640.438772164</v>
      </c>
      <c r="G46" s="307">
        <v>21679640.438772164</v>
      </c>
    </row>
    <row r="47" spans="4:15">
      <c r="D47" s="307">
        <v>22</v>
      </c>
      <c r="E47" s="307">
        <v>25379704.988890916</v>
      </c>
      <c r="F47" s="307">
        <v>25379704.988890916</v>
      </c>
      <c r="G47" s="307">
        <v>25379704.988890916</v>
      </c>
    </row>
    <row r="48" spans="4:15">
      <c r="D48" s="307">
        <v>23</v>
      </c>
      <c r="E48" s="307">
        <v>21155151.680127453</v>
      </c>
      <c r="F48" s="307">
        <v>21155151.680127453</v>
      </c>
      <c r="G48" s="307">
        <v>21155151.680127453</v>
      </c>
    </row>
    <row r="49" spans="4:7">
      <c r="D49" s="307">
        <v>24</v>
      </c>
      <c r="E49" s="307">
        <v>16421577.406769117</v>
      </c>
      <c r="F49" s="307">
        <v>16421577.406769117</v>
      </c>
      <c r="G49" s="307">
        <v>16421577.406769117</v>
      </c>
    </row>
    <row r="50" spans="4:7">
      <c r="D50" s="307">
        <v>25</v>
      </c>
      <c r="E50" s="307">
        <v>22631351.004159354</v>
      </c>
      <c r="F50" s="307">
        <v>22631351.004159354</v>
      </c>
      <c r="G50" s="307">
        <v>22631351.004159354</v>
      </c>
    </row>
    <row r="51" spans="4:7">
      <c r="D51" s="307">
        <v>26</v>
      </c>
      <c r="E51" s="307">
        <v>24348361.732272055</v>
      </c>
      <c r="F51" s="307">
        <v>24348361.732272055</v>
      </c>
      <c r="G51" s="307">
        <v>24348361.732272055</v>
      </c>
    </row>
    <row r="52" spans="4:7">
      <c r="D52" s="307">
        <v>27</v>
      </c>
      <c r="E52" s="307">
        <v>20052637.186205022</v>
      </c>
      <c r="F52" s="307">
        <v>20052637.186205022</v>
      </c>
      <c r="G52" s="307">
        <v>20052637.186205022</v>
      </c>
    </row>
    <row r="53" spans="4:7">
      <c r="D53" s="307">
        <v>28</v>
      </c>
      <c r="E53" s="307">
        <v>20722261.106373776</v>
      </c>
      <c r="F53" s="307">
        <v>20722261.106373776</v>
      </c>
      <c r="G53" s="307">
        <v>20722261.106373776</v>
      </c>
    </row>
    <row r="54" spans="4:7">
      <c r="D54" s="307">
        <v>29</v>
      </c>
      <c r="E54" s="307">
        <v>30313842.423326578</v>
      </c>
      <c r="F54" s="307">
        <v>30313842.423326578</v>
      </c>
      <c r="G54" s="307">
        <v>30313842.423326578</v>
      </c>
    </row>
    <row r="55" spans="4:7">
      <c r="D55" s="307">
        <v>30</v>
      </c>
      <c r="E55" s="307">
        <v>21089896.462827057</v>
      </c>
      <c r="F55" s="307">
        <v>21089896.462827057</v>
      </c>
      <c r="G55" s="307">
        <v>21089896.462827057</v>
      </c>
    </row>
    <row r="56" spans="4:7">
      <c r="D56" s="307">
        <v>31</v>
      </c>
      <c r="E56" s="307">
        <v>18507482.400149409</v>
      </c>
      <c r="F56" s="307">
        <v>18507482.400149409</v>
      </c>
      <c r="G56" s="307">
        <v>18507482.400149409</v>
      </c>
    </row>
    <row r="57" spans="4:7">
      <c r="D57" s="307">
        <v>32</v>
      </c>
      <c r="E57" s="307">
        <v>21387310.353391461</v>
      </c>
      <c r="F57" s="307">
        <v>21387310.353391461</v>
      </c>
      <c r="G57" s="307">
        <v>21387310.353391461</v>
      </c>
    </row>
    <row r="58" spans="4:7">
      <c r="D58" s="307">
        <v>33</v>
      </c>
      <c r="E58" s="307">
        <v>16824371.889155898</v>
      </c>
      <c r="F58" s="307">
        <v>16824371.889155898</v>
      </c>
      <c r="G58" s="307">
        <v>16824371.889155898</v>
      </c>
    </row>
    <row r="59" spans="4:7">
      <c r="D59" s="307">
        <v>34</v>
      </c>
      <c r="E59" s="307">
        <v>19612343.744932823</v>
      </c>
      <c r="F59" s="307">
        <v>19612343.744932823</v>
      </c>
      <c r="G59" s="307">
        <v>19612343.744932823</v>
      </c>
    </row>
    <row r="60" spans="4:7">
      <c r="D60" s="307">
        <v>35</v>
      </c>
      <c r="E60" s="307">
        <v>22976402.461518098</v>
      </c>
      <c r="F60" s="307">
        <v>22976402.461518098</v>
      </c>
      <c r="G60" s="307">
        <v>22976402.461518098</v>
      </c>
    </row>
    <row r="61" spans="4:7">
      <c r="D61" s="307">
        <v>36</v>
      </c>
      <c r="E61" s="307">
        <v>18350936.310457561</v>
      </c>
      <c r="F61" s="307">
        <v>18350936.310457561</v>
      </c>
      <c r="G61" s="307">
        <v>18350936.310457561</v>
      </c>
    </row>
    <row r="62" spans="4:7">
      <c r="D62" s="307">
        <v>37</v>
      </c>
      <c r="E62" s="307">
        <v>24603331.174581591</v>
      </c>
      <c r="F62" s="307">
        <v>24603331.174581591</v>
      </c>
      <c r="G62" s="307">
        <v>24603331.174581591</v>
      </c>
    </row>
    <row r="63" spans="4:7">
      <c r="D63" s="307">
        <v>38</v>
      </c>
      <c r="E63" s="307">
        <v>20724633.326982319</v>
      </c>
      <c r="F63" s="307">
        <v>20724633.326982319</v>
      </c>
      <c r="G63" s="307">
        <v>20724633.326982319</v>
      </c>
    </row>
    <row r="64" spans="4:7">
      <c r="D64" s="307">
        <v>39</v>
      </c>
      <c r="E64" s="307">
        <v>19167710.968057472</v>
      </c>
      <c r="F64" s="307">
        <v>19167710.968057472</v>
      </c>
      <c r="G64" s="307">
        <v>19167710.968057472</v>
      </c>
    </row>
    <row r="65" spans="4:7">
      <c r="D65" s="307">
        <v>40</v>
      </c>
      <c r="E65" s="307">
        <v>19532166.502532706</v>
      </c>
      <c r="F65" s="307">
        <v>19532166.502532706</v>
      </c>
      <c r="G65" s="307">
        <v>19532166.502532706</v>
      </c>
    </row>
    <row r="66" spans="4:7">
      <c r="D66" s="307">
        <v>41</v>
      </c>
      <c r="E66" s="307">
        <v>22407062.326980308</v>
      </c>
      <c r="F66" s="307">
        <v>22407062.326980308</v>
      </c>
      <c r="G66" s="307">
        <v>22407062.326980308</v>
      </c>
    </row>
    <row r="67" spans="4:7">
      <c r="D67" s="307">
        <v>42</v>
      </c>
      <c r="E67" s="307">
        <v>16641982.557951292</v>
      </c>
      <c r="F67" s="307">
        <v>16641982.557951292</v>
      </c>
      <c r="G67" s="307">
        <v>16641982.557951292</v>
      </c>
    </row>
    <row r="68" spans="4:7">
      <c r="D68" s="307">
        <v>43</v>
      </c>
      <c r="E68" s="307">
        <v>21810414.415777639</v>
      </c>
      <c r="F68" s="307">
        <v>21810414.415777639</v>
      </c>
      <c r="G68" s="307">
        <v>21810414.415777639</v>
      </c>
    </row>
    <row r="69" spans="4:7">
      <c r="D69" s="307">
        <v>44</v>
      </c>
      <c r="E69" s="307">
        <v>22219993.535317522</v>
      </c>
      <c r="F69" s="307">
        <v>22219993.535317522</v>
      </c>
      <c r="G69" s="307">
        <v>22219993.535317522</v>
      </c>
    </row>
    <row r="70" spans="4:7">
      <c r="D70" s="307">
        <v>45</v>
      </c>
      <c r="E70" s="307">
        <v>26365801.447581168</v>
      </c>
      <c r="F70" s="307">
        <v>26365801.447581168</v>
      </c>
      <c r="G70" s="307">
        <v>26365801.447581168</v>
      </c>
    </row>
    <row r="71" spans="4:7">
      <c r="D71" s="307">
        <v>46</v>
      </c>
      <c r="E71" s="307">
        <v>22456243.084376909</v>
      </c>
      <c r="F71" s="307">
        <v>22456243.084376909</v>
      </c>
      <c r="G71" s="307">
        <v>22456243.084376909</v>
      </c>
    </row>
    <row r="72" spans="4:7">
      <c r="D72" s="307">
        <v>47</v>
      </c>
      <c r="E72" s="307">
        <v>20779184.522341788</v>
      </c>
      <c r="F72" s="307">
        <v>20779184.522341788</v>
      </c>
      <c r="G72" s="307">
        <v>20779184.522341788</v>
      </c>
    </row>
    <row r="73" spans="4:7">
      <c r="D73" s="307">
        <v>48</v>
      </c>
      <c r="E73" s="307">
        <v>21669386.815958906</v>
      </c>
      <c r="F73" s="307">
        <v>21669386.815958906</v>
      </c>
      <c r="G73" s="307">
        <v>21669386.815958906</v>
      </c>
    </row>
    <row r="74" spans="4:7">
      <c r="D74" s="307">
        <v>49</v>
      </c>
      <c r="E74" s="307">
        <v>21112959.455177672</v>
      </c>
      <c r="F74" s="307">
        <v>21112959.455177672</v>
      </c>
      <c r="G74" s="307">
        <v>21112959.455177672</v>
      </c>
    </row>
    <row r="75" spans="4:7">
      <c r="D75" s="307">
        <v>50</v>
      </c>
      <c r="E75" s="307">
        <v>27133384.602813318</v>
      </c>
      <c r="F75" s="307">
        <v>27133384.602813318</v>
      </c>
      <c r="G75" s="307">
        <v>27133384.602813318</v>
      </c>
    </row>
    <row r="76" spans="4:7">
      <c r="D76" s="307">
        <v>51</v>
      </c>
      <c r="E76" s="307">
        <v>23461659.66329715</v>
      </c>
      <c r="F76" s="307">
        <v>23461659.66329715</v>
      </c>
      <c r="G76" s="307">
        <v>23461659.66329715</v>
      </c>
    </row>
    <row r="77" spans="4:7">
      <c r="D77" s="307">
        <v>52</v>
      </c>
      <c r="E77" s="307">
        <v>17757972.433234025</v>
      </c>
      <c r="F77" s="307">
        <v>17757972.433234025</v>
      </c>
      <c r="G77" s="307">
        <v>17757972.433234025</v>
      </c>
    </row>
    <row r="78" spans="4:7">
      <c r="D78" s="307">
        <v>53</v>
      </c>
      <c r="E78" s="307">
        <v>21824381.344102908</v>
      </c>
      <c r="F78" s="307">
        <v>21824381.344102908</v>
      </c>
      <c r="G78" s="307">
        <v>21824381.344102908</v>
      </c>
    </row>
    <row r="79" spans="4:7">
      <c r="D79" s="307">
        <v>54</v>
      </c>
      <c r="E79" s="307">
        <v>23457211.910201397</v>
      </c>
      <c r="F79" s="307">
        <v>23457211.910201397</v>
      </c>
      <c r="G79" s="307">
        <v>23457211.910201397</v>
      </c>
    </row>
    <row r="80" spans="4:7">
      <c r="D80" s="307">
        <v>55</v>
      </c>
      <c r="E80" s="307">
        <v>22100030.912876051</v>
      </c>
      <c r="F80" s="307">
        <v>22100030.912876051</v>
      </c>
      <c r="G80" s="307">
        <v>22100030.912876051</v>
      </c>
    </row>
    <row r="81" spans="4:7">
      <c r="D81" s="307">
        <v>56</v>
      </c>
      <c r="E81" s="307">
        <v>24720167.227867182</v>
      </c>
      <c r="F81" s="307">
        <v>24720167.227867182</v>
      </c>
      <c r="G81" s="307">
        <v>24720167.227867182</v>
      </c>
    </row>
    <row r="82" spans="4:7">
      <c r="D82" s="307">
        <v>57</v>
      </c>
      <c r="E82" s="307">
        <v>22526750.071089055</v>
      </c>
      <c r="F82" s="307">
        <v>22526750.071089055</v>
      </c>
      <c r="G82" s="307">
        <v>22526750.071089055</v>
      </c>
    </row>
    <row r="83" spans="4:7">
      <c r="D83" s="307">
        <v>58</v>
      </c>
      <c r="E83" s="307">
        <v>21395345.58891518</v>
      </c>
      <c r="F83" s="307">
        <v>21395345.58891518</v>
      </c>
      <c r="G83" s="307">
        <v>21395345.58891518</v>
      </c>
    </row>
    <row r="84" spans="4:7">
      <c r="D84" s="307">
        <v>59</v>
      </c>
      <c r="E84" s="307">
        <v>18780472.737451904</v>
      </c>
      <c r="F84" s="307">
        <v>18780472.737451904</v>
      </c>
      <c r="G84" s="307">
        <v>18780472.737451904</v>
      </c>
    </row>
    <row r="85" spans="4:7">
      <c r="D85" s="307">
        <v>60</v>
      </c>
      <c r="E85" s="307">
        <v>21834045.574626788</v>
      </c>
      <c r="F85" s="307">
        <v>21834045.574626788</v>
      </c>
      <c r="G85" s="307">
        <v>21834045.574626788</v>
      </c>
    </row>
    <row r="86" spans="4:7">
      <c r="D86" s="307">
        <v>61</v>
      </c>
      <c r="E86" s="307">
        <v>25498584.484095074</v>
      </c>
      <c r="F86" s="307">
        <v>25498584.484095074</v>
      </c>
      <c r="G86" s="307">
        <v>25498584.484095074</v>
      </c>
    </row>
    <row r="87" spans="4:7">
      <c r="D87" s="307">
        <v>62</v>
      </c>
      <c r="E87" s="307">
        <v>20514064.648616131</v>
      </c>
      <c r="F87" s="307">
        <v>20514064.648616131</v>
      </c>
      <c r="G87" s="307">
        <v>20514064.648616131</v>
      </c>
    </row>
    <row r="88" spans="4:7">
      <c r="D88" s="307">
        <v>63</v>
      </c>
      <c r="E88" s="307">
        <v>23945325.848798636</v>
      </c>
      <c r="F88" s="307">
        <v>23945325.848798636</v>
      </c>
      <c r="G88" s="307">
        <v>23945325.848798636</v>
      </c>
    </row>
    <row r="89" spans="4:7">
      <c r="D89" s="307">
        <v>64</v>
      </c>
      <c r="E89" s="307">
        <v>26135972.44628251</v>
      </c>
      <c r="F89" s="307">
        <v>26135972.44628251</v>
      </c>
      <c r="G89" s="307">
        <v>26135972.44628251</v>
      </c>
    </row>
    <row r="90" spans="4:7">
      <c r="D90" s="307">
        <v>65</v>
      </c>
      <c r="E90" s="307">
        <v>30043545.10812448</v>
      </c>
      <c r="F90" s="307">
        <v>30043545.10812448</v>
      </c>
      <c r="G90" s="307">
        <v>30043545.10812448</v>
      </c>
    </row>
    <row r="91" spans="4:7">
      <c r="D91" s="307">
        <v>66</v>
      </c>
      <c r="E91" s="307">
        <v>24153499.820318028</v>
      </c>
      <c r="F91" s="307">
        <v>24153499.820318028</v>
      </c>
      <c r="G91" s="307">
        <v>24153499.820318028</v>
      </c>
    </row>
    <row r="92" spans="4:7">
      <c r="D92" s="307">
        <v>67</v>
      </c>
      <c r="E92" s="307">
        <v>22562136.893022388</v>
      </c>
      <c r="F92" s="307">
        <v>22562136.893022388</v>
      </c>
      <c r="G92" s="307">
        <v>22562136.893022388</v>
      </c>
    </row>
    <row r="93" spans="4:7">
      <c r="D93" s="307">
        <v>68</v>
      </c>
      <c r="E93" s="307">
        <v>25971010.442475215</v>
      </c>
      <c r="F93" s="307">
        <v>25971010.442475215</v>
      </c>
      <c r="G93" s="307">
        <v>25971010.442475215</v>
      </c>
    </row>
    <row r="94" spans="4:7">
      <c r="D94" s="307">
        <v>69</v>
      </c>
      <c r="E94" s="307">
        <v>19251309.720192939</v>
      </c>
      <c r="F94" s="307">
        <v>19251309.720192939</v>
      </c>
      <c r="G94" s="307">
        <v>19251309.720192939</v>
      </c>
    </row>
    <row r="95" spans="4:7">
      <c r="D95" s="307">
        <v>70</v>
      </c>
      <c r="E95" s="307">
        <v>24659892.060139377</v>
      </c>
      <c r="F95" s="307">
        <v>24659892.060139377</v>
      </c>
      <c r="G95" s="307">
        <v>24659892.060139377</v>
      </c>
    </row>
    <row r="96" spans="4:7">
      <c r="D96" s="307">
        <v>71</v>
      </c>
      <c r="E96" s="307">
        <v>19056231.622624628</v>
      </c>
      <c r="F96" s="307">
        <v>19056231.622624628</v>
      </c>
      <c r="G96" s="307">
        <v>19056231.622624628</v>
      </c>
    </row>
    <row r="97" spans="4:7">
      <c r="D97" s="307">
        <v>72</v>
      </c>
      <c r="E97" s="307">
        <v>25233177.339466464</v>
      </c>
      <c r="F97" s="307">
        <v>25233177.339466464</v>
      </c>
      <c r="G97" s="307">
        <v>25233177.339466464</v>
      </c>
    </row>
    <row r="98" spans="4:7">
      <c r="D98" s="307">
        <v>73</v>
      </c>
      <c r="E98" s="307">
        <v>23054241.549383715</v>
      </c>
      <c r="F98" s="307">
        <v>23054241.549383715</v>
      </c>
      <c r="G98" s="307">
        <v>23054241.549383715</v>
      </c>
    </row>
    <row r="99" spans="4:7">
      <c r="D99" s="307">
        <v>74</v>
      </c>
      <c r="E99" s="307">
        <v>17723736.337897819</v>
      </c>
      <c r="F99" s="307">
        <v>17723736.337897819</v>
      </c>
      <c r="G99" s="307">
        <v>17723736.337897819</v>
      </c>
    </row>
    <row r="100" spans="4:7">
      <c r="D100" s="307">
        <v>75</v>
      </c>
      <c r="E100" s="307">
        <v>23965284.658120763</v>
      </c>
      <c r="F100" s="307">
        <v>23965284.658120763</v>
      </c>
      <c r="G100" s="307">
        <v>23965284.658120763</v>
      </c>
    </row>
    <row r="101" spans="4:7">
      <c r="D101" s="307">
        <v>76</v>
      </c>
      <c r="E101" s="307">
        <v>21954010.296883978</v>
      </c>
      <c r="F101" s="307">
        <v>21954010.296883978</v>
      </c>
      <c r="G101" s="307">
        <v>21954010.296883978</v>
      </c>
    </row>
    <row r="102" spans="4:7">
      <c r="D102" s="307">
        <v>77</v>
      </c>
      <c r="E102" s="307">
        <v>22019762.163265854</v>
      </c>
      <c r="F102" s="307">
        <v>22019762.163265854</v>
      </c>
      <c r="G102" s="307">
        <v>22019762.163265854</v>
      </c>
    </row>
    <row r="103" spans="4:7">
      <c r="D103" s="307">
        <v>78</v>
      </c>
      <c r="E103" s="307">
        <v>19177938.59842268</v>
      </c>
      <c r="F103" s="307">
        <v>19177938.59842268</v>
      </c>
      <c r="G103" s="307">
        <v>19177938.59842268</v>
      </c>
    </row>
    <row r="104" spans="4:7">
      <c r="D104" s="307">
        <v>79</v>
      </c>
      <c r="E104" s="307">
        <v>22913890.955331113</v>
      </c>
      <c r="F104" s="307">
        <v>22913890.955331113</v>
      </c>
      <c r="G104" s="307">
        <v>22913890.955331113</v>
      </c>
    </row>
    <row r="105" spans="4:7">
      <c r="D105" s="307">
        <v>80</v>
      </c>
      <c r="E105" s="307">
        <v>15032988.312319471</v>
      </c>
      <c r="F105" s="307">
        <v>15032988.312319471</v>
      </c>
      <c r="G105" s="307">
        <v>15032988.312319471</v>
      </c>
    </row>
    <row r="106" spans="4:7">
      <c r="D106" s="307">
        <v>81</v>
      </c>
      <c r="E106" s="307">
        <v>21462064.386334728</v>
      </c>
      <c r="F106" s="307">
        <v>21462064.386334728</v>
      </c>
      <c r="G106" s="307">
        <v>21462064.386334728</v>
      </c>
    </row>
    <row r="107" spans="4:7">
      <c r="D107" s="307">
        <v>82</v>
      </c>
      <c r="E107" s="307">
        <v>21530154.001175217</v>
      </c>
      <c r="F107" s="307">
        <v>21530154.001175217</v>
      </c>
      <c r="G107" s="307">
        <v>21530154.001175217</v>
      </c>
    </row>
    <row r="108" spans="4:7">
      <c r="D108" s="307">
        <v>83</v>
      </c>
      <c r="E108" s="307">
        <v>31082502.996705145</v>
      </c>
      <c r="F108" s="307">
        <v>31082502.996705145</v>
      </c>
      <c r="G108" s="307">
        <v>31082502.996705145</v>
      </c>
    </row>
    <row r="109" spans="4:7">
      <c r="D109" s="307">
        <v>84</v>
      </c>
      <c r="E109" s="307">
        <v>22072692.256096084</v>
      </c>
      <c r="F109" s="307">
        <v>22072692.256096084</v>
      </c>
      <c r="G109" s="307">
        <v>22072692.256096084</v>
      </c>
    </row>
    <row r="110" spans="4:7">
      <c r="D110" s="307">
        <v>85</v>
      </c>
      <c r="E110" s="307">
        <v>21098580.218278307</v>
      </c>
      <c r="F110" s="307">
        <v>21098580.218278307</v>
      </c>
      <c r="G110" s="307">
        <v>21098580.218278307</v>
      </c>
    </row>
    <row r="111" spans="4:7">
      <c r="D111" s="307">
        <v>86</v>
      </c>
      <c r="E111" s="307">
        <v>19178457.652121689</v>
      </c>
      <c r="F111" s="307">
        <v>19178457.652121689</v>
      </c>
      <c r="G111" s="307">
        <v>19178457.652121689</v>
      </c>
    </row>
    <row r="112" spans="4:7">
      <c r="D112" s="307">
        <v>87</v>
      </c>
      <c r="E112" s="307">
        <v>23356054.345810812</v>
      </c>
      <c r="F112" s="307">
        <v>23356054.345810812</v>
      </c>
      <c r="G112" s="307">
        <v>23356054.345810812</v>
      </c>
    </row>
    <row r="113" spans="4:7">
      <c r="D113" s="307">
        <v>88</v>
      </c>
      <c r="E113" s="307">
        <v>22606413.904998213</v>
      </c>
      <c r="F113" s="307">
        <v>22606413.904998213</v>
      </c>
      <c r="G113" s="307">
        <v>22606413.904998213</v>
      </c>
    </row>
    <row r="114" spans="4:7">
      <c r="D114" s="307">
        <v>89</v>
      </c>
      <c r="E114" s="307">
        <v>23069939.250098422</v>
      </c>
      <c r="F114" s="307">
        <v>23069939.250098422</v>
      </c>
      <c r="G114" s="307">
        <v>23069939.250098422</v>
      </c>
    </row>
    <row r="115" spans="4:7">
      <c r="D115" s="307">
        <v>90</v>
      </c>
      <c r="E115" s="307">
        <v>18073356.514109954</v>
      </c>
      <c r="F115" s="307">
        <v>18073356.514109954</v>
      </c>
      <c r="G115" s="307">
        <v>18073356.514109954</v>
      </c>
    </row>
    <row r="116" spans="4:7">
      <c r="D116" s="307">
        <v>91</v>
      </c>
      <c r="E116" s="307">
        <v>20715779.744790822</v>
      </c>
      <c r="F116" s="307">
        <v>20715779.744790822</v>
      </c>
      <c r="G116" s="307">
        <v>20715779.744790822</v>
      </c>
    </row>
    <row r="117" spans="4:7">
      <c r="D117" s="307">
        <v>92</v>
      </c>
      <c r="E117" s="307">
        <v>20926114.754038204</v>
      </c>
      <c r="F117" s="307">
        <v>20926114.754038204</v>
      </c>
      <c r="G117" s="307">
        <v>20926114.754038204</v>
      </c>
    </row>
    <row r="118" spans="4:7">
      <c r="D118" s="307">
        <v>93</v>
      </c>
      <c r="E118" s="307">
        <v>22452578.226039343</v>
      </c>
      <c r="F118" s="307">
        <v>22452578.226039343</v>
      </c>
      <c r="G118" s="307">
        <v>22452578.226039343</v>
      </c>
    </row>
    <row r="119" spans="4:7">
      <c r="D119" s="307">
        <v>94</v>
      </c>
      <c r="E119" s="307">
        <v>21244103.033813056</v>
      </c>
      <c r="F119" s="307">
        <v>21244103.033813056</v>
      </c>
      <c r="G119" s="307">
        <v>21244103.033813056</v>
      </c>
    </row>
    <row r="120" spans="4:7">
      <c r="D120" s="307">
        <v>95</v>
      </c>
      <c r="E120" s="307">
        <v>26053797.872456685</v>
      </c>
      <c r="F120" s="307">
        <v>26053797.872456685</v>
      </c>
      <c r="G120" s="307">
        <v>26053797.872456685</v>
      </c>
    </row>
    <row r="121" spans="4:7">
      <c r="D121" s="307">
        <v>96</v>
      </c>
      <c r="E121" s="307">
        <v>28662902.608400911</v>
      </c>
      <c r="F121" s="307">
        <v>28662902.608400911</v>
      </c>
      <c r="G121" s="307">
        <v>28662902.608400911</v>
      </c>
    </row>
    <row r="122" spans="4:7">
      <c r="D122" s="307">
        <v>97</v>
      </c>
      <c r="E122" s="307">
        <v>18604047.772271976</v>
      </c>
      <c r="F122" s="307">
        <v>18604047.772271976</v>
      </c>
      <c r="G122" s="307">
        <v>18604047.772271976</v>
      </c>
    </row>
    <row r="123" spans="4:7">
      <c r="D123" s="307">
        <v>98</v>
      </c>
      <c r="E123" s="307">
        <v>27311866.980582558</v>
      </c>
      <c r="F123" s="307">
        <v>27311866.980582558</v>
      </c>
      <c r="G123" s="307">
        <v>27311866.980582558</v>
      </c>
    </row>
    <row r="124" spans="4:7">
      <c r="D124" s="307">
        <v>99</v>
      </c>
      <c r="E124" s="307">
        <v>21889752.044060756</v>
      </c>
      <c r="F124" s="307">
        <v>21889752.044060756</v>
      </c>
      <c r="G124" s="307">
        <v>21889752.044060756</v>
      </c>
    </row>
    <row r="125" spans="4:7">
      <c r="D125" s="307">
        <v>100</v>
      </c>
      <c r="E125" s="307">
        <v>18359585.856439538</v>
      </c>
      <c r="F125" s="307">
        <v>18359585.856439538</v>
      </c>
      <c r="G125" s="307">
        <v>18359585.856439538</v>
      </c>
    </row>
    <row r="126" spans="4:7">
      <c r="D126" s="307">
        <v>101</v>
      </c>
      <c r="E126" s="307">
        <v>22605773.861879002</v>
      </c>
      <c r="F126" s="307">
        <v>22605773.861879002</v>
      </c>
      <c r="G126" s="307">
        <v>22605773.861879002</v>
      </c>
    </row>
    <row r="127" spans="4:7">
      <c r="D127" s="307">
        <v>102</v>
      </c>
      <c r="E127" s="307">
        <v>20038661.811323084</v>
      </c>
      <c r="F127" s="307">
        <v>20038661.811323084</v>
      </c>
      <c r="G127" s="307">
        <v>20038661.811323084</v>
      </c>
    </row>
    <row r="128" spans="4:7">
      <c r="D128" s="307">
        <v>103</v>
      </c>
      <c r="E128" s="307">
        <v>22344231.137916882</v>
      </c>
      <c r="F128" s="307">
        <v>22344231.137916882</v>
      </c>
      <c r="G128" s="307">
        <v>22344231.137916882</v>
      </c>
    </row>
    <row r="129" spans="4:7">
      <c r="D129" s="307">
        <v>104</v>
      </c>
      <c r="E129" s="307">
        <v>23409051.308406804</v>
      </c>
      <c r="F129" s="307">
        <v>23409051.308406804</v>
      </c>
      <c r="G129" s="307">
        <v>23409051.308406804</v>
      </c>
    </row>
    <row r="130" spans="4:7">
      <c r="D130" s="307">
        <v>105</v>
      </c>
      <c r="E130" s="307">
        <v>20818954.590191793</v>
      </c>
      <c r="F130" s="307">
        <v>20818954.590191793</v>
      </c>
      <c r="G130" s="307">
        <v>20818954.590191793</v>
      </c>
    </row>
    <row r="131" spans="4:7">
      <c r="D131" s="307">
        <v>106</v>
      </c>
      <c r="E131" s="307">
        <v>21935032.661994081</v>
      </c>
      <c r="F131" s="307">
        <v>21935032.661994081</v>
      </c>
      <c r="G131" s="307">
        <v>21935032.661994081</v>
      </c>
    </row>
    <row r="132" spans="4:7">
      <c r="D132" s="307">
        <v>107</v>
      </c>
      <c r="E132" s="307">
        <v>16255541.406147698</v>
      </c>
      <c r="F132" s="307">
        <v>16255541.406147698</v>
      </c>
      <c r="G132" s="307">
        <v>16255541.406147698</v>
      </c>
    </row>
    <row r="133" spans="4:7">
      <c r="D133" s="307">
        <v>108</v>
      </c>
      <c r="E133" s="307">
        <v>21559648.700959325</v>
      </c>
      <c r="F133" s="307">
        <v>21559648.700959325</v>
      </c>
      <c r="G133" s="307">
        <v>21559648.700959325</v>
      </c>
    </row>
    <row r="134" spans="4:7">
      <c r="D134" s="307">
        <v>109</v>
      </c>
      <c r="E134" s="307">
        <v>22609508.508745424</v>
      </c>
      <c r="F134" s="307">
        <v>22609508.508745424</v>
      </c>
      <c r="G134" s="307">
        <v>22609508.508745424</v>
      </c>
    </row>
    <row r="135" spans="4:7">
      <c r="D135" s="307">
        <v>110</v>
      </c>
      <c r="E135" s="307">
        <v>22952893.206824038</v>
      </c>
      <c r="F135" s="307">
        <v>22952893.206824038</v>
      </c>
      <c r="G135" s="307">
        <v>22952893.206824038</v>
      </c>
    </row>
    <row r="136" spans="4:7">
      <c r="D136" s="307">
        <v>111</v>
      </c>
      <c r="E136" s="307">
        <v>28935284.508007735</v>
      </c>
      <c r="F136" s="307">
        <v>28935284.508007735</v>
      </c>
      <c r="G136" s="307">
        <v>28935284.508007735</v>
      </c>
    </row>
    <row r="137" spans="4:7">
      <c r="D137" s="307">
        <v>112</v>
      </c>
      <c r="E137" s="307">
        <v>20661639.926986139</v>
      </c>
      <c r="F137" s="307">
        <v>20661639.926986139</v>
      </c>
      <c r="G137" s="307">
        <v>20661639.926986139</v>
      </c>
    </row>
    <row r="138" spans="4:7">
      <c r="D138" s="307">
        <v>113</v>
      </c>
      <c r="E138" s="307">
        <v>25901691.122922339</v>
      </c>
      <c r="F138" s="307">
        <v>25901691.122922339</v>
      </c>
      <c r="G138" s="307">
        <v>25901691.122922339</v>
      </c>
    </row>
    <row r="139" spans="4:7">
      <c r="D139" s="307">
        <v>114</v>
      </c>
      <c r="E139" s="307">
        <v>22383357.335303359</v>
      </c>
      <c r="F139" s="307">
        <v>22383357.335303359</v>
      </c>
      <c r="G139" s="307">
        <v>22383357.335303359</v>
      </c>
    </row>
    <row r="140" spans="4:7">
      <c r="D140" s="307">
        <v>115</v>
      </c>
      <c r="E140" s="307">
        <v>21726947.996575065</v>
      </c>
      <c r="F140" s="307">
        <v>21726947.996575065</v>
      </c>
      <c r="G140" s="307">
        <v>21726947.996575065</v>
      </c>
    </row>
    <row r="141" spans="4:7">
      <c r="D141" s="307">
        <v>116</v>
      </c>
      <c r="E141" s="307">
        <v>16984908.917767346</v>
      </c>
      <c r="F141" s="307">
        <v>16984908.917767346</v>
      </c>
      <c r="G141" s="307">
        <v>16984908.917767346</v>
      </c>
    </row>
    <row r="142" spans="4:7">
      <c r="D142" s="307">
        <v>117</v>
      </c>
      <c r="E142" s="307">
        <v>18514239.634630695</v>
      </c>
      <c r="F142" s="307">
        <v>18514239.634630695</v>
      </c>
      <c r="G142" s="307">
        <v>18514239.634630695</v>
      </c>
    </row>
    <row r="143" spans="4:7">
      <c r="D143" s="307">
        <v>118</v>
      </c>
      <c r="E143" s="307">
        <v>23042521.744011458</v>
      </c>
      <c r="F143" s="307">
        <v>23042521.744011458</v>
      </c>
      <c r="G143" s="307">
        <v>23042521.744011458</v>
      </c>
    </row>
    <row r="144" spans="4:7">
      <c r="D144" s="307">
        <v>119</v>
      </c>
      <c r="E144" s="307">
        <v>24007617.132438231</v>
      </c>
      <c r="F144" s="307">
        <v>24007617.132438231</v>
      </c>
      <c r="G144" s="307">
        <v>24007617.132438231</v>
      </c>
    </row>
    <row r="145" spans="4:7">
      <c r="D145" s="307">
        <v>120</v>
      </c>
      <c r="E145" s="307">
        <v>18723237.608328611</v>
      </c>
      <c r="F145" s="307">
        <v>18723237.608328611</v>
      </c>
      <c r="G145" s="307">
        <v>18723237.608328611</v>
      </c>
    </row>
    <row r="146" spans="4:7">
      <c r="D146" s="307">
        <v>121</v>
      </c>
      <c r="E146" s="307">
        <v>21898622.25571553</v>
      </c>
      <c r="F146" s="307">
        <v>21898622.25571553</v>
      </c>
      <c r="G146" s="307">
        <v>21898622.25571553</v>
      </c>
    </row>
    <row r="147" spans="4:7">
      <c r="D147" s="307">
        <v>122</v>
      </c>
      <c r="E147" s="307">
        <v>19207269.561931003</v>
      </c>
      <c r="F147" s="307">
        <v>19207269.561931003</v>
      </c>
      <c r="G147" s="307">
        <v>19207269.561931003</v>
      </c>
    </row>
    <row r="148" spans="4:7">
      <c r="D148" s="307">
        <v>123</v>
      </c>
      <c r="E148" s="307">
        <v>22003003.083748162</v>
      </c>
      <c r="F148" s="307">
        <v>22003003.083748162</v>
      </c>
      <c r="G148" s="307">
        <v>22003003.083748162</v>
      </c>
    </row>
    <row r="149" spans="4:7">
      <c r="D149" s="307">
        <v>124</v>
      </c>
      <c r="E149" s="307">
        <v>21819587.519632194</v>
      </c>
      <c r="F149" s="307">
        <v>21819587.519632194</v>
      </c>
      <c r="G149" s="307">
        <v>21819587.519632194</v>
      </c>
    </row>
    <row r="150" spans="4:7">
      <c r="D150" s="307">
        <v>125</v>
      </c>
      <c r="E150" s="307">
        <v>25983046.872167762</v>
      </c>
      <c r="F150" s="307">
        <v>25983046.872167762</v>
      </c>
      <c r="G150" s="307">
        <v>25983046.872167762</v>
      </c>
    </row>
    <row r="151" spans="4:7">
      <c r="D151" s="307">
        <v>126</v>
      </c>
      <c r="E151" s="307">
        <v>34752002.815373398</v>
      </c>
      <c r="F151" s="307">
        <v>34752002.815373398</v>
      </c>
      <c r="G151" s="307">
        <v>34752002.815373398</v>
      </c>
    </row>
    <row r="152" spans="4:7">
      <c r="D152" s="307">
        <v>127</v>
      </c>
      <c r="E152" s="307">
        <v>20442936.869166922</v>
      </c>
      <c r="F152" s="307">
        <v>20442936.869166922</v>
      </c>
      <c r="G152" s="307">
        <v>20442936.869166922</v>
      </c>
    </row>
    <row r="153" spans="4:7">
      <c r="D153" s="307">
        <v>128</v>
      </c>
      <c r="E153" s="307">
        <v>19288018.857720166</v>
      </c>
      <c r="F153" s="307">
        <v>19288018.857720166</v>
      </c>
      <c r="G153" s="307">
        <v>19288018.857720166</v>
      </c>
    </row>
    <row r="154" spans="4:7">
      <c r="D154" s="307">
        <v>129</v>
      </c>
      <c r="E154" s="307">
        <v>23675705.595224407</v>
      </c>
      <c r="F154" s="307">
        <v>23675705.595224407</v>
      </c>
      <c r="G154" s="307">
        <v>23675705.595224407</v>
      </c>
    </row>
    <row r="155" spans="4:7">
      <c r="D155" s="307">
        <v>130</v>
      </c>
      <c r="E155" s="307">
        <v>19450304.853062045</v>
      </c>
      <c r="F155" s="307">
        <v>19450304.853062045</v>
      </c>
      <c r="G155" s="307">
        <v>19450304.853062045</v>
      </c>
    </row>
    <row r="156" spans="4:7">
      <c r="D156" s="307">
        <v>131</v>
      </c>
      <c r="E156" s="307">
        <v>22876722.539161522</v>
      </c>
      <c r="F156" s="307">
        <v>22876722.539161522</v>
      </c>
      <c r="G156" s="307">
        <v>22876722.539161522</v>
      </c>
    </row>
    <row r="157" spans="4:7">
      <c r="D157" s="307">
        <v>132</v>
      </c>
      <c r="E157" s="307">
        <v>23168646.99936159</v>
      </c>
      <c r="F157" s="307">
        <v>23168646.99936159</v>
      </c>
      <c r="G157" s="307">
        <v>23168646.99936159</v>
      </c>
    </row>
    <row r="158" spans="4:7">
      <c r="D158" s="307">
        <v>133</v>
      </c>
      <c r="E158" s="307">
        <v>19970011.499848127</v>
      </c>
      <c r="F158" s="307">
        <v>19970011.499848127</v>
      </c>
      <c r="G158" s="307">
        <v>19970011.499848127</v>
      </c>
    </row>
    <row r="159" spans="4:7">
      <c r="D159" s="307">
        <v>134</v>
      </c>
      <c r="E159" s="307">
        <v>20451749.179146163</v>
      </c>
      <c r="F159" s="307">
        <v>20451749.179146163</v>
      </c>
      <c r="G159" s="307">
        <v>20451749.179146163</v>
      </c>
    </row>
    <row r="160" spans="4:7">
      <c r="D160" s="307">
        <v>135</v>
      </c>
      <c r="E160" s="307">
        <v>26794106.454709411</v>
      </c>
      <c r="F160" s="307">
        <v>26794106.454709411</v>
      </c>
      <c r="G160" s="307">
        <v>26794106.454709411</v>
      </c>
    </row>
    <row r="161" spans="4:7">
      <c r="D161" s="307">
        <v>136</v>
      </c>
      <c r="E161" s="307">
        <v>24861987.004237495</v>
      </c>
      <c r="F161" s="307">
        <v>24861987.004237495</v>
      </c>
      <c r="G161" s="307">
        <v>24861987.004237495</v>
      </c>
    </row>
    <row r="162" spans="4:7">
      <c r="D162" s="307">
        <v>137</v>
      </c>
      <c r="E162" s="307">
        <v>21117604.909191638</v>
      </c>
      <c r="F162" s="307">
        <v>21117604.909191638</v>
      </c>
      <c r="G162" s="307">
        <v>21117604.909191638</v>
      </c>
    </row>
    <row r="163" spans="4:7">
      <c r="D163" s="307">
        <v>138</v>
      </c>
      <c r="E163" s="307">
        <v>25806250.37725316</v>
      </c>
      <c r="F163" s="307">
        <v>25806250.37725316</v>
      </c>
      <c r="G163" s="307">
        <v>25806250.37725316</v>
      </c>
    </row>
    <row r="164" spans="4:7">
      <c r="D164" s="307">
        <v>139</v>
      </c>
      <c r="E164" s="307">
        <v>21603926.755031936</v>
      </c>
      <c r="F164" s="307">
        <v>21603926.755031936</v>
      </c>
      <c r="G164" s="307">
        <v>21603926.755031936</v>
      </c>
    </row>
    <row r="165" spans="4:7">
      <c r="D165" s="307">
        <v>140</v>
      </c>
      <c r="E165" s="307">
        <v>21570981.188010987</v>
      </c>
      <c r="F165" s="307">
        <v>21570981.188010987</v>
      </c>
      <c r="G165" s="307">
        <v>21570981.188010987</v>
      </c>
    </row>
    <row r="166" spans="4:7">
      <c r="D166" s="307">
        <v>141</v>
      </c>
      <c r="E166" s="307">
        <v>20382307.84563008</v>
      </c>
      <c r="F166" s="307">
        <v>20382307.84563008</v>
      </c>
      <c r="G166" s="307">
        <v>20382307.84563008</v>
      </c>
    </row>
    <row r="167" spans="4:7">
      <c r="D167" s="307">
        <v>142</v>
      </c>
      <c r="E167" s="307">
        <v>15135706.131899206</v>
      </c>
      <c r="F167" s="307">
        <v>15135706.131899206</v>
      </c>
      <c r="G167" s="307">
        <v>15135706.131899206</v>
      </c>
    </row>
    <row r="168" spans="4:7">
      <c r="D168" s="307">
        <v>143</v>
      </c>
      <c r="E168" s="307">
        <v>18697780.958484758</v>
      </c>
      <c r="F168" s="307">
        <v>18697780.958484758</v>
      </c>
      <c r="G168" s="307">
        <v>18697780.958484758</v>
      </c>
    </row>
    <row r="169" spans="4:7">
      <c r="D169" s="307">
        <v>144</v>
      </c>
      <c r="E169" s="307">
        <v>16443878.373112101</v>
      </c>
      <c r="F169" s="307">
        <v>16443878.373112101</v>
      </c>
      <c r="G169" s="307">
        <v>16443878.373112101</v>
      </c>
    </row>
    <row r="170" spans="4:7">
      <c r="D170" s="307">
        <v>145</v>
      </c>
      <c r="E170" s="307">
        <v>22200240.990750317</v>
      </c>
      <c r="F170" s="307">
        <v>22200240.990750317</v>
      </c>
      <c r="G170" s="307">
        <v>22200240.990750317</v>
      </c>
    </row>
    <row r="171" spans="4:7">
      <c r="D171" s="307">
        <v>146</v>
      </c>
      <c r="E171" s="307">
        <v>19900805.681115277</v>
      </c>
      <c r="F171" s="307">
        <v>19900805.681115277</v>
      </c>
      <c r="G171" s="307">
        <v>19900805.681115277</v>
      </c>
    </row>
    <row r="172" spans="4:7">
      <c r="D172" s="307">
        <v>147</v>
      </c>
      <c r="E172" s="307">
        <v>24752448.58330952</v>
      </c>
      <c r="F172" s="307">
        <v>24752448.58330952</v>
      </c>
      <c r="G172" s="307">
        <v>24752448.58330952</v>
      </c>
    </row>
    <row r="173" spans="4:7">
      <c r="D173" s="307">
        <v>148</v>
      </c>
      <c r="E173" s="307">
        <v>20551415.736308075</v>
      </c>
      <c r="F173" s="307">
        <v>20551415.736308075</v>
      </c>
      <c r="G173" s="307">
        <v>20551415.736308075</v>
      </c>
    </row>
    <row r="174" spans="4:7">
      <c r="D174" s="307">
        <v>149</v>
      </c>
      <c r="E174" s="307">
        <v>15005401.703078624</v>
      </c>
      <c r="F174" s="307">
        <v>15005401.703078624</v>
      </c>
      <c r="G174" s="307">
        <v>15005401.703078624</v>
      </c>
    </row>
    <row r="175" spans="4:7">
      <c r="D175" s="307">
        <v>150</v>
      </c>
      <c r="E175" s="307">
        <v>24076419.228853419</v>
      </c>
      <c r="F175" s="307">
        <v>24076419.228853419</v>
      </c>
      <c r="G175" s="307">
        <v>24076419.228853419</v>
      </c>
    </row>
    <row r="176" spans="4:7">
      <c r="D176" s="307">
        <v>151</v>
      </c>
      <c r="E176" s="307">
        <v>26207224.46015697</v>
      </c>
      <c r="F176" s="307">
        <v>26207224.46015697</v>
      </c>
      <c r="G176" s="307">
        <v>26207224.46015697</v>
      </c>
    </row>
    <row r="177" spans="4:7">
      <c r="D177" s="307">
        <v>152</v>
      </c>
      <c r="E177" s="307">
        <v>22926428.644245408</v>
      </c>
      <c r="F177" s="307">
        <v>22926428.644245408</v>
      </c>
      <c r="G177" s="307">
        <v>22926428.644245408</v>
      </c>
    </row>
    <row r="178" spans="4:7">
      <c r="D178" s="307">
        <v>153</v>
      </c>
      <c r="E178" s="307">
        <v>22935963.996219046</v>
      </c>
      <c r="F178" s="307">
        <v>22935963.996219046</v>
      </c>
      <c r="G178" s="307">
        <v>22935963.996219046</v>
      </c>
    </row>
    <row r="179" spans="4:7">
      <c r="D179" s="307">
        <v>154</v>
      </c>
      <c r="E179" s="307">
        <v>20917168.985204332</v>
      </c>
      <c r="F179" s="307">
        <v>20917168.985204332</v>
      </c>
      <c r="G179" s="307">
        <v>20917168.985204332</v>
      </c>
    </row>
    <row r="180" spans="4:7">
      <c r="D180" s="307">
        <v>155</v>
      </c>
      <c r="E180" s="307">
        <v>17814056.093023349</v>
      </c>
      <c r="F180" s="307">
        <v>17814056.093023349</v>
      </c>
      <c r="G180" s="307">
        <v>17814056.093023349</v>
      </c>
    </row>
    <row r="181" spans="4:7">
      <c r="D181" s="307">
        <v>156</v>
      </c>
      <c r="E181" s="307">
        <v>24677060.217556681</v>
      </c>
      <c r="F181" s="307">
        <v>24677060.217556681</v>
      </c>
      <c r="G181" s="307">
        <v>24677060.217556681</v>
      </c>
    </row>
    <row r="182" spans="4:7">
      <c r="D182" s="307">
        <v>157</v>
      </c>
      <c r="E182" s="307">
        <v>20867582.388264339</v>
      </c>
      <c r="F182" s="307">
        <v>20867582.388264339</v>
      </c>
      <c r="G182" s="307">
        <v>20867582.388264339</v>
      </c>
    </row>
    <row r="183" spans="4:7">
      <c r="D183" s="307">
        <v>158</v>
      </c>
      <c r="E183" s="307">
        <v>18390962.144136757</v>
      </c>
      <c r="F183" s="307">
        <v>18390962.144136757</v>
      </c>
      <c r="G183" s="307">
        <v>18390962.144136757</v>
      </c>
    </row>
    <row r="184" spans="4:7">
      <c r="D184" s="307">
        <v>159</v>
      </c>
      <c r="E184" s="307">
        <v>19350585.487707809</v>
      </c>
      <c r="F184" s="307">
        <v>19350585.487707809</v>
      </c>
      <c r="G184" s="307">
        <v>19350585.487707809</v>
      </c>
    </row>
    <row r="185" spans="4:7">
      <c r="D185" s="307">
        <v>160</v>
      </c>
      <c r="E185" s="307">
        <v>18295498.856262326</v>
      </c>
      <c r="F185" s="307">
        <v>18295498.856262326</v>
      </c>
      <c r="G185" s="307">
        <v>18295498.856262326</v>
      </c>
    </row>
    <row r="186" spans="4:7">
      <c r="D186" s="307">
        <v>161</v>
      </c>
      <c r="E186" s="307">
        <v>25852067.864037294</v>
      </c>
      <c r="F186" s="307">
        <v>25852067.864037294</v>
      </c>
      <c r="G186" s="307">
        <v>25852067.864037294</v>
      </c>
    </row>
    <row r="187" spans="4:7">
      <c r="D187" s="307">
        <v>162</v>
      </c>
      <c r="E187" s="307">
        <v>18211459.822710268</v>
      </c>
      <c r="F187" s="307">
        <v>18211459.822710268</v>
      </c>
      <c r="G187" s="307">
        <v>18211459.822710268</v>
      </c>
    </row>
    <row r="188" spans="4:7">
      <c r="D188" s="307">
        <v>163</v>
      </c>
      <c r="E188" s="307">
        <v>27957407.94760941</v>
      </c>
      <c r="F188" s="307">
        <v>27957407.94760941</v>
      </c>
      <c r="G188" s="307">
        <v>27957407.94760941</v>
      </c>
    </row>
    <row r="189" spans="4:7">
      <c r="D189" s="307">
        <v>164</v>
      </c>
      <c r="E189" s="307">
        <v>25508722.902796842</v>
      </c>
      <c r="F189" s="307">
        <v>25508722.902796842</v>
      </c>
      <c r="G189" s="307">
        <v>25508722.902796842</v>
      </c>
    </row>
    <row r="190" spans="4:7">
      <c r="D190" s="307">
        <v>165</v>
      </c>
      <c r="E190" s="307">
        <v>23181163.72450839</v>
      </c>
      <c r="F190" s="307">
        <v>23181163.72450839</v>
      </c>
      <c r="G190" s="307">
        <v>23181163.72450839</v>
      </c>
    </row>
    <row r="191" spans="4:7">
      <c r="D191" s="307">
        <v>166</v>
      </c>
      <c r="E191" s="307">
        <v>19296372.798201818</v>
      </c>
      <c r="F191" s="307">
        <v>19296372.798201818</v>
      </c>
      <c r="G191" s="307">
        <v>19296372.798201818</v>
      </c>
    </row>
    <row r="192" spans="4:7">
      <c r="D192" s="307">
        <v>167</v>
      </c>
      <c r="E192" s="307">
        <v>27723267.163665306</v>
      </c>
      <c r="F192" s="307">
        <v>27723267.163665306</v>
      </c>
      <c r="G192" s="307">
        <v>27723267.163665306</v>
      </c>
    </row>
    <row r="193" spans="4:7">
      <c r="D193" s="307">
        <v>168</v>
      </c>
      <c r="E193" s="307">
        <v>25191131.821380306</v>
      </c>
      <c r="F193" s="307">
        <v>25191131.821380306</v>
      </c>
      <c r="G193" s="307">
        <v>25191131.821380306</v>
      </c>
    </row>
    <row r="194" spans="4:7">
      <c r="D194" s="307">
        <v>169</v>
      </c>
      <c r="E194" s="307">
        <v>25638415.760249682</v>
      </c>
      <c r="F194" s="307">
        <v>25638415.760249682</v>
      </c>
      <c r="G194" s="307">
        <v>25638415.760249682</v>
      </c>
    </row>
    <row r="195" spans="4:7">
      <c r="D195" s="307">
        <v>170</v>
      </c>
      <c r="E195" s="307">
        <v>27926238.525604848</v>
      </c>
      <c r="F195" s="307">
        <v>27926238.525604848</v>
      </c>
      <c r="G195" s="307">
        <v>27926238.525604848</v>
      </c>
    </row>
    <row r="196" spans="4:7">
      <c r="D196" s="307">
        <v>171</v>
      </c>
      <c r="E196" s="307">
        <v>23850315.162706707</v>
      </c>
      <c r="F196" s="307">
        <v>23850315.162706707</v>
      </c>
      <c r="G196" s="307">
        <v>23850315.162706707</v>
      </c>
    </row>
    <row r="197" spans="4:7">
      <c r="D197" s="307">
        <v>172</v>
      </c>
      <c r="E197" s="307">
        <v>27478766.287917342</v>
      </c>
      <c r="F197" s="307">
        <v>27478766.287917342</v>
      </c>
      <c r="G197" s="307">
        <v>27478766.287917342</v>
      </c>
    </row>
    <row r="198" spans="4:7">
      <c r="D198" s="307">
        <v>173</v>
      </c>
      <c r="E198" s="307">
        <v>23685518.264303938</v>
      </c>
      <c r="F198" s="307">
        <v>23685518.264303938</v>
      </c>
      <c r="G198" s="307">
        <v>23685518.264303938</v>
      </c>
    </row>
    <row r="199" spans="4:7">
      <c r="D199" s="307">
        <v>174</v>
      </c>
      <c r="E199" s="307">
        <v>19688221.166639939</v>
      </c>
      <c r="F199" s="307">
        <v>19688221.166639939</v>
      </c>
      <c r="G199" s="307">
        <v>19688221.166639939</v>
      </c>
    </row>
    <row r="200" spans="4:7">
      <c r="D200" s="307">
        <v>175</v>
      </c>
      <c r="E200" s="307">
        <v>22885639.990133747</v>
      </c>
      <c r="F200" s="307">
        <v>22885639.990133747</v>
      </c>
      <c r="G200" s="307">
        <v>22885639.990133747</v>
      </c>
    </row>
    <row r="201" spans="4:7">
      <c r="D201" s="307">
        <v>176</v>
      </c>
      <c r="E201" s="307">
        <v>23583091.279009171</v>
      </c>
      <c r="F201" s="307">
        <v>23583091.279009171</v>
      </c>
      <c r="G201" s="307">
        <v>23583091.279009171</v>
      </c>
    </row>
    <row r="202" spans="4:7">
      <c r="D202" s="307">
        <v>177</v>
      </c>
      <c r="E202" s="307">
        <v>21740233.388353661</v>
      </c>
      <c r="F202" s="307">
        <v>21740233.388353661</v>
      </c>
      <c r="G202" s="307">
        <v>21740233.388353661</v>
      </c>
    </row>
    <row r="203" spans="4:7">
      <c r="D203" s="307">
        <v>178</v>
      </c>
      <c r="E203" s="307">
        <v>20045517.877926894</v>
      </c>
      <c r="F203" s="307">
        <v>20045517.877926894</v>
      </c>
      <c r="G203" s="307">
        <v>20045517.877926894</v>
      </c>
    </row>
    <row r="204" spans="4:7">
      <c r="D204" s="307">
        <v>179</v>
      </c>
      <c r="E204" s="307">
        <v>21557190.257355977</v>
      </c>
      <c r="F204" s="307">
        <v>21557190.257355977</v>
      </c>
      <c r="G204" s="307">
        <v>21557190.257355977</v>
      </c>
    </row>
    <row r="205" spans="4:7">
      <c r="D205" s="307">
        <v>180</v>
      </c>
      <c r="E205" s="307">
        <v>23042322.389774792</v>
      </c>
      <c r="F205" s="307">
        <v>23042322.389774792</v>
      </c>
      <c r="G205" s="307">
        <v>23042322.389774792</v>
      </c>
    </row>
    <row r="206" spans="4:7">
      <c r="D206" s="307">
        <v>181</v>
      </c>
      <c r="E206" s="307">
        <v>23825921.403475005</v>
      </c>
      <c r="F206" s="307">
        <v>23825921.403475005</v>
      </c>
      <c r="G206" s="307">
        <v>23825921.403475005</v>
      </c>
    </row>
    <row r="207" spans="4:7">
      <c r="D207" s="307">
        <v>182</v>
      </c>
      <c r="E207" s="307">
        <v>19750976.545643777</v>
      </c>
      <c r="F207" s="307">
        <v>19750976.545643777</v>
      </c>
      <c r="G207" s="307">
        <v>19750976.545643777</v>
      </c>
    </row>
    <row r="208" spans="4:7">
      <c r="D208" s="307">
        <v>183</v>
      </c>
      <c r="E208" s="307">
        <v>23634799.87678187</v>
      </c>
      <c r="F208" s="307">
        <v>23634799.87678187</v>
      </c>
      <c r="G208" s="307">
        <v>23634799.87678187</v>
      </c>
    </row>
    <row r="209" spans="4:7">
      <c r="D209" s="307">
        <v>184</v>
      </c>
      <c r="E209" s="307">
        <v>21866871.526890885</v>
      </c>
      <c r="F209" s="307">
        <v>21866871.526890885</v>
      </c>
      <c r="G209" s="307">
        <v>21866871.526890885</v>
      </c>
    </row>
    <row r="210" spans="4:7">
      <c r="D210" s="307">
        <v>185</v>
      </c>
      <c r="E210" s="307">
        <v>19819120.946740575</v>
      </c>
      <c r="F210" s="307">
        <v>19819120.946740575</v>
      </c>
      <c r="G210" s="307">
        <v>19819120.946740575</v>
      </c>
    </row>
    <row r="211" spans="4:7">
      <c r="D211" s="307">
        <v>186</v>
      </c>
      <c r="E211" s="307">
        <v>20254596.339470729</v>
      </c>
      <c r="F211" s="307">
        <v>20254596.339470729</v>
      </c>
      <c r="G211" s="307">
        <v>20254596.339470729</v>
      </c>
    </row>
    <row r="212" spans="4:7">
      <c r="D212" s="307">
        <v>187</v>
      </c>
      <c r="E212" s="307">
        <v>23844479.102247767</v>
      </c>
      <c r="F212" s="307">
        <v>23844479.102247767</v>
      </c>
      <c r="G212" s="307">
        <v>23844479.102247767</v>
      </c>
    </row>
    <row r="213" spans="4:7">
      <c r="D213" s="307">
        <v>188</v>
      </c>
      <c r="E213" s="307">
        <v>17768658.865781683</v>
      </c>
      <c r="F213" s="307">
        <v>17768658.865781683</v>
      </c>
      <c r="G213" s="307">
        <v>17768658.865781683</v>
      </c>
    </row>
    <row r="214" spans="4:7">
      <c r="D214" s="307">
        <v>189</v>
      </c>
      <c r="E214" s="307">
        <v>25363524.361824993</v>
      </c>
      <c r="F214" s="307">
        <v>25363524.361824993</v>
      </c>
      <c r="G214" s="307">
        <v>25363524.361824993</v>
      </c>
    </row>
    <row r="215" spans="4:7">
      <c r="D215" s="307">
        <v>190</v>
      </c>
      <c r="E215" s="307">
        <v>21005587.398426417</v>
      </c>
      <c r="F215" s="307">
        <v>21005587.398426417</v>
      </c>
      <c r="G215" s="307">
        <v>21005587.398426417</v>
      </c>
    </row>
    <row r="216" spans="4:7">
      <c r="D216" s="307">
        <v>191</v>
      </c>
      <c r="E216" s="307">
        <v>23930027.32599666</v>
      </c>
      <c r="F216" s="307">
        <v>23930027.32599666</v>
      </c>
      <c r="G216" s="307">
        <v>23930027.32599666</v>
      </c>
    </row>
    <row r="217" spans="4:7">
      <c r="D217" s="307">
        <v>192</v>
      </c>
      <c r="E217" s="307">
        <v>26098933.418512389</v>
      </c>
      <c r="F217" s="307">
        <v>26098933.418512389</v>
      </c>
      <c r="G217" s="307">
        <v>26098933.418512389</v>
      </c>
    </row>
    <row r="218" spans="4:7">
      <c r="D218" s="307">
        <v>193</v>
      </c>
      <c r="E218" s="307">
        <v>21432761.720365714</v>
      </c>
      <c r="F218" s="307">
        <v>21432761.720365714</v>
      </c>
      <c r="G218" s="307">
        <v>21432761.720365714</v>
      </c>
    </row>
    <row r="219" spans="4:7">
      <c r="D219" s="307">
        <v>194</v>
      </c>
      <c r="E219" s="307">
        <v>27913747.019936472</v>
      </c>
      <c r="F219" s="307">
        <v>27913747.019936472</v>
      </c>
      <c r="G219" s="307">
        <v>27913747.019936472</v>
      </c>
    </row>
    <row r="220" spans="4:7">
      <c r="D220" s="307">
        <v>195</v>
      </c>
      <c r="E220" s="307">
        <v>19977004.525970291</v>
      </c>
      <c r="F220" s="307">
        <v>19977004.525970291</v>
      </c>
      <c r="G220" s="307">
        <v>19977004.525970291</v>
      </c>
    </row>
    <row r="221" spans="4:7">
      <c r="D221" s="307">
        <v>196</v>
      </c>
      <c r="E221" s="307">
        <v>29426869.724739008</v>
      </c>
      <c r="F221" s="307">
        <v>29426869.724739008</v>
      </c>
      <c r="G221" s="307">
        <v>29426869.724739008</v>
      </c>
    </row>
    <row r="222" spans="4:7">
      <c r="D222" s="307">
        <v>197</v>
      </c>
      <c r="E222" s="307">
        <v>21377898.444683213</v>
      </c>
      <c r="F222" s="307">
        <v>21377898.444683213</v>
      </c>
      <c r="G222" s="307">
        <v>21377898.444683213</v>
      </c>
    </row>
    <row r="223" spans="4:7">
      <c r="D223" s="307">
        <v>198</v>
      </c>
      <c r="E223" s="307">
        <v>21722369.82038258</v>
      </c>
      <c r="F223" s="307">
        <v>21722369.82038258</v>
      </c>
      <c r="G223" s="307">
        <v>21722369.82038258</v>
      </c>
    </row>
    <row r="224" spans="4:7">
      <c r="D224" s="307">
        <v>199</v>
      </c>
      <c r="E224" s="307">
        <v>24211336.896835491</v>
      </c>
      <c r="F224" s="307">
        <v>24211336.896835491</v>
      </c>
      <c r="G224" s="307">
        <v>24211336.896835491</v>
      </c>
    </row>
    <row r="225" spans="4:7">
      <c r="D225" s="307">
        <v>200</v>
      </c>
      <c r="E225" s="307">
        <v>16239338.043333575</v>
      </c>
      <c r="F225" s="307">
        <v>16239338.043333575</v>
      </c>
      <c r="G225" s="307">
        <v>16239338.043333575</v>
      </c>
    </row>
    <row r="226" spans="4:7">
      <c r="D226" s="307">
        <v>201</v>
      </c>
      <c r="E226" s="307">
        <v>20579735.04027525</v>
      </c>
      <c r="F226" s="307">
        <v>20579735.04027525</v>
      </c>
      <c r="G226" s="307">
        <v>20579735.04027525</v>
      </c>
    </row>
    <row r="227" spans="4:7">
      <c r="D227" s="307">
        <v>202</v>
      </c>
      <c r="E227" s="307">
        <v>16951211.81811548</v>
      </c>
      <c r="F227" s="307">
        <v>16951211.81811548</v>
      </c>
      <c r="G227" s="307">
        <v>16951211.81811548</v>
      </c>
    </row>
    <row r="228" spans="4:7">
      <c r="D228" s="307">
        <v>203</v>
      </c>
      <c r="E228" s="307">
        <v>20041217.409400553</v>
      </c>
      <c r="F228" s="307">
        <v>20041217.409400553</v>
      </c>
      <c r="G228" s="307">
        <v>20041217.409400553</v>
      </c>
    </row>
    <row r="229" spans="4:7">
      <c r="D229" s="307">
        <v>204</v>
      </c>
      <c r="E229" s="307">
        <v>20403564.780776143</v>
      </c>
      <c r="F229" s="307">
        <v>20403564.780776143</v>
      </c>
      <c r="G229" s="307">
        <v>20403564.780776143</v>
      </c>
    </row>
    <row r="230" spans="4:7">
      <c r="D230" s="307">
        <v>205</v>
      </c>
      <c r="E230" s="307">
        <v>28595872.112691313</v>
      </c>
      <c r="F230" s="307">
        <v>28595872.112691313</v>
      </c>
      <c r="G230" s="307">
        <v>28595872.112691313</v>
      </c>
    </row>
    <row r="231" spans="4:7">
      <c r="D231" s="307">
        <v>206</v>
      </c>
      <c r="E231" s="307">
        <v>25043694.270396825</v>
      </c>
      <c r="F231" s="307">
        <v>25043694.270396825</v>
      </c>
      <c r="G231" s="307">
        <v>25043694.270396825</v>
      </c>
    </row>
    <row r="232" spans="4:7">
      <c r="D232" s="307">
        <v>207</v>
      </c>
      <c r="E232" s="307">
        <v>19332697.359721553</v>
      </c>
      <c r="F232" s="307">
        <v>19332697.359721553</v>
      </c>
      <c r="G232" s="307">
        <v>19332697.359721553</v>
      </c>
    </row>
    <row r="233" spans="4:7">
      <c r="D233" s="307">
        <v>208</v>
      </c>
      <c r="E233" s="307">
        <v>14705643.616695035</v>
      </c>
      <c r="F233" s="307">
        <v>14705643.616695035</v>
      </c>
      <c r="G233" s="307">
        <v>14705643.616695035</v>
      </c>
    </row>
    <row r="234" spans="4:7">
      <c r="D234" s="307">
        <v>209</v>
      </c>
      <c r="E234" s="307">
        <v>20613686.650574364</v>
      </c>
      <c r="F234" s="307">
        <v>20613686.650574364</v>
      </c>
      <c r="G234" s="307">
        <v>20613686.650574364</v>
      </c>
    </row>
    <row r="235" spans="4:7">
      <c r="D235" s="307">
        <v>210</v>
      </c>
      <c r="E235" s="307">
        <v>22294315.403014228</v>
      </c>
      <c r="F235" s="307">
        <v>22294315.403014228</v>
      </c>
      <c r="G235" s="307">
        <v>22294315.403014228</v>
      </c>
    </row>
    <row r="236" spans="4:7">
      <c r="D236" s="307">
        <v>211</v>
      </c>
      <c r="E236" s="307">
        <v>18681791.98644786</v>
      </c>
      <c r="F236" s="307">
        <v>18681791.98644786</v>
      </c>
      <c r="G236" s="307">
        <v>18681791.98644786</v>
      </c>
    </row>
    <row r="237" spans="4:7">
      <c r="D237" s="307">
        <v>212</v>
      </c>
      <c r="E237" s="307">
        <v>22292277.21378139</v>
      </c>
      <c r="F237" s="307">
        <v>22292277.21378139</v>
      </c>
      <c r="G237" s="307">
        <v>22292277.21378139</v>
      </c>
    </row>
    <row r="238" spans="4:7">
      <c r="D238" s="307">
        <v>213</v>
      </c>
      <c r="E238" s="307">
        <v>20292104.051094182</v>
      </c>
      <c r="F238" s="307">
        <v>20292104.051094182</v>
      </c>
      <c r="G238" s="307">
        <v>20292104.051094182</v>
      </c>
    </row>
    <row r="239" spans="4:7">
      <c r="D239" s="307">
        <v>214</v>
      </c>
      <c r="E239" s="307">
        <v>23551160.073829249</v>
      </c>
      <c r="F239" s="307">
        <v>23551160.073829249</v>
      </c>
      <c r="G239" s="307">
        <v>23551160.073829249</v>
      </c>
    </row>
    <row r="240" spans="4:7">
      <c r="D240" s="307">
        <v>215</v>
      </c>
      <c r="E240" s="307">
        <v>18692070.516979601</v>
      </c>
      <c r="F240" s="307">
        <v>18692070.516979601</v>
      </c>
      <c r="G240" s="307">
        <v>18692070.516979601</v>
      </c>
    </row>
    <row r="241" spans="4:7">
      <c r="D241" s="307">
        <v>216</v>
      </c>
      <c r="E241" s="307">
        <v>26353805.079117242</v>
      </c>
      <c r="F241" s="307">
        <v>26353805.079117242</v>
      </c>
      <c r="G241" s="307">
        <v>26353805.079117242</v>
      </c>
    </row>
    <row r="242" spans="4:7">
      <c r="D242" s="307">
        <v>217</v>
      </c>
      <c r="E242" s="307">
        <v>18521910.834312912</v>
      </c>
      <c r="F242" s="307">
        <v>18521910.834312912</v>
      </c>
      <c r="G242" s="307">
        <v>18521910.834312912</v>
      </c>
    </row>
    <row r="243" spans="4:7">
      <c r="D243" s="307">
        <v>218</v>
      </c>
      <c r="E243" s="307">
        <v>27690092.019791834</v>
      </c>
      <c r="F243" s="307">
        <v>27690092.019791834</v>
      </c>
      <c r="G243" s="307">
        <v>27690092.019791834</v>
      </c>
    </row>
    <row r="244" spans="4:7">
      <c r="D244" s="307">
        <v>219</v>
      </c>
      <c r="E244" s="307">
        <v>21236270.627202731</v>
      </c>
      <c r="F244" s="307">
        <v>21236270.627202731</v>
      </c>
      <c r="G244" s="307">
        <v>21236270.627202731</v>
      </c>
    </row>
    <row r="245" spans="4:7">
      <c r="D245" s="307">
        <v>220</v>
      </c>
      <c r="E245" s="307">
        <v>17201557.259720914</v>
      </c>
      <c r="F245" s="307">
        <v>17201557.259720914</v>
      </c>
      <c r="G245" s="307">
        <v>17201557.259720914</v>
      </c>
    </row>
    <row r="246" spans="4:7">
      <c r="D246" s="307">
        <v>221</v>
      </c>
      <c r="E246" s="307">
        <v>23225267.96227847</v>
      </c>
      <c r="F246" s="307">
        <v>23225267.96227847</v>
      </c>
      <c r="G246" s="307">
        <v>23225267.96227847</v>
      </c>
    </row>
    <row r="247" spans="4:7">
      <c r="D247" s="307">
        <v>222</v>
      </c>
      <c r="E247" s="307">
        <v>21483359.271495257</v>
      </c>
      <c r="F247" s="307">
        <v>21483359.271495257</v>
      </c>
      <c r="G247" s="307">
        <v>21483359.271495257</v>
      </c>
    </row>
    <row r="248" spans="4:7">
      <c r="D248" s="307">
        <v>223</v>
      </c>
      <c r="E248" s="307">
        <v>26087810.702645201</v>
      </c>
      <c r="F248" s="307">
        <v>26087810.702645201</v>
      </c>
      <c r="G248" s="307">
        <v>26087810.702645201</v>
      </c>
    </row>
    <row r="249" spans="4:7">
      <c r="D249" s="307">
        <v>224</v>
      </c>
      <c r="E249" s="307">
        <v>24320230.444493774</v>
      </c>
      <c r="F249" s="307">
        <v>24320230.444493774</v>
      </c>
      <c r="G249" s="307">
        <v>24320230.444493774</v>
      </c>
    </row>
    <row r="250" spans="4:7">
      <c r="D250" s="307">
        <v>225</v>
      </c>
      <c r="E250" s="307">
        <v>20309060.544425726</v>
      </c>
      <c r="F250" s="307">
        <v>20309060.544425726</v>
      </c>
      <c r="G250" s="307">
        <v>20309060.544425726</v>
      </c>
    </row>
    <row r="251" spans="4:7">
      <c r="D251" s="307">
        <v>226</v>
      </c>
      <c r="E251" s="307">
        <v>19670393.556521524</v>
      </c>
      <c r="F251" s="307">
        <v>19670393.556521524</v>
      </c>
      <c r="G251" s="307">
        <v>19670393.556521524</v>
      </c>
    </row>
    <row r="252" spans="4:7">
      <c r="D252" s="307">
        <v>227</v>
      </c>
      <c r="E252" s="307">
        <v>23519792.757301126</v>
      </c>
      <c r="F252" s="307">
        <v>23519792.757301126</v>
      </c>
      <c r="G252" s="307">
        <v>23519792.757301126</v>
      </c>
    </row>
    <row r="253" spans="4:7">
      <c r="D253" s="307">
        <v>228</v>
      </c>
      <c r="E253" s="307">
        <v>20139328.781556591</v>
      </c>
      <c r="F253" s="307">
        <v>20139328.781556591</v>
      </c>
      <c r="G253" s="307">
        <v>20139328.781556591</v>
      </c>
    </row>
    <row r="254" spans="4:7">
      <c r="D254" s="307">
        <v>229</v>
      </c>
      <c r="E254" s="307">
        <v>22767627.42995647</v>
      </c>
      <c r="F254" s="307">
        <v>22767627.42995647</v>
      </c>
      <c r="G254" s="307">
        <v>22767627.42995647</v>
      </c>
    </row>
    <row r="255" spans="4:7">
      <c r="D255" s="307">
        <v>230</v>
      </c>
      <c r="E255" s="307">
        <v>19856640.648922723</v>
      </c>
      <c r="F255" s="307">
        <v>19856640.648922723</v>
      </c>
      <c r="G255" s="307">
        <v>19856640.648922723</v>
      </c>
    </row>
    <row r="256" spans="4:7">
      <c r="D256" s="307">
        <v>231</v>
      </c>
      <c r="E256" s="307">
        <v>22568853.421697672</v>
      </c>
      <c r="F256" s="307">
        <v>22568853.421697672</v>
      </c>
      <c r="G256" s="307">
        <v>22568853.421697672</v>
      </c>
    </row>
    <row r="257" spans="4:7">
      <c r="D257" s="307">
        <v>232</v>
      </c>
      <c r="E257" s="307">
        <v>21128120.425318561</v>
      </c>
      <c r="F257" s="307">
        <v>21128120.425318561</v>
      </c>
      <c r="G257" s="307">
        <v>21128120.425318561</v>
      </c>
    </row>
    <row r="258" spans="4:7">
      <c r="D258" s="307">
        <v>233</v>
      </c>
      <c r="E258" s="307">
        <v>20768865.934793789</v>
      </c>
      <c r="F258" s="307">
        <v>20768865.934793789</v>
      </c>
      <c r="G258" s="307">
        <v>20768865.934793789</v>
      </c>
    </row>
    <row r="259" spans="4:7">
      <c r="D259" s="307">
        <v>234</v>
      </c>
      <c r="E259" s="307">
        <v>20948678.777964555</v>
      </c>
      <c r="F259" s="307">
        <v>20948678.777964555</v>
      </c>
      <c r="G259" s="307">
        <v>20948678.777964555</v>
      </c>
    </row>
    <row r="260" spans="4:7">
      <c r="D260" s="307">
        <v>235</v>
      </c>
      <c r="E260" s="307">
        <v>19941858.890871074</v>
      </c>
      <c r="F260" s="307">
        <v>19941858.890871074</v>
      </c>
      <c r="G260" s="307">
        <v>19941858.890871074</v>
      </c>
    </row>
    <row r="261" spans="4:7">
      <c r="D261" s="307"/>
      <c r="E261" s="307"/>
      <c r="F261" s="307"/>
      <c r="G261" s="307"/>
    </row>
    <row r="262" spans="4:7">
      <c r="D262" s="307"/>
      <c r="E262" s="307"/>
      <c r="F262" s="307"/>
      <c r="G262" s="307"/>
    </row>
    <row r="263" spans="4:7">
      <c r="D263" s="307"/>
      <c r="E263" s="307"/>
      <c r="F263" s="307"/>
      <c r="G263" s="307"/>
    </row>
    <row r="264" spans="4:7">
      <c r="D264" s="307"/>
      <c r="E264" s="307"/>
      <c r="F264" s="307"/>
      <c r="G264" s="307"/>
    </row>
    <row r="265" spans="4:7">
      <c r="D265" s="307"/>
      <c r="E265" s="307"/>
      <c r="F265" s="307"/>
      <c r="G265" s="307"/>
    </row>
    <row r="266" spans="4:7">
      <c r="D266" s="307"/>
      <c r="E266" s="307"/>
      <c r="F266" s="307"/>
      <c r="G266" s="307"/>
    </row>
    <row r="267" spans="4:7">
      <c r="D267" s="307"/>
      <c r="E267" s="307"/>
      <c r="F267" s="307"/>
      <c r="G267" s="307"/>
    </row>
    <row r="268" spans="4:7">
      <c r="D268" s="307"/>
      <c r="E268" s="307"/>
      <c r="F268" s="307"/>
      <c r="G268" s="307"/>
    </row>
    <row r="269" spans="4:7">
      <c r="D269" s="307"/>
      <c r="E269" s="307"/>
      <c r="F269" s="307"/>
      <c r="G269" s="307"/>
    </row>
    <row r="270" spans="4:7">
      <c r="D270" s="307"/>
      <c r="E270" s="307"/>
      <c r="F270" s="307"/>
      <c r="G270" s="307"/>
    </row>
    <row r="271" spans="4:7">
      <c r="D271" s="307"/>
      <c r="E271" s="307"/>
      <c r="F271" s="307"/>
      <c r="G271" s="307"/>
    </row>
    <row r="272" spans="4:7">
      <c r="D272" s="307"/>
      <c r="E272" s="307"/>
      <c r="F272" s="307"/>
      <c r="G272" s="307"/>
    </row>
    <row r="273" spans="4:7">
      <c r="D273" s="307"/>
      <c r="E273" s="307"/>
      <c r="F273" s="307"/>
      <c r="G273" s="307"/>
    </row>
    <row r="274" spans="4:7">
      <c r="D274" s="307"/>
      <c r="E274" s="307"/>
      <c r="F274" s="307"/>
      <c r="G274" s="307"/>
    </row>
    <row r="275" spans="4:7">
      <c r="D275" s="307"/>
      <c r="E275" s="307"/>
      <c r="F275" s="307"/>
      <c r="G275" s="307"/>
    </row>
    <row r="276" spans="4:7">
      <c r="D276" s="307"/>
      <c r="E276" s="307"/>
      <c r="F276" s="307"/>
      <c r="G276" s="307"/>
    </row>
    <row r="277" spans="4:7">
      <c r="D277" s="307"/>
      <c r="E277" s="307"/>
      <c r="F277" s="307"/>
      <c r="G277" s="307"/>
    </row>
    <row r="278" spans="4:7">
      <c r="D278" s="307"/>
      <c r="E278" s="307"/>
      <c r="F278" s="307"/>
      <c r="G278" s="307"/>
    </row>
    <row r="279" spans="4:7">
      <c r="D279" s="307"/>
      <c r="E279" s="307"/>
      <c r="F279" s="307"/>
      <c r="G279" s="307"/>
    </row>
    <row r="280" spans="4:7">
      <c r="D280" s="307"/>
      <c r="E280" s="307"/>
      <c r="F280" s="307"/>
      <c r="G280" s="307"/>
    </row>
    <row r="281" spans="4:7">
      <c r="D281" s="307"/>
      <c r="E281" s="307"/>
      <c r="F281" s="307"/>
      <c r="G281" s="307"/>
    </row>
    <row r="282" spans="4:7">
      <c r="D282" s="307"/>
      <c r="E282" s="307"/>
      <c r="F282" s="307"/>
      <c r="G282" s="307"/>
    </row>
    <row r="283" spans="4:7">
      <c r="D283" s="307"/>
      <c r="E283" s="307"/>
      <c r="F283" s="307"/>
      <c r="G283" s="307"/>
    </row>
    <row r="284" spans="4:7">
      <c r="D284" s="307"/>
      <c r="E284" s="307"/>
      <c r="F284" s="307"/>
      <c r="G284" s="307"/>
    </row>
    <row r="285" spans="4:7">
      <c r="D285" s="307"/>
      <c r="E285" s="307"/>
      <c r="F285" s="307"/>
      <c r="G285" s="307"/>
    </row>
    <row r="286" spans="4:7">
      <c r="D286" s="307"/>
      <c r="E286" s="307"/>
      <c r="F286" s="307"/>
      <c r="G286" s="307"/>
    </row>
    <row r="287" spans="4:7">
      <c r="D287" s="307"/>
      <c r="E287" s="307"/>
      <c r="F287" s="307"/>
      <c r="G287" s="307"/>
    </row>
    <row r="288" spans="4:7">
      <c r="D288" s="307"/>
      <c r="E288" s="307"/>
      <c r="F288" s="307"/>
      <c r="G288" s="307"/>
    </row>
    <row r="289" spans="4:7">
      <c r="D289" s="307"/>
      <c r="E289" s="307"/>
      <c r="F289" s="307"/>
      <c r="G289" s="307"/>
    </row>
    <row r="290" spans="4:7">
      <c r="D290" s="307"/>
      <c r="E290" s="307"/>
      <c r="F290" s="307"/>
      <c r="G290" s="307"/>
    </row>
    <row r="291" spans="4:7">
      <c r="D291" s="307"/>
      <c r="E291" s="307"/>
      <c r="F291" s="307"/>
      <c r="G291" s="307"/>
    </row>
    <row r="292" spans="4:7">
      <c r="D292" s="307"/>
      <c r="E292" s="307"/>
      <c r="F292" s="307"/>
      <c r="G292" s="307"/>
    </row>
    <row r="293" spans="4:7">
      <c r="D293" s="307"/>
      <c r="E293" s="307"/>
      <c r="F293" s="307"/>
      <c r="G293" s="307"/>
    </row>
    <row r="294" spans="4:7">
      <c r="D294" s="307"/>
      <c r="E294" s="307"/>
      <c r="F294" s="307"/>
      <c r="G294" s="307"/>
    </row>
    <row r="295" spans="4:7">
      <c r="D295" s="307"/>
      <c r="E295" s="307"/>
      <c r="F295" s="307"/>
      <c r="G295" s="307"/>
    </row>
    <row r="296" spans="4:7">
      <c r="D296" s="307"/>
      <c r="E296" s="307"/>
      <c r="F296" s="307"/>
      <c r="G296" s="307"/>
    </row>
    <row r="297" spans="4:7">
      <c r="D297" s="307"/>
      <c r="E297" s="307"/>
      <c r="F297" s="307"/>
      <c r="G297" s="307"/>
    </row>
    <row r="298" spans="4:7">
      <c r="D298" s="307"/>
      <c r="E298" s="307"/>
      <c r="F298" s="307"/>
      <c r="G298" s="307"/>
    </row>
    <row r="299" spans="4:7">
      <c r="D299" s="307"/>
      <c r="E299" s="307"/>
      <c r="F299" s="307"/>
      <c r="G299" s="307"/>
    </row>
    <row r="300" spans="4:7">
      <c r="D300" s="307"/>
      <c r="E300" s="307"/>
      <c r="F300" s="307"/>
      <c r="G300" s="307"/>
    </row>
    <row r="301" spans="4:7">
      <c r="D301" s="307"/>
      <c r="E301" s="307"/>
      <c r="F301" s="307"/>
      <c r="G301" s="307"/>
    </row>
    <row r="302" spans="4:7">
      <c r="D302" s="307"/>
      <c r="E302" s="307"/>
      <c r="F302" s="307"/>
      <c r="G302" s="307"/>
    </row>
    <row r="303" spans="4:7">
      <c r="D303" s="307"/>
      <c r="E303" s="307"/>
      <c r="F303" s="307"/>
      <c r="G303" s="307"/>
    </row>
    <row r="304" spans="4:7">
      <c r="D304" s="307"/>
      <c r="E304" s="307"/>
      <c r="F304" s="307"/>
      <c r="G304" s="307"/>
    </row>
    <row r="305" spans="4:7">
      <c r="D305" s="307"/>
      <c r="E305" s="307"/>
      <c r="F305" s="307"/>
      <c r="G305" s="307"/>
    </row>
    <row r="306" spans="4:7">
      <c r="D306" s="307"/>
      <c r="E306" s="307"/>
      <c r="F306" s="307"/>
      <c r="G306" s="307"/>
    </row>
    <row r="307" spans="4:7">
      <c r="D307" s="307"/>
      <c r="E307" s="307"/>
      <c r="F307" s="307"/>
      <c r="G307" s="307"/>
    </row>
    <row r="308" spans="4:7">
      <c r="D308" s="307"/>
      <c r="E308" s="307"/>
      <c r="F308" s="307"/>
      <c r="G308" s="307"/>
    </row>
    <row r="309" spans="4:7">
      <c r="D309" s="307"/>
      <c r="E309" s="307"/>
      <c r="F309" s="307"/>
      <c r="G309" s="307"/>
    </row>
    <row r="310" spans="4:7">
      <c r="D310" s="307"/>
      <c r="E310" s="307"/>
      <c r="F310" s="307"/>
      <c r="G310" s="307"/>
    </row>
    <row r="311" spans="4:7">
      <c r="D311" s="307"/>
      <c r="E311" s="307"/>
      <c r="F311" s="307"/>
      <c r="G311" s="307"/>
    </row>
    <row r="312" spans="4:7">
      <c r="D312" s="307"/>
      <c r="E312" s="307"/>
      <c r="F312" s="307"/>
      <c r="G312" s="307"/>
    </row>
    <row r="313" spans="4:7">
      <c r="D313" s="307"/>
      <c r="E313" s="307"/>
      <c r="F313" s="307"/>
      <c r="G313" s="307"/>
    </row>
    <row r="314" spans="4:7">
      <c r="D314" s="307"/>
      <c r="E314" s="307"/>
      <c r="F314" s="307"/>
      <c r="G314" s="307"/>
    </row>
    <row r="315" spans="4:7">
      <c r="D315" s="307"/>
      <c r="E315" s="307"/>
      <c r="F315" s="307"/>
      <c r="G315" s="307"/>
    </row>
    <row r="316" spans="4:7">
      <c r="D316" s="307"/>
      <c r="E316" s="307"/>
      <c r="F316" s="307"/>
      <c r="G316" s="307"/>
    </row>
    <row r="317" spans="4:7">
      <c r="D317" s="307"/>
      <c r="E317" s="307"/>
      <c r="F317" s="307"/>
      <c r="G317" s="307"/>
    </row>
    <row r="318" spans="4:7">
      <c r="D318" s="307"/>
      <c r="E318" s="307"/>
      <c r="F318" s="307"/>
      <c r="G318" s="307"/>
    </row>
    <row r="319" spans="4:7">
      <c r="D319" s="307"/>
      <c r="E319" s="307"/>
      <c r="F319" s="307"/>
      <c r="G319" s="307"/>
    </row>
    <row r="320" spans="4:7">
      <c r="D320" s="307"/>
      <c r="E320" s="307"/>
      <c r="F320" s="307"/>
      <c r="G320" s="307"/>
    </row>
    <row r="321" spans="4:7">
      <c r="D321" s="307"/>
      <c r="E321" s="307"/>
      <c r="F321" s="307"/>
      <c r="G321" s="307"/>
    </row>
    <row r="322" spans="4:7">
      <c r="D322" s="307"/>
      <c r="E322" s="307"/>
      <c r="F322" s="307"/>
      <c r="G322" s="307"/>
    </row>
    <row r="323" spans="4:7">
      <c r="D323" s="307"/>
      <c r="E323" s="307"/>
      <c r="F323" s="307"/>
      <c r="G323" s="307"/>
    </row>
    <row r="324" spans="4:7">
      <c r="D324" s="307"/>
      <c r="E324" s="307"/>
      <c r="F324" s="307"/>
      <c r="G324" s="307"/>
    </row>
    <row r="325" spans="4:7">
      <c r="D325" s="307"/>
      <c r="E325" s="307"/>
      <c r="F325" s="307"/>
      <c r="G325" s="307"/>
    </row>
    <row r="326" spans="4:7">
      <c r="D326" s="307"/>
      <c r="E326" s="307"/>
      <c r="F326" s="307"/>
      <c r="G326" s="307"/>
    </row>
    <row r="327" spans="4:7">
      <c r="D327" s="307"/>
      <c r="E327" s="307"/>
      <c r="F327" s="307"/>
      <c r="G327" s="307"/>
    </row>
    <row r="328" spans="4:7">
      <c r="D328" s="307"/>
      <c r="E328" s="307"/>
      <c r="F328" s="307"/>
      <c r="G328" s="307"/>
    </row>
    <row r="329" spans="4:7">
      <c r="D329" s="307"/>
      <c r="E329" s="307"/>
      <c r="F329" s="307"/>
      <c r="G329" s="307"/>
    </row>
    <row r="330" spans="4:7">
      <c r="D330" s="307"/>
      <c r="E330" s="307"/>
      <c r="F330" s="307"/>
      <c r="G330" s="307"/>
    </row>
    <row r="331" spans="4:7">
      <c r="D331" s="307"/>
      <c r="E331" s="307"/>
      <c r="F331" s="307"/>
      <c r="G331" s="307"/>
    </row>
    <row r="332" spans="4:7">
      <c r="D332" s="307"/>
      <c r="E332" s="307"/>
      <c r="F332" s="307"/>
      <c r="G332" s="307"/>
    </row>
    <row r="333" spans="4:7">
      <c r="D333" s="307"/>
      <c r="E333" s="307"/>
      <c r="F333" s="307"/>
      <c r="G333" s="307"/>
    </row>
    <row r="334" spans="4:7">
      <c r="D334" s="307"/>
      <c r="E334" s="307"/>
      <c r="F334" s="307"/>
      <c r="G334" s="307"/>
    </row>
    <row r="335" spans="4:7">
      <c r="D335" s="307"/>
      <c r="E335" s="307"/>
      <c r="F335" s="307"/>
      <c r="G335" s="307"/>
    </row>
    <row r="336" spans="4:7">
      <c r="D336" s="307"/>
      <c r="E336" s="307"/>
      <c r="F336" s="307"/>
      <c r="G336" s="307"/>
    </row>
    <row r="337" spans="4:7">
      <c r="D337" s="307"/>
      <c r="E337" s="307"/>
      <c r="F337" s="307"/>
      <c r="G337" s="307"/>
    </row>
    <row r="338" spans="4:7">
      <c r="D338" s="307"/>
      <c r="E338" s="307"/>
      <c r="F338" s="307"/>
      <c r="G338" s="307"/>
    </row>
    <row r="339" spans="4:7">
      <c r="D339" s="307"/>
      <c r="E339" s="307"/>
      <c r="F339" s="307"/>
      <c r="G339" s="307"/>
    </row>
    <row r="340" spans="4:7">
      <c r="D340" s="307"/>
      <c r="E340" s="307"/>
      <c r="F340" s="307"/>
      <c r="G340" s="307"/>
    </row>
    <row r="341" spans="4:7">
      <c r="D341" s="307"/>
      <c r="E341" s="307"/>
      <c r="F341" s="307"/>
      <c r="G341" s="307"/>
    </row>
    <row r="342" spans="4:7">
      <c r="D342" s="307"/>
      <c r="E342" s="307"/>
      <c r="F342" s="307"/>
      <c r="G342" s="307"/>
    </row>
    <row r="343" spans="4:7">
      <c r="D343" s="307"/>
      <c r="E343" s="307"/>
      <c r="F343" s="307"/>
      <c r="G343" s="307"/>
    </row>
    <row r="344" spans="4:7">
      <c r="D344" s="307"/>
      <c r="E344" s="307"/>
      <c r="F344" s="307"/>
      <c r="G344" s="307"/>
    </row>
    <row r="345" spans="4:7">
      <c r="D345" s="307"/>
      <c r="E345" s="307"/>
      <c r="F345" s="307"/>
      <c r="G345" s="307"/>
    </row>
    <row r="346" spans="4:7">
      <c r="D346" s="307"/>
      <c r="E346" s="307"/>
      <c r="F346" s="307"/>
      <c r="G346" s="307"/>
    </row>
    <row r="347" spans="4:7">
      <c r="D347" s="307"/>
      <c r="E347" s="307"/>
      <c r="F347" s="307"/>
      <c r="G347" s="307"/>
    </row>
    <row r="348" spans="4:7">
      <c r="D348" s="307"/>
      <c r="E348" s="307"/>
      <c r="F348" s="307"/>
      <c r="G348" s="307"/>
    </row>
    <row r="349" spans="4:7">
      <c r="D349" s="307"/>
      <c r="E349" s="307"/>
      <c r="F349" s="307"/>
      <c r="G349" s="307"/>
    </row>
    <row r="350" spans="4:7">
      <c r="D350" s="307"/>
      <c r="E350" s="307"/>
      <c r="F350" s="307"/>
      <c r="G350" s="307"/>
    </row>
    <row r="351" spans="4:7">
      <c r="D351" s="307"/>
      <c r="E351" s="307"/>
      <c r="F351" s="307"/>
      <c r="G351" s="307"/>
    </row>
    <row r="352" spans="4:7">
      <c r="D352" s="307"/>
      <c r="E352" s="307"/>
      <c r="F352" s="307"/>
      <c r="G352" s="307"/>
    </row>
    <row r="353" spans="4:7">
      <c r="D353" s="307"/>
      <c r="E353" s="307"/>
      <c r="F353" s="307"/>
      <c r="G353" s="307"/>
    </row>
    <row r="354" spans="4:7">
      <c r="D354" s="307"/>
      <c r="E354" s="307"/>
      <c r="F354" s="307"/>
      <c r="G354" s="307"/>
    </row>
    <row r="355" spans="4:7">
      <c r="D355" s="307"/>
      <c r="E355" s="307"/>
      <c r="F355" s="307"/>
      <c r="G355" s="307"/>
    </row>
    <row r="356" spans="4:7">
      <c r="D356" s="307"/>
      <c r="E356" s="307"/>
      <c r="F356" s="307"/>
      <c r="G356" s="307"/>
    </row>
    <row r="357" spans="4:7">
      <c r="D357" s="307"/>
      <c r="E357" s="307"/>
      <c r="F357" s="307"/>
      <c r="G357" s="307"/>
    </row>
    <row r="358" spans="4:7">
      <c r="D358" s="307"/>
      <c r="E358" s="307"/>
      <c r="F358" s="307"/>
      <c r="G358" s="307"/>
    </row>
    <row r="359" spans="4:7">
      <c r="D359" s="307"/>
      <c r="E359" s="307"/>
      <c r="F359" s="307"/>
      <c r="G359" s="307"/>
    </row>
    <row r="360" spans="4:7">
      <c r="D360" s="307"/>
      <c r="E360" s="307"/>
      <c r="F360" s="307"/>
      <c r="G360" s="307"/>
    </row>
    <row r="361" spans="4:7">
      <c r="D361" s="307"/>
      <c r="E361" s="307"/>
      <c r="F361" s="307"/>
      <c r="G361" s="307"/>
    </row>
    <row r="362" spans="4:7">
      <c r="D362" s="307"/>
      <c r="E362" s="307"/>
      <c r="F362" s="307"/>
      <c r="G362" s="307"/>
    </row>
    <row r="363" spans="4:7">
      <c r="D363" s="307"/>
      <c r="E363" s="307"/>
      <c r="F363" s="307"/>
      <c r="G363" s="307"/>
    </row>
    <row r="364" spans="4:7">
      <c r="D364" s="307"/>
      <c r="E364" s="307"/>
      <c r="F364" s="307"/>
      <c r="G364" s="307"/>
    </row>
    <row r="365" spans="4:7">
      <c r="D365" s="307"/>
      <c r="E365" s="307"/>
      <c r="F365" s="307"/>
      <c r="G365" s="307"/>
    </row>
    <row r="366" spans="4:7">
      <c r="D366" s="307"/>
      <c r="E366" s="307"/>
      <c r="F366" s="307"/>
      <c r="G366" s="307"/>
    </row>
    <row r="367" spans="4:7">
      <c r="D367" s="307"/>
      <c r="E367" s="307"/>
      <c r="F367" s="307"/>
      <c r="G367" s="307"/>
    </row>
    <row r="368" spans="4:7">
      <c r="D368" s="307"/>
      <c r="E368" s="307"/>
      <c r="F368" s="307"/>
      <c r="G368" s="307"/>
    </row>
    <row r="369" spans="4:7">
      <c r="D369" s="307"/>
      <c r="E369" s="307"/>
      <c r="F369" s="307"/>
      <c r="G369" s="307"/>
    </row>
    <row r="370" spans="4:7">
      <c r="D370" s="307"/>
      <c r="E370" s="307"/>
      <c r="F370" s="307"/>
      <c r="G370" s="307"/>
    </row>
    <row r="371" spans="4:7">
      <c r="D371" s="307"/>
      <c r="E371" s="307"/>
      <c r="F371" s="307"/>
      <c r="G371" s="307"/>
    </row>
    <row r="372" spans="4:7">
      <c r="D372" s="307"/>
      <c r="E372" s="307"/>
      <c r="F372" s="307"/>
      <c r="G372" s="307"/>
    </row>
    <row r="373" spans="4:7">
      <c r="D373" s="307"/>
      <c r="E373" s="307"/>
      <c r="F373" s="307"/>
      <c r="G373" s="307"/>
    </row>
    <row r="374" spans="4:7">
      <c r="D374" s="307"/>
      <c r="E374" s="307"/>
      <c r="F374" s="307"/>
      <c r="G374" s="307"/>
    </row>
    <row r="375" spans="4:7">
      <c r="D375" s="307"/>
      <c r="E375" s="307"/>
      <c r="F375" s="307"/>
      <c r="G375" s="307"/>
    </row>
    <row r="376" spans="4:7">
      <c r="D376" s="307"/>
      <c r="E376" s="307"/>
      <c r="F376" s="307"/>
      <c r="G376" s="307"/>
    </row>
    <row r="377" spans="4:7">
      <c r="D377" s="307"/>
      <c r="E377" s="307"/>
      <c r="F377" s="307"/>
      <c r="G377" s="307"/>
    </row>
    <row r="378" spans="4:7">
      <c r="D378" s="307"/>
      <c r="E378" s="307"/>
      <c r="F378" s="307"/>
      <c r="G378" s="307"/>
    </row>
    <row r="379" spans="4:7">
      <c r="D379" s="307"/>
      <c r="E379" s="307"/>
      <c r="F379" s="307"/>
      <c r="G379" s="307"/>
    </row>
    <row r="380" spans="4:7">
      <c r="D380" s="307"/>
      <c r="E380" s="307"/>
      <c r="F380" s="307"/>
      <c r="G380" s="307"/>
    </row>
    <row r="381" spans="4:7">
      <c r="D381" s="307"/>
      <c r="E381" s="307"/>
      <c r="F381" s="307"/>
      <c r="G381" s="307"/>
    </row>
    <row r="382" spans="4:7">
      <c r="D382" s="307"/>
      <c r="E382" s="307"/>
      <c r="F382" s="307"/>
      <c r="G382" s="307"/>
    </row>
    <row r="383" spans="4:7">
      <c r="D383" s="307"/>
      <c r="E383" s="307"/>
      <c r="F383" s="307"/>
      <c r="G383" s="307"/>
    </row>
    <row r="384" spans="4:7">
      <c r="D384" s="307"/>
      <c r="E384" s="307"/>
      <c r="F384" s="307"/>
      <c r="G384" s="307"/>
    </row>
    <row r="385" spans="4:7">
      <c r="D385" s="307"/>
      <c r="E385" s="307"/>
      <c r="F385" s="307"/>
      <c r="G385" s="307"/>
    </row>
    <row r="386" spans="4:7">
      <c r="D386" s="307"/>
      <c r="E386" s="307"/>
      <c r="F386" s="307"/>
      <c r="G386" s="307"/>
    </row>
    <row r="387" spans="4:7">
      <c r="D387" s="307"/>
      <c r="E387" s="307"/>
      <c r="F387" s="307"/>
      <c r="G387" s="307"/>
    </row>
    <row r="388" spans="4:7">
      <c r="D388" s="307"/>
      <c r="E388" s="307"/>
      <c r="F388" s="307"/>
      <c r="G388" s="307"/>
    </row>
    <row r="389" spans="4:7">
      <c r="D389" s="307"/>
      <c r="E389" s="307"/>
      <c r="F389" s="307"/>
      <c r="G389" s="307"/>
    </row>
    <row r="390" spans="4:7">
      <c r="D390" s="307"/>
      <c r="E390" s="307"/>
      <c r="F390" s="307"/>
      <c r="G390" s="307"/>
    </row>
    <row r="391" spans="4:7">
      <c r="D391" s="307"/>
      <c r="E391" s="307"/>
      <c r="F391" s="307"/>
      <c r="G391" s="307"/>
    </row>
    <row r="392" spans="4:7">
      <c r="D392" s="307"/>
      <c r="E392" s="307"/>
      <c r="F392" s="307"/>
      <c r="G392" s="307"/>
    </row>
    <row r="393" spans="4:7">
      <c r="D393" s="307"/>
      <c r="E393" s="307"/>
      <c r="F393" s="307"/>
      <c r="G393" s="307"/>
    </row>
    <row r="394" spans="4:7">
      <c r="D394" s="307"/>
      <c r="E394" s="307"/>
      <c r="F394" s="307"/>
      <c r="G394" s="307"/>
    </row>
    <row r="395" spans="4:7">
      <c r="D395" s="307"/>
      <c r="E395" s="307"/>
      <c r="F395" s="307"/>
      <c r="G395" s="307"/>
    </row>
    <row r="396" spans="4:7">
      <c r="D396" s="307"/>
      <c r="E396" s="307"/>
      <c r="F396" s="307"/>
      <c r="G396" s="307"/>
    </row>
    <row r="397" spans="4:7">
      <c r="D397" s="307"/>
      <c r="E397" s="307"/>
      <c r="F397" s="307"/>
      <c r="G397" s="307"/>
    </row>
    <row r="398" spans="4:7">
      <c r="D398" s="307"/>
      <c r="E398" s="307"/>
      <c r="F398" s="307"/>
      <c r="G398" s="307"/>
    </row>
    <row r="399" spans="4:7">
      <c r="D399" s="307"/>
      <c r="E399" s="307"/>
      <c r="F399" s="307"/>
      <c r="G399" s="307"/>
    </row>
    <row r="400" spans="4:7">
      <c r="D400" s="307"/>
      <c r="E400" s="307"/>
      <c r="F400" s="307"/>
      <c r="G400" s="307"/>
    </row>
    <row r="401" spans="4:7">
      <c r="D401" s="307"/>
      <c r="E401" s="307"/>
      <c r="F401" s="307"/>
      <c r="G401" s="307"/>
    </row>
    <row r="402" spans="4:7">
      <c r="D402" s="307"/>
      <c r="E402" s="307"/>
      <c r="F402" s="307"/>
      <c r="G402" s="307"/>
    </row>
    <row r="403" spans="4:7">
      <c r="D403" s="307"/>
      <c r="E403" s="307"/>
      <c r="F403" s="307"/>
      <c r="G403" s="307"/>
    </row>
    <row r="404" spans="4:7">
      <c r="D404" s="307"/>
      <c r="E404" s="307"/>
      <c r="F404" s="307"/>
      <c r="G404" s="307"/>
    </row>
    <row r="405" spans="4:7">
      <c r="D405" s="307"/>
      <c r="E405" s="307"/>
      <c r="F405" s="307"/>
      <c r="G405" s="307"/>
    </row>
    <row r="406" spans="4:7">
      <c r="D406" s="307"/>
      <c r="E406" s="307"/>
      <c r="F406" s="307"/>
      <c r="G406" s="307"/>
    </row>
    <row r="407" spans="4:7">
      <c r="D407" s="307"/>
      <c r="E407" s="307"/>
      <c r="F407" s="307"/>
      <c r="G407" s="307"/>
    </row>
    <row r="408" spans="4:7">
      <c r="D408" s="307"/>
      <c r="E408" s="307"/>
      <c r="F408" s="307"/>
      <c r="G408" s="307"/>
    </row>
    <row r="409" spans="4:7">
      <c r="D409" s="307"/>
      <c r="E409" s="307"/>
      <c r="F409" s="307"/>
      <c r="G409" s="307"/>
    </row>
    <row r="410" spans="4:7">
      <c r="D410" s="307"/>
      <c r="E410" s="307"/>
      <c r="F410" s="307"/>
      <c r="G410" s="307"/>
    </row>
    <row r="411" spans="4:7">
      <c r="D411" s="307"/>
      <c r="E411" s="307"/>
      <c r="F411" s="307"/>
      <c r="G411" s="307"/>
    </row>
    <row r="412" spans="4:7">
      <c r="D412" s="307"/>
      <c r="E412" s="307"/>
      <c r="F412" s="307"/>
      <c r="G412" s="307"/>
    </row>
    <row r="413" spans="4:7">
      <c r="D413" s="307"/>
      <c r="E413" s="307"/>
      <c r="F413" s="307"/>
      <c r="G413" s="307"/>
    </row>
    <row r="414" spans="4:7">
      <c r="D414" s="307"/>
      <c r="E414" s="307"/>
      <c r="F414" s="307"/>
      <c r="G414" s="307"/>
    </row>
    <row r="415" spans="4:7">
      <c r="D415" s="307"/>
      <c r="E415" s="307"/>
      <c r="F415" s="307"/>
      <c r="G415" s="307"/>
    </row>
    <row r="416" spans="4:7">
      <c r="D416" s="307"/>
      <c r="E416" s="307"/>
      <c r="F416" s="307"/>
      <c r="G416" s="307"/>
    </row>
    <row r="417" spans="4:7">
      <c r="D417" s="307"/>
      <c r="E417" s="307"/>
      <c r="F417" s="307"/>
      <c r="G417" s="307"/>
    </row>
    <row r="418" spans="4:7">
      <c r="D418" s="307"/>
      <c r="E418" s="307"/>
      <c r="F418" s="307"/>
      <c r="G418" s="307"/>
    </row>
    <row r="419" spans="4:7">
      <c r="D419" s="307"/>
      <c r="E419" s="307"/>
      <c r="F419" s="307"/>
      <c r="G419" s="307"/>
    </row>
    <row r="420" spans="4:7">
      <c r="D420" s="307"/>
      <c r="E420" s="307"/>
      <c r="F420" s="307"/>
      <c r="G420" s="307"/>
    </row>
    <row r="421" spans="4:7">
      <c r="D421" s="307"/>
      <c r="E421" s="307"/>
      <c r="F421" s="307"/>
      <c r="G421" s="307"/>
    </row>
    <row r="422" spans="4:7">
      <c r="D422" s="307"/>
      <c r="E422" s="307"/>
      <c r="F422" s="307"/>
      <c r="G422" s="307"/>
    </row>
    <row r="423" spans="4:7">
      <c r="D423" s="307"/>
      <c r="E423" s="307"/>
      <c r="F423" s="307"/>
      <c r="G423" s="307"/>
    </row>
    <row r="424" spans="4:7">
      <c r="D424" s="307"/>
      <c r="E424" s="307"/>
      <c r="F424" s="307"/>
      <c r="G424" s="307"/>
    </row>
    <row r="425" spans="4:7">
      <c r="D425" s="307"/>
      <c r="E425" s="307"/>
      <c r="F425" s="307"/>
      <c r="G425" s="307"/>
    </row>
    <row r="426" spans="4:7">
      <c r="D426" s="307"/>
      <c r="E426" s="307"/>
      <c r="F426" s="307"/>
      <c r="G426" s="307"/>
    </row>
    <row r="427" spans="4:7">
      <c r="D427" s="307"/>
      <c r="E427" s="307"/>
      <c r="F427" s="307"/>
      <c r="G427" s="307"/>
    </row>
    <row r="428" spans="4:7">
      <c r="D428" s="307"/>
      <c r="E428" s="307"/>
      <c r="F428" s="307"/>
      <c r="G428" s="307"/>
    </row>
    <row r="429" spans="4:7">
      <c r="D429" s="307"/>
      <c r="E429" s="307"/>
      <c r="F429" s="307"/>
      <c r="G429" s="307"/>
    </row>
    <row r="430" spans="4:7">
      <c r="D430" s="307"/>
      <c r="E430" s="307"/>
      <c r="F430" s="307"/>
      <c r="G430" s="307"/>
    </row>
    <row r="431" spans="4:7">
      <c r="D431" s="307"/>
      <c r="E431" s="307"/>
      <c r="F431" s="307"/>
      <c r="G431" s="307"/>
    </row>
    <row r="432" spans="4:7">
      <c r="D432" s="307"/>
      <c r="E432" s="307"/>
      <c r="F432" s="307"/>
      <c r="G432" s="307"/>
    </row>
    <row r="433" spans="4:7">
      <c r="D433" s="307"/>
      <c r="E433" s="307"/>
      <c r="F433" s="307"/>
      <c r="G433" s="307"/>
    </row>
    <row r="434" spans="4:7">
      <c r="D434" s="307"/>
      <c r="E434" s="307"/>
      <c r="F434" s="307"/>
      <c r="G434" s="307"/>
    </row>
    <row r="435" spans="4:7">
      <c r="D435" s="307"/>
      <c r="E435" s="307"/>
      <c r="F435" s="307"/>
      <c r="G435" s="307"/>
    </row>
    <row r="436" spans="4:7">
      <c r="D436" s="307"/>
      <c r="E436" s="307"/>
      <c r="F436" s="307"/>
      <c r="G436" s="307"/>
    </row>
    <row r="437" spans="4:7">
      <c r="D437" s="307"/>
      <c r="E437" s="307"/>
      <c r="F437" s="307"/>
      <c r="G437" s="307"/>
    </row>
    <row r="438" spans="4:7">
      <c r="D438" s="307"/>
      <c r="E438" s="307"/>
      <c r="F438" s="307"/>
      <c r="G438" s="307"/>
    </row>
    <row r="439" spans="4:7">
      <c r="D439" s="307"/>
      <c r="E439" s="307"/>
      <c r="F439" s="307"/>
      <c r="G439" s="307"/>
    </row>
    <row r="440" spans="4:7">
      <c r="D440" s="307"/>
      <c r="E440" s="307"/>
      <c r="F440" s="307"/>
      <c r="G440" s="307"/>
    </row>
    <row r="441" spans="4:7">
      <c r="D441" s="307"/>
      <c r="E441" s="307"/>
      <c r="F441" s="307"/>
      <c r="G441" s="307"/>
    </row>
    <row r="442" spans="4:7">
      <c r="D442" s="307"/>
      <c r="E442" s="307"/>
      <c r="F442" s="307"/>
      <c r="G442" s="307"/>
    </row>
    <row r="443" spans="4:7">
      <c r="D443" s="307"/>
      <c r="E443" s="307"/>
      <c r="F443" s="307"/>
      <c r="G443" s="307"/>
    </row>
    <row r="444" spans="4:7">
      <c r="D444" s="307"/>
      <c r="E444" s="307"/>
      <c r="F444" s="307"/>
      <c r="G444" s="307"/>
    </row>
    <row r="445" spans="4:7">
      <c r="D445" s="307"/>
      <c r="E445" s="307"/>
      <c r="F445" s="307"/>
      <c r="G445" s="307"/>
    </row>
    <row r="446" spans="4:7">
      <c r="D446" s="307"/>
      <c r="E446" s="307"/>
      <c r="F446" s="307"/>
      <c r="G446" s="307"/>
    </row>
    <row r="447" spans="4:7">
      <c r="D447" s="307"/>
      <c r="E447" s="307"/>
      <c r="F447" s="307"/>
      <c r="G447" s="307"/>
    </row>
    <row r="448" spans="4:7">
      <c r="D448" s="307"/>
      <c r="E448" s="307"/>
      <c r="F448" s="307"/>
      <c r="G448" s="307"/>
    </row>
    <row r="449" spans="4:7">
      <c r="D449" s="307"/>
      <c r="E449" s="307"/>
      <c r="F449" s="307"/>
      <c r="G449" s="307"/>
    </row>
    <row r="450" spans="4:7">
      <c r="D450" s="307"/>
      <c r="E450" s="307"/>
      <c r="F450" s="307"/>
      <c r="G450" s="307"/>
    </row>
    <row r="451" spans="4:7">
      <c r="D451" s="307"/>
      <c r="E451" s="307"/>
      <c r="F451" s="307"/>
      <c r="G451" s="307"/>
    </row>
    <row r="452" spans="4:7">
      <c r="D452" s="307"/>
      <c r="E452" s="307"/>
      <c r="F452" s="307"/>
      <c r="G452" s="307"/>
    </row>
    <row r="453" spans="4:7">
      <c r="D453" s="307"/>
      <c r="E453" s="307"/>
      <c r="F453" s="307"/>
      <c r="G453" s="307"/>
    </row>
    <row r="454" spans="4:7">
      <c r="D454" s="307"/>
      <c r="E454" s="307"/>
      <c r="F454" s="307"/>
      <c r="G454" s="307"/>
    </row>
    <row r="455" spans="4:7">
      <c r="D455" s="307"/>
      <c r="E455" s="307"/>
      <c r="F455" s="307"/>
      <c r="G455" s="307"/>
    </row>
    <row r="456" spans="4:7">
      <c r="D456" s="307"/>
      <c r="E456" s="307"/>
      <c r="F456" s="307"/>
      <c r="G456" s="307"/>
    </row>
    <row r="457" spans="4:7">
      <c r="D457" s="307"/>
      <c r="E457" s="307"/>
      <c r="F457" s="307"/>
      <c r="G457" s="307"/>
    </row>
    <row r="458" spans="4:7">
      <c r="D458" s="307"/>
      <c r="E458" s="307"/>
      <c r="F458" s="307"/>
      <c r="G458" s="307"/>
    </row>
    <row r="459" spans="4:7">
      <c r="D459" s="307"/>
      <c r="E459" s="307"/>
      <c r="F459" s="307"/>
      <c r="G459" s="307"/>
    </row>
    <row r="460" spans="4:7">
      <c r="D460" s="307"/>
      <c r="E460" s="307"/>
      <c r="F460" s="307"/>
      <c r="G460" s="307"/>
    </row>
    <row r="461" spans="4:7">
      <c r="D461" s="307"/>
      <c r="E461" s="307"/>
      <c r="F461" s="307"/>
      <c r="G461" s="307"/>
    </row>
    <row r="462" spans="4:7">
      <c r="D462" s="307"/>
      <c r="E462" s="307"/>
      <c r="F462" s="307"/>
      <c r="G462" s="307"/>
    </row>
    <row r="463" spans="4:7">
      <c r="D463" s="307"/>
      <c r="E463" s="307"/>
      <c r="F463" s="307"/>
      <c r="G463" s="307"/>
    </row>
    <row r="464" spans="4:7">
      <c r="D464" s="307"/>
      <c r="E464" s="307"/>
      <c r="F464" s="307"/>
      <c r="G464" s="307"/>
    </row>
    <row r="465" spans="4:7">
      <c r="D465" s="307"/>
      <c r="E465" s="307"/>
      <c r="F465" s="307"/>
      <c r="G465" s="307"/>
    </row>
    <row r="466" spans="4:7">
      <c r="D466" s="307"/>
      <c r="E466" s="307"/>
      <c r="F466" s="307"/>
      <c r="G466" s="307"/>
    </row>
    <row r="467" spans="4:7">
      <c r="D467" s="307"/>
      <c r="E467" s="307"/>
      <c r="F467" s="307"/>
      <c r="G467" s="307"/>
    </row>
    <row r="468" spans="4:7">
      <c r="D468" s="307"/>
      <c r="E468" s="307"/>
      <c r="F468" s="307"/>
      <c r="G468" s="307"/>
    </row>
    <row r="469" spans="4:7">
      <c r="D469" s="307"/>
      <c r="E469" s="307"/>
      <c r="F469" s="307"/>
      <c r="G469" s="307"/>
    </row>
    <row r="470" spans="4:7">
      <c r="D470" s="307"/>
      <c r="E470" s="307"/>
      <c r="F470" s="307"/>
      <c r="G470" s="307"/>
    </row>
    <row r="471" spans="4:7">
      <c r="D471" s="307"/>
      <c r="E471" s="307"/>
      <c r="F471" s="307"/>
      <c r="G471" s="307"/>
    </row>
    <row r="472" spans="4:7">
      <c r="D472" s="307"/>
      <c r="E472" s="307"/>
      <c r="F472" s="307"/>
      <c r="G472" s="307"/>
    </row>
    <row r="473" spans="4:7">
      <c r="D473" s="307"/>
      <c r="E473" s="307"/>
      <c r="F473" s="307"/>
      <c r="G473" s="307"/>
    </row>
    <row r="474" spans="4:7">
      <c r="D474" s="307"/>
      <c r="E474" s="307"/>
      <c r="F474" s="307"/>
      <c r="G474" s="307"/>
    </row>
    <row r="475" spans="4:7">
      <c r="D475" s="307"/>
      <c r="E475" s="307"/>
      <c r="F475" s="307"/>
      <c r="G475" s="307"/>
    </row>
    <row r="476" spans="4:7">
      <c r="D476" s="307"/>
      <c r="E476" s="307"/>
      <c r="F476" s="307"/>
      <c r="G476" s="307"/>
    </row>
    <row r="477" spans="4:7">
      <c r="D477" s="307"/>
      <c r="E477" s="307"/>
      <c r="F477" s="307"/>
      <c r="G477" s="307"/>
    </row>
    <row r="478" spans="4:7">
      <c r="D478" s="307"/>
      <c r="E478" s="307"/>
      <c r="F478" s="307"/>
      <c r="G478" s="307"/>
    </row>
    <row r="479" spans="4:7">
      <c r="D479" s="307"/>
      <c r="E479" s="307"/>
      <c r="F479" s="307"/>
      <c r="G479" s="307"/>
    </row>
    <row r="480" spans="4:7">
      <c r="D480" s="307"/>
      <c r="E480" s="307"/>
      <c r="F480" s="307"/>
      <c r="G480" s="307"/>
    </row>
    <row r="481" spans="4:7">
      <c r="D481" s="307"/>
      <c r="E481" s="307"/>
      <c r="F481" s="307"/>
      <c r="G481" s="307"/>
    </row>
    <row r="482" spans="4:7">
      <c r="D482" s="307"/>
      <c r="E482" s="307"/>
      <c r="F482" s="307"/>
      <c r="G482" s="307"/>
    </row>
    <row r="483" spans="4:7">
      <c r="D483" s="307"/>
      <c r="E483" s="307"/>
      <c r="F483" s="307"/>
      <c r="G483" s="307"/>
    </row>
    <row r="484" spans="4:7">
      <c r="D484" s="307"/>
      <c r="E484" s="307"/>
      <c r="F484" s="307"/>
      <c r="G484" s="307"/>
    </row>
    <row r="485" spans="4:7">
      <c r="D485" s="307"/>
      <c r="E485" s="307"/>
      <c r="F485" s="307"/>
      <c r="G485" s="307"/>
    </row>
    <row r="486" spans="4:7">
      <c r="D486" s="307"/>
      <c r="E486" s="307"/>
      <c r="F486" s="307"/>
      <c r="G486" s="307"/>
    </row>
    <row r="487" spans="4:7">
      <c r="D487" s="307"/>
      <c r="E487" s="307"/>
      <c r="F487" s="307"/>
      <c r="G487" s="307"/>
    </row>
    <row r="488" spans="4:7">
      <c r="D488" s="307"/>
      <c r="E488" s="307"/>
      <c r="F488" s="307"/>
      <c r="G488" s="307"/>
    </row>
    <row r="489" spans="4:7">
      <c r="D489" s="307"/>
      <c r="E489" s="307"/>
      <c r="F489" s="307"/>
      <c r="G489" s="307"/>
    </row>
    <row r="490" spans="4:7">
      <c r="D490" s="307"/>
      <c r="E490" s="307"/>
      <c r="F490" s="307"/>
      <c r="G490" s="307"/>
    </row>
    <row r="491" spans="4:7">
      <c r="D491" s="307"/>
      <c r="E491" s="307"/>
      <c r="F491" s="307"/>
      <c r="G491" s="307"/>
    </row>
    <row r="492" spans="4:7">
      <c r="D492" s="307"/>
      <c r="E492" s="307"/>
      <c r="F492" s="307"/>
      <c r="G492" s="307"/>
    </row>
    <row r="493" spans="4:7">
      <c r="D493" s="307"/>
      <c r="E493" s="307"/>
      <c r="F493" s="307"/>
      <c r="G493" s="307"/>
    </row>
    <row r="494" spans="4:7">
      <c r="D494" s="307"/>
      <c r="E494" s="307"/>
      <c r="F494" s="307"/>
      <c r="G494" s="307"/>
    </row>
    <row r="495" spans="4:7">
      <c r="D495" s="307"/>
      <c r="E495" s="307"/>
      <c r="F495" s="307"/>
      <c r="G495" s="307"/>
    </row>
    <row r="496" spans="4:7">
      <c r="D496" s="307"/>
      <c r="E496" s="307"/>
      <c r="F496" s="307"/>
      <c r="G496" s="307"/>
    </row>
    <row r="497" spans="4:7">
      <c r="D497" s="307"/>
      <c r="E497" s="307"/>
      <c r="F497" s="307"/>
      <c r="G497" s="307"/>
    </row>
    <row r="498" spans="4:7">
      <c r="D498" s="307"/>
      <c r="E498" s="307"/>
      <c r="F498" s="307"/>
      <c r="G498" s="307"/>
    </row>
    <row r="499" spans="4:7">
      <c r="D499" s="307"/>
      <c r="E499" s="307"/>
      <c r="F499" s="307"/>
      <c r="G499" s="307"/>
    </row>
    <row r="500" spans="4:7">
      <c r="D500" s="307"/>
      <c r="E500" s="307"/>
      <c r="F500" s="307"/>
      <c r="G500" s="307"/>
    </row>
    <row r="501" spans="4:7">
      <c r="D501" s="307"/>
      <c r="E501" s="307"/>
      <c r="F501" s="307"/>
      <c r="G501" s="307"/>
    </row>
    <row r="502" spans="4:7">
      <c r="D502" s="307"/>
      <c r="E502" s="307"/>
      <c r="F502" s="307"/>
      <c r="G502" s="307"/>
    </row>
    <row r="503" spans="4:7">
      <c r="D503" s="307"/>
      <c r="E503" s="307"/>
      <c r="F503" s="307"/>
      <c r="G503" s="307"/>
    </row>
    <row r="504" spans="4:7">
      <c r="D504" s="307"/>
      <c r="E504" s="307"/>
      <c r="F504" s="307"/>
      <c r="G504" s="307"/>
    </row>
    <row r="505" spans="4:7">
      <c r="D505" s="307"/>
      <c r="E505" s="307"/>
      <c r="F505" s="307"/>
      <c r="G505" s="307"/>
    </row>
    <row r="506" spans="4:7">
      <c r="D506" s="307"/>
      <c r="E506" s="307"/>
      <c r="F506" s="307"/>
      <c r="G506" s="307"/>
    </row>
    <row r="507" spans="4:7">
      <c r="D507" s="307"/>
      <c r="E507" s="307"/>
      <c r="F507" s="307"/>
      <c r="G507" s="307"/>
    </row>
    <row r="508" spans="4:7">
      <c r="D508" s="307"/>
      <c r="E508" s="307"/>
      <c r="F508" s="307"/>
      <c r="G508" s="307"/>
    </row>
    <row r="509" spans="4:7">
      <c r="D509" s="307"/>
      <c r="E509" s="307"/>
      <c r="F509" s="307"/>
      <c r="G509" s="307"/>
    </row>
    <row r="510" spans="4:7">
      <c r="D510" s="307"/>
      <c r="E510" s="307"/>
      <c r="F510" s="307"/>
      <c r="G510" s="307"/>
    </row>
    <row r="511" spans="4:7">
      <c r="D511" s="307"/>
      <c r="E511" s="307"/>
      <c r="F511" s="307"/>
      <c r="G511" s="307"/>
    </row>
    <row r="512" spans="4:7">
      <c r="D512" s="307"/>
      <c r="E512" s="307"/>
      <c r="F512" s="307"/>
      <c r="G512" s="307"/>
    </row>
    <row r="513" spans="4:7">
      <c r="D513" s="307"/>
      <c r="E513" s="307"/>
      <c r="F513" s="307"/>
      <c r="G513" s="307"/>
    </row>
    <row r="514" spans="4:7">
      <c r="D514" s="307"/>
      <c r="E514" s="307"/>
      <c r="F514" s="307"/>
      <c r="G514" s="307"/>
    </row>
    <row r="515" spans="4:7">
      <c r="D515" s="307"/>
      <c r="E515" s="307"/>
      <c r="F515" s="307"/>
      <c r="G515" s="307"/>
    </row>
    <row r="516" spans="4:7">
      <c r="D516" s="307"/>
      <c r="E516" s="307"/>
      <c r="F516" s="307"/>
      <c r="G516" s="307"/>
    </row>
    <row r="517" spans="4:7">
      <c r="D517" s="307"/>
      <c r="E517" s="307"/>
      <c r="F517" s="307"/>
      <c r="G517" s="307"/>
    </row>
    <row r="518" spans="4:7">
      <c r="D518" s="307"/>
      <c r="E518" s="307"/>
      <c r="F518" s="307"/>
      <c r="G518" s="307"/>
    </row>
    <row r="519" spans="4:7">
      <c r="D519" s="307"/>
      <c r="E519" s="307"/>
      <c r="F519" s="307"/>
      <c r="G519" s="307"/>
    </row>
    <row r="520" spans="4:7">
      <c r="D520" s="307"/>
      <c r="E520" s="307"/>
      <c r="F520" s="307"/>
      <c r="G520" s="307"/>
    </row>
    <row r="521" spans="4:7">
      <c r="D521" s="307"/>
      <c r="E521" s="307"/>
      <c r="F521" s="307"/>
      <c r="G521" s="307"/>
    </row>
    <row r="522" spans="4:7">
      <c r="D522" s="307"/>
      <c r="E522" s="307"/>
      <c r="F522" s="307"/>
      <c r="G522" s="307"/>
    </row>
    <row r="523" spans="4:7">
      <c r="D523" s="307"/>
      <c r="E523" s="307"/>
      <c r="F523" s="307"/>
      <c r="G523" s="307"/>
    </row>
    <row r="524" spans="4:7">
      <c r="D524" s="307"/>
      <c r="E524" s="307"/>
      <c r="F524" s="307"/>
      <c r="G524" s="307"/>
    </row>
    <row r="525" spans="4:7">
      <c r="D525" s="307"/>
      <c r="E525" s="307"/>
      <c r="F525" s="307"/>
      <c r="G525" s="307"/>
    </row>
    <row r="526" spans="4:7">
      <c r="D526" s="307"/>
      <c r="E526" s="307"/>
      <c r="F526" s="307"/>
      <c r="G526" s="307"/>
    </row>
    <row r="527" spans="4:7">
      <c r="D527" s="307"/>
      <c r="E527" s="307"/>
      <c r="F527" s="307"/>
      <c r="G527" s="307"/>
    </row>
    <row r="528" spans="4:7">
      <c r="D528" s="307"/>
      <c r="E528" s="307"/>
      <c r="F528" s="307"/>
      <c r="G528" s="307"/>
    </row>
    <row r="529" spans="4:7">
      <c r="D529" s="307"/>
      <c r="E529" s="307"/>
      <c r="F529" s="307"/>
      <c r="G529" s="307"/>
    </row>
    <row r="530" spans="4:7">
      <c r="D530" s="307"/>
      <c r="E530" s="307"/>
      <c r="F530" s="307"/>
      <c r="G530" s="307"/>
    </row>
    <row r="531" spans="4:7">
      <c r="D531" s="307"/>
      <c r="E531" s="307"/>
      <c r="F531" s="307"/>
      <c r="G531" s="307"/>
    </row>
    <row r="532" spans="4:7">
      <c r="D532" s="307"/>
      <c r="E532" s="307"/>
      <c r="F532" s="307"/>
      <c r="G532" s="307"/>
    </row>
    <row r="533" spans="4:7">
      <c r="D533" s="307"/>
      <c r="E533" s="307"/>
      <c r="F533" s="307"/>
      <c r="G533" s="307"/>
    </row>
    <row r="534" spans="4:7">
      <c r="D534" s="307"/>
      <c r="E534" s="307"/>
      <c r="F534" s="307"/>
      <c r="G534" s="307"/>
    </row>
    <row r="535" spans="4:7">
      <c r="D535" s="307"/>
      <c r="E535" s="307"/>
      <c r="F535" s="307"/>
      <c r="G535" s="307"/>
    </row>
    <row r="536" spans="4:7">
      <c r="D536" s="307"/>
      <c r="E536" s="307"/>
      <c r="F536" s="307"/>
      <c r="G536" s="307"/>
    </row>
    <row r="537" spans="4:7">
      <c r="D537" s="307"/>
      <c r="E537" s="307"/>
      <c r="F537" s="307"/>
      <c r="G537" s="307"/>
    </row>
    <row r="538" spans="4:7">
      <c r="D538" s="307"/>
      <c r="E538" s="307"/>
      <c r="F538" s="307"/>
      <c r="G538" s="307"/>
    </row>
    <row r="539" spans="4:7">
      <c r="D539" s="307"/>
      <c r="E539" s="307"/>
      <c r="F539" s="307"/>
      <c r="G539" s="307"/>
    </row>
    <row r="540" spans="4:7">
      <c r="D540" s="307"/>
      <c r="E540" s="307"/>
      <c r="F540" s="307"/>
      <c r="G540" s="307"/>
    </row>
    <row r="541" spans="4:7">
      <c r="D541" s="307"/>
      <c r="E541" s="307"/>
      <c r="F541" s="307"/>
      <c r="G541" s="307"/>
    </row>
    <row r="542" spans="4:7">
      <c r="D542" s="307"/>
      <c r="E542" s="307"/>
      <c r="F542" s="307"/>
      <c r="G542" s="307"/>
    </row>
    <row r="543" spans="4:7">
      <c r="D543" s="307"/>
      <c r="E543" s="307"/>
      <c r="F543" s="307"/>
      <c r="G543" s="307"/>
    </row>
    <row r="544" spans="4:7">
      <c r="D544" s="307"/>
      <c r="E544" s="307"/>
      <c r="F544" s="307"/>
      <c r="G544" s="307"/>
    </row>
    <row r="545" spans="4:7">
      <c r="D545" s="307"/>
      <c r="E545" s="307"/>
      <c r="F545" s="307"/>
      <c r="G545" s="307"/>
    </row>
    <row r="546" spans="4:7">
      <c r="D546" s="307"/>
      <c r="E546" s="307"/>
      <c r="F546" s="307"/>
      <c r="G546" s="307"/>
    </row>
    <row r="547" spans="4:7">
      <c r="D547" s="307"/>
      <c r="E547" s="307"/>
      <c r="F547" s="307"/>
      <c r="G547" s="307"/>
    </row>
    <row r="548" spans="4:7">
      <c r="D548" s="307"/>
      <c r="E548" s="307"/>
      <c r="F548" s="307"/>
      <c r="G548" s="307"/>
    </row>
    <row r="549" spans="4:7">
      <c r="D549" s="307"/>
      <c r="E549" s="307"/>
      <c r="F549" s="307"/>
      <c r="G549" s="307"/>
    </row>
    <row r="550" spans="4:7">
      <c r="D550" s="307"/>
      <c r="E550" s="307"/>
      <c r="F550" s="307"/>
      <c r="G550" s="307"/>
    </row>
    <row r="551" spans="4:7">
      <c r="D551" s="307"/>
      <c r="E551" s="307"/>
      <c r="F551" s="307"/>
      <c r="G551" s="307"/>
    </row>
    <row r="552" spans="4:7">
      <c r="D552" s="307"/>
      <c r="E552" s="307"/>
      <c r="F552" s="307"/>
      <c r="G552" s="307"/>
    </row>
    <row r="553" spans="4:7">
      <c r="D553" s="307"/>
      <c r="E553" s="307"/>
      <c r="F553" s="307"/>
      <c r="G553" s="307"/>
    </row>
    <row r="554" spans="4:7">
      <c r="D554" s="307"/>
      <c r="E554" s="307"/>
      <c r="F554" s="307"/>
      <c r="G554" s="307"/>
    </row>
    <row r="555" spans="4:7">
      <c r="D555" s="307"/>
      <c r="E555" s="307"/>
      <c r="F555" s="307"/>
      <c r="G555" s="307"/>
    </row>
    <row r="556" spans="4:7">
      <c r="D556" s="307"/>
      <c r="E556" s="307"/>
      <c r="F556" s="307"/>
      <c r="G556" s="307"/>
    </row>
    <row r="557" spans="4:7">
      <c r="D557" s="307"/>
      <c r="E557" s="307"/>
      <c r="F557" s="307"/>
      <c r="G557" s="307"/>
    </row>
    <row r="558" spans="4:7">
      <c r="D558" s="307"/>
      <c r="E558" s="307"/>
      <c r="F558" s="307"/>
      <c r="G558" s="307"/>
    </row>
    <row r="559" spans="4:7">
      <c r="D559" s="307"/>
      <c r="E559" s="307"/>
      <c r="F559" s="307"/>
      <c r="G559" s="307"/>
    </row>
    <row r="560" spans="4:7">
      <c r="D560" s="307"/>
      <c r="E560" s="307"/>
      <c r="F560" s="307"/>
      <c r="G560" s="307"/>
    </row>
    <row r="561" spans="4:7">
      <c r="D561" s="307"/>
      <c r="E561" s="307"/>
      <c r="F561" s="307"/>
      <c r="G561" s="307"/>
    </row>
    <row r="562" spans="4:7">
      <c r="D562" s="307"/>
      <c r="E562" s="307"/>
      <c r="F562" s="307"/>
      <c r="G562" s="307"/>
    </row>
    <row r="563" spans="4:7">
      <c r="D563" s="307"/>
      <c r="E563" s="307"/>
      <c r="F563" s="307"/>
      <c r="G563" s="307"/>
    </row>
    <row r="564" spans="4:7">
      <c r="D564" s="307"/>
      <c r="E564" s="307"/>
      <c r="F564" s="307"/>
      <c r="G564" s="307"/>
    </row>
    <row r="565" spans="4:7">
      <c r="D565" s="307"/>
      <c r="E565" s="307"/>
      <c r="F565" s="307"/>
      <c r="G565" s="307"/>
    </row>
    <row r="566" spans="4:7">
      <c r="D566" s="307"/>
      <c r="E566" s="307"/>
      <c r="F566" s="307"/>
      <c r="G566" s="307"/>
    </row>
    <row r="567" spans="4:7">
      <c r="D567" s="307"/>
      <c r="E567" s="307"/>
      <c r="F567" s="307"/>
      <c r="G567" s="307"/>
    </row>
    <row r="568" spans="4:7">
      <c r="D568" s="307"/>
      <c r="E568" s="307"/>
      <c r="F568" s="307"/>
      <c r="G568" s="307"/>
    </row>
    <row r="569" spans="4:7">
      <c r="D569" s="307"/>
      <c r="E569" s="307"/>
      <c r="F569" s="307"/>
      <c r="G569" s="307"/>
    </row>
    <row r="570" spans="4:7">
      <c r="D570" s="307"/>
      <c r="E570" s="307"/>
      <c r="F570" s="307"/>
      <c r="G570" s="307"/>
    </row>
    <row r="571" spans="4:7">
      <c r="D571" s="307"/>
      <c r="E571" s="307"/>
      <c r="F571" s="307"/>
      <c r="G571" s="307"/>
    </row>
    <row r="572" spans="4:7">
      <c r="D572" s="307"/>
      <c r="E572" s="307"/>
      <c r="F572" s="307"/>
      <c r="G572" s="307"/>
    </row>
    <row r="573" spans="4:7">
      <c r="D573" s="307"/>
      <c r="E573" s="307"/>
      <c r="F573" s="307"/>
      <c r="G573" s="307"/>
    </row>
    <row r="574" spans="4:7">
      <c r="D574" s="307"/>
      <c r="E574" s="307"/>
      <c r="F574" s="307"/>
      <c r="G574" s="307"/>
    </row>
    <row r="575" spans="4:7">
      <c r="D575" s="307"/>
      <c r="E575" s="307"/>
      <c r="F575" s="307"/>
      <c r="G575" s="307"/>
    </row>
    <row r="576" spans="4:7">
      <c r="D576" s="307"/>
      <c r="E576" s="307"/>
      <c r="F576" s="307"/>
      <c r="G576" s="307"/>
    </row>
    <row r="577" spans="4:7">
      <c r="D577" s="307"/>
      <c r="E577" s="307"/>
      <c r="F577" s="307"/>
      <c r="G577" s="307"/>
    </row>
    <row r="578" spans="4:7">
      <c r="D578" s="307"/>
      <c r="E578" s="307"/>
      <c r="F578" s="307"/>
      <c r="G578" s="307"/>
    </row>
    <row r="579" spans="4:7">
      <c r="D579" s="307"/>
      <c r="E579" s="307"/>
      <c r="F579" s="307"/>
      <c r="G579" s="307"/>
    </row>
    <row r="580" spans="4:7">
      <c r="D580" s="307"/>
      <c r="E580" s="307"/>
      <c r="F580" s="307"/>
      <c r="G580" s="307"/>
    </row>
    <row r="581" spans="4:7">
      <c r="D581" s="307"/>
      <c r="E581" s="307"/>
      <c r="F581" s="307"/>
      <c r="G581" s="307"/>
    </row>
    <row r="582" spans="4:7">
      <c r="D582" s="307"/>
      <c r="E582" s="307"/>
      <c r="F582" s="307"/>
      <c r="G582" s="307"/>
    </row>
    <row r="583" spans="4:7">
      <c r="D583" s="307"/>
      <c r="E583" s="307"/>
      <c r="F583" s="307"/>
      <c r="G583" s="307"/>
    </row>
    <row r="584" spans="4:7">
      <c r="D584" s="307"/>
      <c r="E584" s="307"/>
      <c r="F584" s="307"/>
      <c r="G584" s="307"/>
    </row>
    <row r="585" spans="4:7">
      <c r="D585" s="307"/>
      <c r="E585" s="307"/>
      <c r="F585" s="307"/>
      <c r="G585" s="307"/>
    </row>
    <row r="586" spans="4:7">
      <c r="D586" s="307"/>
      <c r="E586" s="307"/>
      <c r="F586" s="307"/>
      <c r="G586" s="307"/>
    </row>
    <row r="587" spans="4:7">
      <c r="D587" s="307"/>
      <c r="E587" s="307"/>
      <c r="F587" s="307"/>
      <c r="G587" s="307"/>
    </row>
    <row r="588" spans="4:7">
      <c r="D588" s="307"/>
      <c r="E588" s="307"/>
      <c r="F588" s="307"/>
      <c r="G588" s="307"/>
    </row>
    <row r="589" spans="4:7">
      <c r="D589" s="307"/>
      <c r="E589" s="307"/>
      <c r="F589" s="307"/>
      <c r="G589" s="307"/>
    </row>
    <row r="590" spans="4:7">
      <c r="D590" s="307"/>
      <c r="E590" s="307"/>
      <c r="F590" s="307"/>
      <c r="G590" s="307"/>
    </row>
    <row r="591" spans="4:7">
      <c r="D591" s="307"/>
      <c r="E591" s="307"/>
      <c r="F591" s="307"/>
      <c r="G591" s="307"/>
    </row>
    <row r="592" spans="4:7">
      <c r="D592" s="307"/>
      <c r="E592" s="307"/>
      <c r="F592" s="307"/>
      <c r="G592" s="307"/>
    </row>
    <row r="593" spans="4:7">
      <c r="D593" s="307"/>
      <c r="E593" s="307"/>
      <c r="F593" s="307"/>
      <c r="G593" s="307"/>
    </row>
    <row r="594" spans="4:7">
      <c r="D594" s="307"/>
      <c r="E594" s="307"/>
      <c r="F594" s="307"/>
      <c r="G594" s="307"/>
    </row>
    <row r="595" spans="4:7">
      <c r="D595" s="307"/>
      <c r="E595" s="307"/>
      <c r="F595" s="307"/>
      <c r="G595" s="307"/>
    </row>
    <row r="596" spans="4:7">
      <c r="D596" s="307"/>
      <c r="E596" s="307"/>
      <c r="F596" s="307"/>
      <c r="G596" s="307"/>
    </row>
    <row r="597" spans="4:7">
      <c r="D597" s="307"/>
      <c r="E597" s="307"/>
      <c r="F597" s="307"/>
      <c r="G597" s="307"/>
    </row>
    <row r="598" spans="4:7">
      <c r="D598" s="307"/>
      <c r="E598" s="307"/>
      <c r="F598" s="307"/>
      <c r="G598" s="307"/>
    </row>
    <row r="599" spans="4:7">
      <c r="D599" s="307"/>
      <c r="E599" s="307"/>
      <c r="F599" s="307"/>
      <c r="G599" s="307"/>
    </row>
    <row r="600" spans="4:7">
      <c r="D600" s="307"/>
      <c r="E600" s="307"/>
      <c r="F600" s="307"/>
      <c r="G600" s="307"/>
    </row>
    <row r="601" spans="4:7">
      <c r="D601" s="307"/>
      <c r="E601" s="307"/>
      <c r="F601" s="307"/>
      <c r="G601" s="307"/>
    </row>
    <row r="602" spans="4:7">
      <c r="D602" s="307"/>
      <c r="E602" s="307"/>
      <c r="F602" s="307"/>
      <c r="G602" s="307"/>
    </row>
    <row r="603" spans="4:7">
      <c r="D603" s="307"/>
      <c r="E603" s="307"/>
      <c r="F603" s="307"/>
      <c r="G603" s="307"/>
    </row>
    <row r="604" spans="4:7">
      <c r="D604" s="307"/>
      <c r="E604" s="307"/>
      <c r="F604" s="307"/>
      <c r="G604" s="307"/>
    </row>
    <row r="605" spans="4:7">
      <c r="D605" s="307"/>
      <c r="E605" s="307"/>
      <c r="F605" s="307"/>
      <c r="G605" s="307"/>
    </row>
    <row r="606" spans="4:7">
      <c r="D606" s="307"/>
      <c r="E606" s="307"/>
      <c r="F606" s="307"/>
      <c r="G606" s="307"/>
    </row>
    <row r="607" spans="4:7">
      <c r="D607" s="307"/>
      <c r="E607" s="307"/>
      <c r="F607" s="307"/>
      <c r="G607" s="307"/>
    </row>
    <row r="608" spans="4:7">
      <c r="D608" s="307"/>
      <c r="E608" s="307"/>
      <c r="F608" s="307"/>
      <c r="G608" s="307"/>
    </row>
    <row r="609" spans="4:7">
      <c r="D609" s="307"/>
      <c r="E609" s="307"/>
      <c r="F609" s="307"/>
      <c r="G609" s="307"/>
    </row>
    <row r="610" spans="4:7">
      <c r="D610" s="307"/>
      <c r="E610" s="307"/>
      <c r="F610" s="307"/>
      <c r="G610" s="307"/>
    </row>
    <row r="611" spans="4:7">
      <c r="D611" s="307"/>
      <c r="E611" s="307"/>
      <c r="F611" s="307"/>
      <c r="G611" s="307"/>
    </row>
    <row r="612" spans="4:7">
      <c r="D612" s="307"/>
      <c r="E612" s="307"/>
      <c r="F612" s="307"/>
      <c r="G612" s="307"/>
    </row>
    <row r="613" spans="4:7">
      <c r="D613" s="307"/>
      <c r="E613" s="307"/>
      <c r="F613" s="307"/>
      <c r="G613" s="307"/>
    </row>
    <row r="614" spans="4:7">
      <c r="D614" s="307"/>
      <c r="E614" s="307"/>
      <c r="F614" s="307"/>
      <c r="G614" s="307"/>
    </row>
    <row r="615" spans="4:7">
      <c r="D615" s="307"/>
      <c r="E615" s="307"/>
      <c r="F615" s="307"/>
      <c r="G615" s="307"/>
    </row>
    <row r="616" spans="4:7">
      <c r="D616" s="307"/>
      <c r="E616" s="307"/>
      <c r="F616" s="307"/>
      <c r="G616" s="307"/>
    </row>
    <row r="617" spans="4:7">
      <c r="D617" s="307"/>
      <c r="E617" s="307"/>
      <c r="F617" s="307"/>
      <c r="G617" s="307"/>
    </row>
    <row r="618" spans="4:7">
      <c r="D618" s="307"/>
      <c r="E618" s="307"/>
      <c r="F618" s="307"/>
      <c r="G618" s="307"/>
    </row>
    <row r="619" spans="4:7">
      <c r="D619" s="307"/>
      <c r="E619" s="307"/>
      <c r="F619" s="307"/>
      <c r="G619" s="307"/>
    </row>
    <row r="620" spans="4:7">
      <c r="D620" s="307"/>
      <c r="E620" s="307"/>
      <c r="F620" s="307"/>
      <c r="G620" s="307"/>
    </row>
    <row r="621" spans="4:7">
      <c r="D621" s="307"/>
      <c r="E621" s="307"/>
      <c r="F621" s="307"/>
      <c r="G621" s="307"/>
    </row>
    <row r="622" spans="4:7">
      <c r="D622" s="307"/>
      <c r="E622" s="307"/>
      <c r="F622" s="307"/>
      <c r="G622" s="307"/>
    </row>
    <row r="623" spans="4:7">
      <c r="D623" s="307"/>
      <c r="E623" s="307"/>
      <c r="F623" s="307"/>
      <c r="G623" s="307"/>
    </row>
    <row r="624" spans="4:7">
      <c r="D624" s="307"/>
      <c r="E624" s="307"/>
      <c r="F624" s="307"/>
      <c r="G624" s="307"/>
    </row>
    <row r="625" spans="4:7">
      <c r="D625" s="307"/>
      <c r="E625" s="307"/>
      <c r="F625" s="307"/>
      <c r="G625" s="307"/>
    </row>
    <row r="626" spans="4:7">
      <c r="D626" s="307"/>
      <c r="E626" s="307"/>
      <c r="F626" s="307"/>
      <c r="G626" s="307"/>
    </row>
    <row r="627" spans="4:7">
      <c r="D627" s="307"/>
      <c r="E627" s="307"/>
      <c r="F627" s="307"/>
      <c r="G627" s="307"/>
    </row>
    <row r="628" spans="4:7">
      <c r="D628" s="307"/>
      <c r="E628" s="307"/>
      <c r="F628" s="307"/>
      <c r="G628" s="307"/>
    </row>
    <row r="629" spans="4:7">
      <c r="D629" s="307"/>
      <c r="E629" s="307"/>
      <c r="F629" s="307"/>
      <c r="G629" s="307"/>
    </row>
    <row r="630" spans="4:7">
      <c r="D630" s="307"/>
      <c r="E630" s="307"/>
      <c r="F630" s="307"/>
      <c r="G630" s="307"/>
    </row>
    <row r="631" spans="4:7">
      <c r="D631" s="307"/>
      <c r="E631" s="307"/>
      <c r="F631" s="307"/>
      <c r="G631" s="307"/>
    </row>
    <row r="632" spans="4:7">
      <c r="D632" s="307"/>
      <c r="E632" s="307"/>
      <c r="F632" s="307"/>
      <c r="G632" s="307"/>
    </row>
    <row r="633" spans="4:7">
      <c r="D633" s="307"/>
      <c r="E633" s="307"/>
      <c r="F633" s="307"/>
      <c r="G633" s="307"/>
    </row>
    <row r="634" spans="4:7">
      <c r="D634" s="307"/>
      <c r="E634" s="307"/>
      <c r="F634" s="307"/>
      <c r="G634" s="307"/>
    </row>
    <row r="635" spans="4:7">
      <c r="D635" s="307"/>
      <c r="E635" s="307"/>
      <c r="F635" s="307"/>
      <c r="G635" s="307"/>
    </row>
    <row r="636" spans="4:7">
      <c r="D636" s="307"/>
      <c r="E636" s="307"/>
      <c r="F636" s="307"/>
      <c r="G636" s="307"/>
    </row>
    <row r="637" spans="4:7">
      <c r="D637" s="307"/>
      <c r="E637" s="307"/>
      <c r="F637" s="307"/>
      <c r="G637" s="307"/>
    </row>
    <row r="638" spans="4:7">
      <c r="D638" s="307"/>
      <c r="E638" s="307"/>
      <c r="F638" s="307"/>
      <c r="G638" s="307"/>
    </row>
    <row r="639" spans="4:7">
      <c r="D639" s="307"/>
      <c r="E639" s="307"/>
      <c r="F639" s="307"/>
      <c r="G639" s="307"/>
    </row>
    <row r="640" spans="4:7">
      <c r="D640" s="307"/>
      <c r="E640" s="307"/>
      <c r="F640" s="307"/>
      <c r="G640" s="307"/>
    </row>
    <row r="641" spans="4:7">
      <c r="D641" s="307"/>
      <c r="E641" s="307"/>
      <c r="F641" s="307"/>
      <c r="G641" s="307"/>
    </row>
    <row r="642" spans="4:7">
      <c r="D642" s="307"/>
      <c r="E642" s="307"/>
      <c r="F642" s="307"/>
      <c r="G642" s="307"/>
    </row>
    <row r="643" spans="4:7">
      <c r="D643" s="307"/>
      <c r="E643" s="307"/>
      <c r="F643" s="307"/>
      <c r="G643" s="307"/>
    </row>
    <row r="644" spans="4:7">
      <c r="D644" s="307"/>
      <c r="E644" s="307"/>
      <c r="F644" s="307"/>
      <c r="G644" s="307"/>
    </row>
    <row r="645" spans="4:7">
      <c r="D645" s="307"/>
      <c r="E645" s="307"/>
      <c r="F645" s="307"/>
      <c r="G645" s="307"/>
    </row>
    <row r="646" spans="4:7">
      <c r="D646" s="307"/>
      <c r="E646" s="307"/>
      <c r="F646" s="307"/>
      <c r="G646" s="307"/>
    </row>
    <row r="647" spans="4:7">
      <c r="D647" s="307"/>
      <c r="E647" s="307"/>
      <c r="F647" s="307"/>
      <c r="G647" s="307"/>
    </row>
    <row r="648" spans="4:7">
      <c r="D648" s="307"/>
      <c r="E648" s="307"/>
      <c r="F648" s="307"/>
      <c r="G648" s="307"/>
    </row>
    <row r="649" spans="4:7">
      <c r="D649" s="307"/>
      <c r="E649" s="307"/>
      <c r="F649" s="307"/>
      <c r="G649" s="307"/>
    </row>
    <row r="650" spans="4:7">
      <c r="D650" s="307"/>
      <c r="E650" s="307"/>
      <c r="F650" s="307"/>
      <c r="G650" s="307"/>
    </row>
    <row r="651" spans="4:7">
      <c r="D651" s="307"/>
      <c r="E651" s="307"/>
      <c r="F651" s="307"/>
      <c r="G651" s="307"/>
    </row>
    <row r="652" spans="4:7">
      <c r="D652" s="307"/>
      <c r="E652" s="307"/>
      <c r="F652" s="307"/>
      <c r="G652" s="307"/>
    </row>
    <row r="653" spans="4:7">
      <c r="D653" s="307"/>
      <c r="E653" s="307"/>
      <c r="F653" s="307"/>
      <c r="G653" s="307"/>
    </row>
    <row r="654" spans="4:7">
      <c r="D654" s="307"/>
      <c r="E654" s="307"/>
      <c r="F654" s="307"/>
      <c r="G654" s="307"/>
    </row>
    <row r="655" spans="4:7">
      <c r="D655" s="307"/>
      <c r="E655" s="307"/>
      <c r="F655" s="307"/>
      <c r="G655" s="307"/>
    </row>
    <row r="656" spans="4:7">
      <c r="D656" s="307"/>
      <c r="E656" s="307"/>
      <c r="F656" s="307"/>
      <c r="G656" s="307"/>
    </row>
    <row r="657" spans="4:7">
      <c r="D657" s="307"/>
      <c r="E657" s="307"/>
      <c r="F657" s="307"/>
      <c r="G657" s="307"/>
    </row>
    <row r="658" spans="4:7">
      <c r="D658" s="307"/>
      <c r="E658" s="307"/>
      <c r="F658" s="307"/>
      <c r="G658" s="307"/>
    </row>
    <row r="659" spans="4:7">
      <c r="D659" s="307"/>
      <c r="E659" s="307"/>
      <c r="F659" s="307"/>
      <c r="G659" s="307"/>
    </row>
    <row r="660" spans="4:7">
      <c r="D660" s="307"/>
      <c r="E660" s="307"/>
      <c r="F660" s="307"/>
      <c r="G660" s="307"/>
    </row>
    <row r="661" spans="4:7">
      <c r="D661" s="307"/>
      <c r="E661" s="307"/>
      <c r="F661" s="307"/>
      <c r="G661" s="307"/>
    </row>
    <row r="662" spans="4:7">
      <c r="D662" s="307"/>
      <c r="E662" s="307"/>
      <c r="F662" s="307"/>
      <c r="G662" s="307"/>
    </row>
    <row r="663" spans="4:7">
      <c r="D663" s="307"/>
      <c r="E663" s="307"/>
      <c r="F663" s="307"/>
      <c r="G663" s="307"/>
    </row>
    <row r="664" spans="4:7">
      <c r="D664" s="307"/>
      <c r="E664" s="307"/>
      <c r="F664" s="307"/>
      <c r="G664" s="307"/>
    </row>
    <row r="665" spans="4:7">
      <c r="D665" s="307"/>
      <c r="E665" s="307"/>
      <c r="F665" s="307"/>
      <c r="G665" s="307"/>
    </row>
    <row r="666" spans="4:7">
      <c r="D666" s="307"/>
      <c r="E666" s="307"/>
      <c r="F666" s="307"/>
      <c r="G666" s="307"/>
    </row>
    <row r="667" spans="4:7">
      <c r="D667" s="307"/>
      <c r="E667" s="307"/>
      <c r="F667" s="307"/>
      <c r="G667" s="307"/>
    </row>
    <row r="668" spans="4:7">
      <c r="D668" s="307"/>
      <c r="E668" s="307"/>
      <c r="F668" s="307"/>
      <c r="G668" s="307"/>
    </row>
    <row r="669" spans="4:7">
      <c r="D669" s="307"/>
      <c r="E669" s="307"/>
      <c r="F669" s="307"/>
      <c r="G669" s="307"/>
    </row>
    <row r="670" spans="4:7">
      <c r="D670" s="307"/>
      <c r="E670" s="307"/>
      <c r="F670" s="307"/>
      <c r="G670" s="307"/>
    </row>
    <row r="671" spans="4:7">
      <c r="D671" s="307"/>
      <c r="E671" s="307"/>
      <c r="F671" s="307"/>
      <c r="G671" s="307"/>
    </row>
    <row r="672" spans="4:7">
      <c r="D672" s="307"/>
      <c r="E672" s="307"/>
      <c r="F672" s="307"/>
      <c r="G672" s="307"/>
    </row>
    <row r="673" spans="4:7">
      <c r="D673" s="307"/>
      <c r="E673" s="307"/>
      <c r="F673" s="307"/>
      <c r="G673" s="307"/>
    </row>
    <row r="674" spans="4:7">
      <c r="D674" s="307"/>
      <c r="E674" s="307"/>
      <c r="F674" s="307"/>
      <c r="G674" s="307"/>
    </row>
    <row r="675" spans="4:7">
      <c r="D675" s="307"/>
      <c r="E675" s="307"/>
      <c r="F675" s="307"/>
      <c r="G675" s="307"/>
    </row>
    <row r="676" spans="4:7">
      <c r="D676" s="307"/>
      <c r="E676" s="307"/>
      <c r="F676" s="307"/>
      <c r="G676" s="307"/>
    </row>
    <row r="677" spans="4:7">
      <c r="D677" s="307"/>
      <c r="E677" s="307"/>
      <c r="F677" s="307"/>
      <c r="G677" s="307"/>
    </row>
    <row r="678" spans="4:7">
      <c r="D678" s="307"/>
      <c r="E678" s="307"/>
      <c r="F678" s="307"/>
      <c r="G678" s="307"/>
    </row>
    <row r="679" spans="4:7">
      <c r="D679" s="307"/>
      <c r="E679" s="307"/>
      <c r="F679" s="307"/>
      <c r="G679" s="307"/>
    </row>
    <row r="680" spans="4:7">
      <c r="D680" s="307"/>
      <c r="E680" s="307"/>
      <c r="F680" s="307"/>
      <c r="G680" s="307"/>
    </row>
    <row r="681" spans="4:7">
      <c r="D681" s="307"/>
      <c r="E681" s="307"/>
      <c r="F681" s="307"/>
      <c r="G681" s="307"/>
    </row>
    <row r="682" spans="4:7">
      <c r="D682" s="307"/>
      <c r="E682" s="307"/>
      <c r="F682" s="307"/>
      <c r="G682" s="307"/>
    </row>
    <row r="683" spans="4:7">
      <c r="D683" s="307"/>
      <c r="E683" s="307"/>
      <c r="F683" s="307"/>
      <c r="G683" s="307"/>
    </row>
    <row r="684" spans="4:7">
      <c r="D684" s="307"/>
      <c r="E684" s="307"/>
      <c r="F684" s="307"/>
      <c r="G684" s="307"/>
    </row>
    <row r="685" spans="4:7">
      <c r="D685" s="307"/>
      <c r="E685" s="307"/>
      <c r="F685" s="307"/>
      <c r="G685" s="307"/>
    </row>
    <row r="686" spans="4:7">
      <c r="D686" s="307"/>
      <c r="E686" s="307"/>
      <c r="F686" s="307"/>
      <c r="G686" s="307"/>
    </row>
    <row r="687" spans="4:7">
      <c r="D687" s="307"/>
      <c r="E687" s="307"/>
      <c r="F687" s="307"/>
      <c r="G687" s="307"/>
    </row>
    <row r="688" spans="4:7">
      <c r="D688" s="307"/>
      <c r="E688" s="307"/>
      <c r="F688" s="307"/>
      <c r="G688" s="307"/>
    </row>
    <row r="689" spans="4:7">
      <c r="D689" s="307"/>
      <c r="E689" s="307"/>
      <c r="F689" s="307"/>
      <c r="G689" s="307"/>
    </row>
    <row r="690" spans="4:7">
      <c r="D690" s="307"/>
      <c r="E690" s="307"/>
      <c r="F690" s="307"/>
      <c r="G690" s="307"/>
    </row>
    <row r="691" spans="4:7">
      <c r="D691" s="307"/>
      <c r="E691" s="307"/>
      <c r="F691" s="307"/>
      <c r="G691" s="307"/>
    </row>
    <row r="692" spans="4:7">
      <c r="D692" s="307"/>
      <c r="E692" s="307"/>
      <c r="F692" s="307"/>
      <c r="G692" s="307"/>
    </row>
    <row r="693" spans="4:7">
      <c r="D693" s="307"/>
      <c r="E693" s="307"/>
      <c r="F693" s="307"/>
      <c r="G693" s="307"/>
    </row>
    <row r="694" spans="4:7">
      <c r="D694" s="307"/>
      <c r="E694" s="307"/>
      <c r="F694" s="307"/>
      <c r="G694" s="307"/>
    </row>
    <row r="695" spans="4:7">
      <c r="D695" s="307"/>
      <c r="E695" s="307"/>
      <c r="F695" s="307"/>
      <c r="G695" s="307"/>
    </row>
    <row r="696" spans="4:7">
      <c r="D696" s="307"/>
      <c r="E696" s="307"/>
      <c r="F696" s="307"/>
      <c r="G696" s="307"/>
    </row>
    <row r="697" spans="4:7">
      <c r="D697" s="307"/>
      <c r="E697" s="307"/>
      <c r="F697" s="307"/>
      <c r="G697" s="307"/>
    </row>
    <row r="698" spans="4:7">
      <c r="D698" s="307"/>
      <c r="E698" s="307"/>
      <c r="F698" s="307"/>
      <c r="G698" s="307"/>
    </row>
    <row r="699" spans="4:7">
      <c r="D699" s="307"/>
      <c r="E699" s="307"/>
      <c r="F699" s="307"/>
      <c r="G699" s="307"/>
    </row>
    <row r="700" spans="4:7">
      <c r="D700" s="307"/>
      <c r="E700" s="307"/>
      <c r="F700" s="307"/>
      <c r="G700" s="307"/>
    </row>
    <row r="701" spans="4:7">
      <c r="D701" s="307"/>
      <c r="E701" s="307"/>
      <c r="F701" s="307"/>
      <c r="G701" s="307"/>
    </row>
    <row r="702" spans="4:7">
      <c r="D702" s="307"/>
      <c r="E702" s="307"/>
      <c r="F702" s="307"/>
      <c r="G702" s="307"/>
    </row>
    <row r="703" spans="4:7">
      <c r="D703" s="307"/>
      <c r="E703" s="307"/>
      <c r="F703" s="307"/>
      <c r="G703" s="307"/>
    </row>
    <row r="704" spans="4:7">
      <c r="D704" s="307"/>
      <c r="E704" s="307"/>
      <c r="F704" s="307"/>
      <c r="G704" s="307"/>
    </row>
    <row r="705" spans="4:7">
      <c r="D705" s="307"/>
      <c r="E705" s="307"/>
      <c r="F705" s="307"/>
      <c r="G705" s="307"/>
    </row>
    <row r="706" spans="4:7">
      <c r="D706" s="307"/>
      <c r="E706" s="307"/>
      <c r="F706" s="307"/>
      <c r="G706" s="307"/>
    </row>
    <row r="707" spans="4:7">
      <c r="D707" s="307"/>
      <c r="E707" s="307"/>
      <c r="F707" s="307"/>
      <c r="G707" s="307"/>
    </row>
    <row r="708" spans="4:7">
      <c r="D708" s="307"/>
      <c r="E708" s="307"/>
      <c r="F708" s="307"/>
      <c r="G708" s="307"/>
    </row>
    <row r="709" spans="4:7">
      <c r="D709" s="307"/>
      <c r="E709" s="307"/>
      <c r="F709" s="307"/>
      <c r="G709" s="307"/>
    </row>
    <row r="710" spans="4:7">
      <c r="D710" s="307"/>
      <c r="E710" s="307"/>
      <c r="F710" s="307"/>
      <c r="G710" s="307"/>
    </row>
    <row r="711" spans="4:7">
      <c r="D711" s="307"/>
      <c r="E711" s="307"/>
      <c r="F711" s="307"/>
      <c r="G711" s="307"/>
    </row>
    <row r="712" spans="4:7">
      <c r="D712" s="307"/>
      <c r="E712" s="307"/>
      <c r="F712" s="307"/>
      <c r="G712" s="307"/>
    </row>
    <row r="713" spans="4:7">
      <c r="D713" s="307"/>
      <c r="E713" s="307"/>
      <c r="F713" s="307"/>
      <c r="G713" s="307"/>
    </row>
    <row r="714" spans="4:7">
      <c r="D714" s="307"/>
      <c r="E714" s="307"/>
      <c r="F714" s="307"/>
      <c r="G714" s="307"/>
    </row>
    <row r="715" spans="4:7">
      <c r="D715" s="307"/>
      <c r="E715" s="307"/>
      <c r="F715" s="307"/>
      <c r="G715" s="307"/>
    </row>
    <row r="716" spans="4:7">
      <c r="D716" s="307"/>
      <c r="E716" s="307"/>
      <c r="F716" s="307"/>
      <c r="G716" s="307"/>
    </row>
    <row r="717" spans="4:7">
      <c r="D717" s="307"/>
      <c r="E717" s="307"/>
      <c r="F717" s="307"/>
      <c r="G717" s="307"/>
    </row>
    <row r="718" spans="4:7">
      <c r="D718" s="307"/>
      <c r="E718" s="307"/>
      <c r="F718" s="307"/>
      <c r="G718" s="307"/>
    </row>
    <row r="719" spans="4:7">
      <c r="D719" s="307"/>
      <c r="E719" s="307"/>
      <c r="F719" s="307"/>
      <c r="G719" s="307"/>
    </row>
    <row r="720" spans="4:7">
      <c r="D720" s="307"/>
      <c r="E720" s="307"/>
      <c r="F720" s="307"/>
      <c r="G720" s="307"/>
    </row>
    <row r="721" spans="4:7">
      <c r="D721" s="307"/>
      <c r="E721" s="307"/>
      <c r="F721" s="307"/>
      <c r="G721" s="307"/>
    </row>
    <row r="722" spans="4:7">
      <c r="D722" s="307"/>
      <c r="E722" s="307"/>
      <c r="F722" s="307"/>
      <c r="G722" s="307"/>
    </row>
    <row r="723" spans="4:7">
      <c r="D723" s="307"/>
      <c r="E723" s="307"/>
      <c r="F723" s="307"/>
      <c r="G723" s="307"/>
    </row>
    <row r="724" spans="4:7">
      <c r="D724" s="307"/>
      <c r="E724" s="307"/>
      <c r="F724" s="307"/>
      <c r="G724" s="307"/>
    </row>
    <row r="725" spans="4:7">
      <c r="D725" s="307"/>
      <c r="E725" s="307"/>
      <c r="F725" s="307"/>
      <c r="G725" s="307"/>
    </row>
    <row r="726" spans="4:7">
      <c r="D726" s="307"/>
      <c r="E726" s="307"/>
      <c r="F726" s="307"/>
      <c r="G726" s="307"/>
    </row>
    <row r="727" spans="4:7">
      <c r="D727" s="307"/>
      <c r="E727" s="307"/>
      <c r="F727" s="307"/>
      <c r="G727" s="307"/>
    </row>
    <row r="728" spans="4:7">
      <c r="D728" s="307"/>
      <c r="E728" s="307"/>
      <c r="F728" s="307"/>
      <c r="G728" s="307"/>
    </row>
    <row r="729" spans="4:7">
      <c r="D729" s="307"/>
      <c r="E729" s="307"/>
      <c r="F729" s="307"/>
      <c r="G729" s="307"/>
    </row>
    <row r="730" spans="4:7">
      <c r="D730" s="307"/>
      <c r="E730" s="307"/>
      <c r="F730" s="307"/>
      <c r="G730" s="307"/>
    </row>
    <row r="731" spans="4:7">
      <c r="D731" s="307"/>
      <c r="E731" s="307"/>
      <c r="F731" s="307"/>
      <c r="G731" s="307"/>
    </row>
    <row r="732" spans="4:7">
      <c r="D732" s="307"/>
      <c r="E732" s="307"/>
      <c r="F732" s="307"/>
      <c r="G732" s="307"/>
    </row>
    <row r="733" spans="4:7">
      <c r="D733" s="307"/>
      <c r="E733" s="307"/>
      <c r="F733" s="307"/>
      <c r="G733" s="307"/>
    </row>
    <row r="734" spans="4:7">
      <c r="D734" s="307"/>
      <c r="E734" s="307"/>
      <c r="F734" s="307"/>
      <c r="G734" s="307"/>
    </row>
    <row r="735" spans="4:7">
      <c r="D735" s="307"/>
      <c r="E735" s="307"/>
      <c r="F735" s="307"/>
      <c r="G735" s="307"/>
    </row>
    <row r="736" spans="4:7">
      <c r="D736" s="307"/>
      <c r="E736" s="307"/>
      <c r="F736" s="307"/>
      <c r="G736" s="307"/>
    </row>
    <row r="737" spans="4:7">
      <c r="D737" s="307"/>
      <c r="E737" s="307"/>
      <c r="F737" s="307"/>
      <c r="G737" s="307"/>
    </row>
    <row r="738" spans="4:7">
      <c r="D738" s="307"/>
      <c r="E738" s="307"/>
      <c r="F738" s="307"/>
      <c r="G738" s="307"/>
    </row>
    <row r="739" spans="4:7">
      <c r="D739" s="307"/>
      <c r="E739" s="307"/>
      <c r="F739" s="307"/>
      <c r="G739" s="307"/>
    </row>
    <row r="740" spans="4:7">
      <c r="D740" s="307"/>
      <c r="E740" s="307"/>
      <c r="F740" s="307"/>
      <c r="G740" s="307"/>
    </row>
    <row r="741" spans="4:7">
      <c r="D741" s="307"/>
      <c r="E741" s="307"/>
      <c r="F741" s="307"/>
      <c r="G741" s="307"/>
    </row>
    <row r="742" spans="4:7">
      <c r="D742" s="307"/>
      <c r="E742" s="307"/>
      <c r="F742" s="307"/>
      <c r="G742" s="307"/>
    </row>
    <row r="743" spans="4:7">
      <c r="D743" s="307"/>
      <c r="E743" s="307"/>
      <c r="F743" s="307"/>
      <c r="G743" s="307"/>
    </row>
    <row r="744" spans="4:7">
      <c r="D744" s="307"/>
      <c r="E744" s="307"/>
      <c r="F744" s="307"/>
      <c r="G744" s="307"/>
    </row>
    <row r="745" spans="4:7">
      <c r="D745" s="307"/>
      <c r="E745" s="307"/>
      <c r="F745" s="307"/>
      <c r="G745" s="307"/>
    </row>
    <row r="746" spans="4:7">
      <c r="D746" s="307"/>
      <c r="E746" s="307"/>
      <c r="F746" s="307"/>
      <c r="G746" s="307"/>
    </row>
    <row r="747" spans="4:7">
      <c r="D747" s="307"/>
      <c r="E747" s="307"/>
      <c r="F747" s="307"/>
      <c r="G747" s="307"/>
    </row>
    <row r="748" spans="4:7">
      <c r="D748" s="307"/>
      <c r="E748" s="307"/>
      <c r="F748" s="307"/>
      <c r="G748" s="307"/>
    </row>
    <row r="749" spans="4:7">
      <c r="D749" s="307"/>
      <c r="E749" s="307"/>
      <c r="F749" s="307"/>
      <c r="G749" s="307"/>
    </row>
    <row r="750" spans="4:7">
      <c r="D750" s="307"/>
      <c r="E750" s="307"/>
      <c r="F750" s="307"/>
      <c r="G750" s="307"/>
    </row>
    <row r="751" spans="4:7">
      <c r="D751" s="307"/>
      <c r="E751" s="307"/>
      <c r="F751" s="307"/>
      <c r="G751" s="307"/>
    </row>
    <row r="752" spans="4:7">
      <c r="D752" s="307"/>
      <c r="E752" s="307"/>
      <c r="F752" s="307"/>
      <c r="G752" s="307"/>
    </row>
    <row r="753" spans="4:7">
      <c r="D753" s="307"/>
      <c r="E753" s="307"/>
      <c r="F753" s="307"/>
      <c r="G753" s="307"/>
    </row>
    <row r="754" spans="4:7">
      <c r="D754" s="307"/>
      <c r="E754" s="307"/>
      <c r="F754" s="307"/>
      <c r="G754" s="307"/>
    </row>
    <row r="755" spans="4:7">
      <c r="D755" s="307"/>
      <c r="E755" s="307"/>
      <c r="F755" s="307"/>
      <c r="G755" s="307"/>
    </row>
    <row r="756" spans="4:7">
      <c r="D756" s="307"/>
      <c r="E756" s="307"/>
      <c r="F756" s="307"/>
      <c r="G756" s="307"/>
    </row>
    <row r="757" spans="4:7">
      <c r="D757" s="307"/>
      <c r="E757" s="307"/>
      <c r="F757" s="307"/>
      <c r="G757" s="307"/>
    </row>
    <row r="758" spans="4:7">
      <c r="D758" s="307"/>
      <c r="E758" s="307"/>
      <c r="F758" s="307"/>
      <c r="G758" s="307"/>
    </row>
    <row r="759" spans="4:7">
      <c r="D759" s="307"/>
      <c r="E759" s="307"/>
      <c r="F759" s="307"/>
      <c r="G759" s="307"/>
    </row>
    <row r="760" spans="4:7">
      <c r="D760" s="307"/>
      <c r="E760" s="307"/>
      <c r="F760" s="307"/>
      <c r="G760" s="307"/>
    </row>
    <row r="761" spans="4:7">
      <c r="D761" s="307"/>
      <c r="E761" s="307"/>
      <c r="F761" s="307"/>
      <c r="G761" s="307"/>
    </row>
    <row r="762" spans="4:7">
      <c r="D762" s="307"/>
      <c r="E762" s="307"/>
      <c r="F762" s="307"/>
      <c r="G762" s="307"/>
    </row>
    <row r="763" spans="4:7">
      <c r="D763" s="307"/>
      <c r="E763" s="307"/>
      <c r="F763" s="307"/>
      <c r="G763" s="307"/>
    </row>
    <row r="764" spans="4:7">
      <c r="D764" s="307"/>
      <c r="E764" s="307"/>
      <c r="F764" s="307"/>
      <c r="G764" s="307"/>
    </row>
    <row r="765" spans="4:7">
      <c r="D765" s="307"/>
      <c r="E765" s="307"/>
      <c r="F765" s="307"/>
      <c r="G765" s="307"/>
    </row>
    <row r="766" spans="4:7">
      <c r="D766" s="307"/>
      <c r="E766" s="307"/>
      <c r="F766" s="307"/>
      <c r="G766" s="307"/>
    </row>
    <row r="767" spans="4:7">
      <c r="D767" s="307"/>
      <c r="E767" s="307"/>
      <c r="F767" s="307"/>
      <c r="G767" s="307"/>
    </row>
    <row r="768" spans="4:7">
      <c r="D768" s="307"/>
      <c r="E768" s="307"/>
      <c r="F768" s="307"/>
      <c r="G768" s="307"/>
    </row>
    <row r="769" spans="4:7">
      <c r="D769" s="307"/>
      <c r="E769" s="307"/>
      <c r="F769" s="307"/>
      <c r="G769" s="307"/>
    </row>
    <row r="770" spans="4:7">
      <c r="D770" s="307"/>
      <c r="E770" s="307"/>
      <c r="F770" s="307"/>
      <c r="G770" s="307"/>
    </row>
    <row r="771" spans="4:7">
      <c r="D771" s="307"/>
      <c r="E771" s="307"/>
      <c r="F771" s="307"/>
      <c r="G771" s="307"/>
    </row>
    <row r="772" spans="4:7">
      <c r="D772" s="307"/>
      <c r="E772" s="307"/>
      <c r="F772" s="307"/>
      <c r="G772" s="307"/>
    </row>
    <row r="773" spans="4:7">
      <c r="D773" s="307"/>
      <c r="E773" s="307"/>
      <c r="F773" s="307"/>
      <c r="G773" s="307"/>
    </row>
    <row r="774" spans="4:7">
      <c r="D774" s="307"/>
      <c r="E774" s="307"/>
      <c r="F774" s="307"/>
      <c r="G774" s="307"/>
    </row>
    <row r="775" spans="4:7">
      <c r="D775" s="307"/>
      <c r="E775" s="307"/>
      <c r="F775" s="307"/>
      <c r="G775" s="307"/>
    </row>
    <row r="776" spans="4:7">
      <c r="D776" s="307"/>
      <c r="E776" s="307"/>
      <c r="F776" s="307"/>
      <c r="G776" s="307"/>
    </row>
    <row r="777" spans="4:7">
      <c r="D777" s="307"/>
      <c r="E777" s="307"/>
      <c r="F777" s="307"/>
      <c r="G777" s="307"/>
    </row>
    <row r="778" spans="4:7">
      <c r="D778" s="307"/>
      <c r="E778" s="307"/>
      <c r="F778" s="307"/>
      <c r="G778" s="307"/>
    </row>
    <row r="779" spans="4:7">
      <c r="D779" s="307"/>
      <c r="E779" s="307"/>
      <c r="F779" s="307"/>
      <c r="G779" s="307"/>
    </row>
    <row r="780" spans="4:7">
      <c r="D780" s="307"/>
      <c r="E780" s="307"/>
      <c r="F780" s="307"/>
      <c r="G780" s="307"/>
    </row>
    <row r="781" spans="4:7">
      <c r="D781" s="307"/>
      <c r="E781" s="307"/>
      <c r="F781" s="307"/>
      <c r="G781" s="307"/>
    </row>
    <row r="782" spans="4:7">
      <c r="D782" s="307"/>
      <c r="E782" s="307"/>
      <c r="F782" s="307"/>
      <c r="G782" s="307"/>
    </row>
    <row r="783" spans="4:7">
      <c r="D783" s="307"/>
      <c r="E783" s="307"/>
      <c r="F783" s="307"/>
      <c r="G783" s="307"/>
    </row>
    <row r="784" spans="4:7">
      <c r="D784" s="307"/>
      <c r="E784" s="307"/>
      <c r="F784" s="307"/>
      <c r="G784" s="307"/>
    </row>
    <row r="785" spans="4:7">
      <c r="D785" s="307"/>
      <c r="E785" s="307"/>
      <c r="F785" s="307"/>
      <c r="G785" s="307"/>
    </row>
    <row r="786" spans="4:7">
      <c r="D786" s="307"/>
      <c r="E786" s="307"/>
      <c r="F786" s="307"/>
      <c r="G786" s="307"/>
    </row>
    <row r="787" spans="4:7">
      <c r="D787" s="307"/>
      <c r="E787" s="307"/>
      <c r="F787" s="307"/>
      <c r="G787" s="307"/>
    </row>
    <row r="788" spans="4:7">
      <c r="D788" s="307"/>
      <c r="E788" s="307"/>
      <c r="F788" s="307"/>
      <c r="G788" s="307"/>
    </row>
    <row r="789" spans="4:7">
      <c r="D789" s="307"/>
      <c r="E789" s="307"/>
      <c r="F789" s="307"/>
      <c r="G789" s="307"/>
    </row>
    <row r="790" spans="4:7">
      <c r="D790" s="307"/>
      <c r="E790" s="307"/>
      <c r="F790" s="307"/>
      <c r="G790" s="307"/>
    </row>
    <row r="791" spans="4:7">
      <c r="D791" s="307"/>
      <c r="E791" s="307"/>
      <c r="F791" s="307"/>
      <c r="G791" s="307"/>
    </row>
    <row r="792" spans="4:7">
      <c r="D792" s="307"/>
      <c r="E792" s="307"/>
      <c r="F792" s="307"/>
      <c r="G792" s="307"/>
    </row>
    <row r="793" spans="4:7">
      <c r="D793" s="307"/>
      <c r="E793" s="307"/>
      <c r="F793" s="307"/>
      <c r="G793" s="307"/>
    </row>
    <row r="794" spans="4:7">
      <c r="D794" s="307"/>
      <c r="E794" s="307"/>
      <c r="F794" s="307"/>
      <c r="G794" s="307"/>
    </row>
    <row r="795" spans="4:7">
      <c r="D795" s="307"/>
      <c r="E795" s="307"/>
      <c r="F795" s="307"/>
      <c r="G795" s="307"/>
    </row>
    <row r="796" spans="4:7">
      <c r="D796" s="307"/>
      <c r="E796" s="307"/>
      <c r="F796" s="307"/>
      <c r="G796" s="307"/>
    </row>
    <row r="797" spans="4:7">
      <c r="D797" s="307"/>
      <c r="E797" s="307"/>
      <c r="F797" s="307"/>
      <c r="G797" s="307"/>
    </row>
    <row r="798" spans="4:7">
      <c r="D798" s="307"/>
      <c r="E798" s="307"/>
      <c r="F798" s="307"/>
      <c r="G798" s="307"/>
    </row>
    <row r="799" spans="4:7">
      <c r="D799" s="307"/>
      <c r="E799" s="307"/>
      <c r="F799" s="307"/>
      <c r="G799" s="307"/>
    </row>
    <row r="800" spans="4:7">
      <c r="D800" s="307"/>
      <c r="E800" s="307"/>
      <c r="F800" s="307"/>
      <c r="G800" s="307"/>
    </row>
    <row r="801" spans="4:7">
      <c r="D801" s="307"/>
      <c r="E801" s="307"/>
      <c r="F801" s="307"/>
      <c r="G801" s="307"/>
    </row>
    <row r="802" spans="4:7">
      <c r="D802" s="307"/>
      <c r="E802" s="307"/>
      <c r="F802" s="307"/>
      <c r="G802" s="307"/>
    </row>
    <row r="803" spans="4:7">
      <c r="D803" s="307"/>
      <c r="E803" s="307"/>
      <c r="F803" s="307"/>
      <c r="G803" s="307"/>
    </row>
    <row r="804" spans="4:7">
      <c r="D804" s="307"/>
      <c r="E804" s="307"/>
      <c r="F804" s="307"/>
      <c r="G804" s="307"/>
    </row>
    <row r="805" spans="4:7">
      <c r="D805" s="307"/>
      <c r="E805" s="307"/>
      <c r="F805" s="307"/>
      <c r="G805" s="307"/>
    </row>
    <row r="806" spans="4:7">
      <c r="D806" s="307"/>
      <c r="E806" s="307"/>
      <c r="F806" s="307"/>
      <c r="G806" s="307"/>
    </row>
    <row r="807" spans="4:7">
      <c r="D807" s="307"/>
      <c r="E807" s="307"/>
      <c r="F807" s="307"/>
      <c r="G807" s="307"/>
    </row>
    <row r="808" spans="4:7">
      <c r="D808" s="307"/>
      <c r="E808" s="307"/>
      <c r="F808" s="307"/>
      <c r="G808" s="307"/>
    </row>
    <row r="809" spans="4:7">
      <c r="D809" s="307"/>
      <c r="E809" s="307"/>
      <c r="F809" s="307"/>
      <c r="G809" s="307"/>
    </row>
    <row r="810" spans="4:7">
      <c r="D810" s="307"/>
      <c r="E810" s="307"/>
      <c r="F810" s="307"/>
      <c r="G810" s="307"/>
    </row>
    <row r="811" spans="4:7">
      <c r="D811" s="307"/>
      <c r="E811" s="307"/>
      <c r="F811" s="307"/>
      <c r="G811" s="307"/>
    </row>
    <row r="812" spans="4:7">
      <c r="D812" s="307"/>
      <c r="E812" s="307"/>
      <c r="F812" s="307"/>
      <c r="G812" s="307"/>
    </row>
    <row r="813" spans="4:7">
      <c r="D813" s="307"/>
      <c r="E813" s="307"/>
      <c r="F813" s="307"/>
      <c r="G813" s="307"/>
    </row>
    <row r="814" spans="4:7">
      <c r="D814" s="307"/>
      <c r="E814" s="307"/>
      <c r="F814" s="307"/>
      <c r="G814" s="307"/>
    </row>
    <row r="815" spans="4:7">
      <c r="D815" s="307"/>
      <c r="E815" s="307"/>
      <c r="F815" s="307"/>
      <c r="G815" s="307"/>
    </row>
    <row r="816" spans="4:7">
      <c r="D816" s="307"/>
      <c r="E816" s="307"/>
      <c r="F816" s="307"/>
      <c r="G816" s="307"/>
    </row>
    <row r="817" spans="4:7">
      <c r="D817" s="307"/>
      <c r="E817" s="307"/>
      <c r="F817" s="307"/>
      <c r="G817" s="307"/>
    </row>
    <row r="818" spans="4:7">
      <c r="D818" s="307"/>
      <c r="E818" s="307"/>
      <c r="F818" s="307"/>
      <c r="G818" s="307"/>
    </row>
    <row r="819" spans="4:7">
      <c r="D819" s="307"/>
      <c r="E819" s="307"/>
      <c r="F819" s="307"/>
      <c r="G819" s="307"/>
    </row>
    <row r="820" spans="4:7">
      <c r="D820" s="307"/>
      <c r="E820" s="307"/>
      <c r="F820" s="307"/>
      <c r="G820" s="307"/>
    </row>
    <row r="821" spans="4:7">
      <c r="D821" s="307"/>
      <c r="E821" s="307"/>
      <c r="F821" s="307"/>
      <c r="G821" s="307"/>
    </row>
    <row r="822" spans="4:7">
      <c r="D822" s="307"/>
      <c r="E822" s="307"/>
      <c r="F822" s="307"/>
      <c r="G822" s="307"/>
    </row>
    <row r="823" spans="4:7">
      <c r="D823" s="307"/>
      <c r="E823" s="307"/>
      <c r="F823" s="307"/>
      <c r="G823" s="307"/>
    </row>
    <row r="824" spans="4:7">
      <c r="D824" s="307"/>
      <c r="E824" s="307"/>
      <c r="F824" s="307"/>
      <c r="G824" s="307"/>
    </row>
    <row r="825" spans="4:7">
      <c r="D825" s="307"/>
      <c r="E825" s="307"/>
      <c r="F825" s="307"/>
      <c r="G825" s="307"/>
    </row>
    <row r="826" spans="4:7">
      <c r="D826" s="307"/>
      <c r="E826" s="307"/>
      <c r="F826" s="307"/>
      <c r="G826" s="307"/>
    </row>
    <row r="827" spans="4:7">
      <c r="D827" s="307"/>
      <c r="E827" s="307"/>
      <c r="F827" s="307"/>
      <c r="G827" s="307"/>
    </row>
    <row r="828" spans="4:7">
      <c r="D828" s="307"/>
      <c r="E828" s="307"/>
      <c r="F828" s="307"/>
      <c r="G828" s="307"/>
    </row>
    <row r="829" spans="4:7">
      <c r="D829" s="307"/>
      <c r="E829" s="307"/>
      <c r="F829" s="307"/>
      <c r="G829" s="307"/>
    </row>
    <row r="830" spans="4:7">
      <c r="D830" s="307"/>
      <c r="E830" s="307"/>
      <c r="F830" s="307"/>
      <c r="G830" s="307"/>
    </row>
    <row r="831" spans="4:7">
      <c r="D831" s="307"/>
      <c r="E831" s="307"/>
      <c r="F831" s="307"/>
      <c r="G831" s="307"/>
    </row>
    <row r="832" spans="4:7">
      <c r="D832" s="307"/>
      <c r="E832" s="307"/>
      <c r="F832" s="307"/>
      <c r="G832" s="307"/>
    </row>
    <row r="833" spans="4:7">
      <c r="D833" s="307"/>
      <c r="E833" s="307"/>
      <c r="F833" s="307"/>
      <c r="G833" s="307"/>
    </row>
    <row r="834" spans="4:7">
      <c r="D834" s="307"/>
      <c r="E834" s="307"/>
      <c r="F834" s="307"/>
      <c r="G834" s="307"/>
    </row>
    <row r="835" spans="4:7">
      <c r="D835" s="307"/>
      <c r="E835" s="307"/>
      <c r="F835" s="307"/>
      <c r="G835" s="307"/>
    </row>
    <row r="836" spans="4:7">
      <c r="D836" s="307"/>
      <c r="E836" s="307"/>
      <c r="F836" s="307"/>
      <c r="G836" s="307"/>
    </row>
    <row r="837" spans="4:7">
      <c r="D837" s="307"/>
      <c r="E837" s="307"/>
      <c r="F837" s="307"/>
      <c r="G837" s="307"/>
    </row>
    <row r="838" spans="4:7">
      <c r="D838" s="307"/>
      <c r="E838" s="307"/>
      <c r="F838" s="307"/>
      <c r="G838" s="307"/>
    </row>
    <row r="839" spans="4:7">
      <c r="D839" s="307"/>
      <c r="E839" s="307"/>
      <c r="F839" s="307"/>
      <c r="G839" s="307"/>
    </row>
    <row r="840" spans="4:7">
      <c r="D840" s="307"/>
      <c r="E840" s="307"/>
      <c r="F840" s="307"/>
      <c r="G840" s="307"/>
    </row>
    <row r="841" spans="4:7">
      <c r="D841" s="307"/>
      <c r="E841" s="307"/>
      <c r="F841" s="307"/>
      <c r="G841" s="307"/>
    </row>
    <row r="842" spans="4:7">
      <c r="D842" s="307"/>
      <c r="E842" s="307"/>
      <c r="F842" s="307"/>
      <c r="G842" s="307"/>
    </row>
    <row r="843" spans="4:7">
      <c r="D843" s="307"/>
      <c r="E843" s="307"/>
      <c r="F843" s="307"/>
      <c r="G843" s="307"/>
    </row>
    <row r="844" spans="4:7">
      <c r="D844" s="307"/>
      <c r="E844" s="307"/>
      <c r="F844" s="307"/>
      <c r="G844" s="307"/>
    </row>
    <row r="845" spans="4:7">
      <c r="D845" s="307"/>
      <c r="E845" s="307"/>
      <c r="F845" s="307"/>
      <c r="G845" s="307"/>
    </row>
    <row r="846" spans="4:7">
      <c r="D846" s="307"/>
      <c r="E846" s="307"/>
      <c r="F846" s="307"/>
      <c r="G846" s="307"/>
    </row>
    <row r="847" spans="4:7">
      <c r="D847" s="307"/>
      <c r="E847" s="307"/>
      <c r="F847" s="307"/>
      <c r="G847" s="307"/>
    </row>
    <row r="848" spans="4:7">
      <c r="D848" s="307"/>
      <c r="E848" s="307"/>
      <c r="F848" s="307"/>
      <c r="G848" s="307"/>
    </row>
    <row r="849" spans="4:7">
      <c r="D849" s="307"/>
      <c r="E849" s="307"/>
      <c r="F849" s="307"/>
      <c r="G849" s="307"/>
    </row>
    <row r="850" spans="4:7">
      <c r="D850" s="307"/>
      <c r="E850" s="307"/>
      <c r="F850" s="307"/>
      <c r="G850" s="307"/>
    </row>
    <row r="851" spans="4:7">
      <c r="D851" s="307"/>
      <c r="E851" s="307"/>
      <c r="F851" s="307"/>
      <c r="G851" s="307"/>
    </row>
    <row r="852" spans="4:7">
      <c r="D852" s="307"/>
      <c r="E852" s="307"/>
      <c r="F852" s="307"/>
      <c r="G852" s="307"/>
    </row>
    <row r="853" spans="4:7">
      <c r="D853" s="307"/>
      <c r="E853" s="307"/>
      <c r="F853" s="307"/>
      <c r="G853" s="307"/>
    </row>
    <row r="854" spans="4:7">
      <c r="D854" s="307"/>
      <c r="E854" s="307"/>
      <c r="F854" s="307"/>
      <c r="G854" s="307"/>
    </row>
    <row r="855" spans="4:7">
      <c r="D855" s="307"/>
      <c r="E855" s="307"/>
      <c r="F855" s="307"/>
      <c r="G855" s="307"/>
    </row>
    <row r="856" spans="4:7">
      <c r="D856" s="307"/>
      <c r="E856" s="307"/>
      <c r="F856" s="307"/>
      <c r="G856" s="307"/>
    </row>
    <row r="857" spans="4:7">
      <c r="D857" s="307"/>
      <c r="E857" s="307"/>
      <c r="F857" s="307"/>
      <c r="G857" s="307"/>
    </row>
    <row r="858" spans="4:7">
      <c r="D858" s="307"/>
      <c r="E858" s="307"/>
      <c r="F858" s="307"/>
      <c r="G858" s="307"/>
    </row>
    <row r="859" spans="4:7">
      <c r="D859" s="307"/>
      <c r="E859" s="307"/>
      <c r="F859" s="307"/>
      <c r="G859" s="307"/>
    </row>
    <row r="860" spans="4:7">
      <c r="D860" s="307"/>
      <c r="E860" s="307"/>
      <c r="F860" s="307"/>
      <c r="G860" s="307"/>
    </row>
    <row r="861" spans="4:7">
      <c r="D861" s="307"/>
      <c r="E861" s="307"/>
      <c r="F861" s="307"/>
      <c r="G861" s="307"/>
    </row>
    <row r="862" spans="4:7">
      <c r="D862" s="307"/>
      <c r="E862" s="307"/>
      <c r="F862" s="307"/>
      <c r="G862" s="307"/>
    </row>
    <row r="863" spans="4:7">
      <c r="D863" s="307"/>
      <c r="E863" s="307"/>
      <c r="F863" s="307"/>
      <c r="G863" s="307"/>
    </row>
    <row r="864" spans="4:7">
      <c r="D864" s="307"/>
      <c r="E864" s="307"/>
      <c r="F864" s="307"/>
      <c r="G864" s="307"/>
    </row>
    <row r="865" spans="4:7">
      <c r="D865" s="307"/>
      <c r="E865" s="307"/>
      <c r="F865" s="307"/>
      <c r="G865" s="307"/>
    </row>
    <row r="866" spans="4:7">
      <c r="D866" s="307"/>
      <c r="E866" s="307"/>
      <c r="F866" s="307"/>
      <c r="G866" s="307"/>
    </row>
    <row r="867" spans="4:7">
      <c r="D867" s="307"/>
      <c r="E867" s="307"/>
      <c r="F867" s="307"/>
      <c r="G867" s="307"/>
    </row>
    <row r="868" spans="4:7">
      <c r="D868" s="307"/>
      <c r="E868" s="307"/>
      <c r="F868" s="307"/>
      <c r="G868" s="307"/>
    </row>
    <row r="869" spans="4:7">
      <c r="D869" s="307"/>
      <c r="E869" s="307"/>
      <c r="F869" s="307"/>
      <c r="G869" s="307"/>
    </row>
    <row r="870" spans="4:7">
      <c r="D870" s="307"/>
      <c r="E870" s="307"/>
      <c r="F870" s="307"/>
      <c r="G870" s="307"/>
    </row>
    <row r="871" spans="4:7">
      <c r="D871" s="307"/>
      <c r="E871" s="307"/>
      <c r="F871" s="307"/>
      <c r="G871" s="307"/>
    </row>
    <row r="872" spans="4:7">
      <c r="D872" s="307"/>
      <c r="E872" s="307"/>
      <c r="F872" s="307"/>
      <c r="G872" s="307"/>
    </row>
    <row r="873" spans="4:7">
      <c r="D873" s="307"/>
      <c r="E873" s="307"/>
      <c r="F873" s="307"/>
      <c r="G873" s="307"/>
    </row>
    <row r="874" spans="4:7">
      <c r="D874" s="307"/>
      <c r="E874" s="307"/>
      <c r="F874" s="307"/>
      <c r="G874" s="307"/>
    </row>
    <row r="875" spans="4:7">
      <c r="D875" s="307"/>
      <c r="E875" s="307"/>
      <c r="F875" s="307"/>
      <c r="G875" s="307"/>
    </row>
    <row r="876" spans="4:7">
      <c r="D876" s="307"/>
      <c r="E876" s="307"/>
      <c r="F876" s="307"/>
      <c r="G876" s="307"/>
    </row>
    <row r="877" spans="4:7">
      <c r="D877" s="307"/>
      <c r="E877" s="307"/>
      <c r="F877" s="307"/>
      <c r="G877" s="307"/>
    </row>
    <row r="878" spans="4:7">
      <c r="D878" s="307"/>
      <c r="E878" s="307"/>
      <c r="F878" s="307"/>
      <c r="G878" s="307"/>
    </row>
    <row r="879" spans="4:7">
      <c r="D879" s="307"/>
      <c r="E879" s="307"/>
      <c r="F879" s="307"/>
      <c r="G879" s="307"/>
    </row>
    <row r="880" spans="4:7">
      <c r="D880" s="307"/>
      <c r="E880" s="307"/>
      <c r="F880" s="307"/>
      <c r="G880" s="307"/>
    </row>
    <row r="881" spans="4:7">
      <c r="D881" s="307"/>
      <c r="E881" s="307"/>
      <c r="F881" s="307"/>
      <c r="G881" s="307"/>
    </row>
    <row r="882" spans="4:7">
      <c r="D882" s="307"/>
      <c r="E882" s="307"/>
      <c r="F882" s="307"/>
      <c r="G882" s="307"/>
    </row>
    <row r="883" spans="4:7">
      <c r="D883" s="307"/>
      <c r="E883" s="307"/>
      <c r="F883" s="307"/>
      <c r="G883" s="307"/>
    </row>
    <row r="884" spans="4:7">
      <c r="D884" s="307"/>
      <c r="E884" s="307"/>
      <c r="F884" s="307"/>
      <c r="G884" s="307"/>
    </row>
    <row r="885" spans="4:7">
      <c r="D885" s="307"/>
      <c r="E885" s="307"/>
      <c r="F885" s="307"/>
      <c r="G885" s="307"/>
    </row>
    <row r="886" spans="4:7">
      <c r="D886" s="307"/>
      <c r="E886" s="307"/>
      <c r="F886" s="307"/>
      <c r="G886" s="307"/>
    </row>
    <row r="887" spans="4:7">
      <c r="D887" s="307"/>
      <c r="E887" s="307"/>
      <c r="F887" s="307"/>
      <c r="G887" s="307"/>
    </row>
    <row r="888" spans="4:7">
      <c r="D888" s="307"/>
      <c r="E888" s="307"/>
      <c r="F888" s="307"/>
      <c r="G888" s="307"/>
    </row>
    <row r="889" spans="4:7">
      <c r="D889" s="307"/>
      <c r="E889" s="307"/>
      <c r="F889" s="307"/>
      <c r="G889" s="307"/>
    </row>
    <row r="890" spans="4:7">
      <c r="D890" s="307"/>
      <c r="E890" s="307"/>
      <c r="F890" s="307"/>
      <c r="G890" s="307"/>
    </row>
    <row r="891" spans="4:7">
      <c r="D891" s="307"/>
      <c r="E891" s="307"/>
      <c r="F891" s="307"/>
      <c r="G891" s="307"/>
    </row>
    <row r="892" spans="4:7">
      <c r="D892" s="307"/>
      <c r="E892" s="307"/>
      <c r="F892" s="307"/>
      <c r="G892" s="307"/>
    </row>
    <row r="893" spans="4:7">
      <c r="D893" s="307"/>
      <c r="E893" s="307"/>
      <c r="F893" s="307"/>
      <c r="G893" s="307"/>
    </row>
    <row r="894" spans="4:7">
      <c r="D894" s="307"/>
      <c r="E894" s="307"/>
      <c r="F894" s="307"/>
      <c r="G894" s="307"/>
    </row>
    <row r="895" spans="4:7">
      <c r="D895" s="307"/>
      <c r="E895" s="307"/>
      <c r="F895" s="307"/>
      <c r="G895" s="307"/>
    </row>
    <row r="896" spans="4:7">
      <c r="D896" s="307"/>
      <c r="E896" s="307"/>
      <c r="F896" s="307"/>
      <c r="G896" s="307"/>
    </row>
    <row r="897" spans="4:7">
      <c r="D897" s="307"/>
      <c r="E897" s="307"/>
      <c r="F897" s="307"/>
      <c r="G897" s="307"/>
    </row>
    <row r="898" spans="4:7">
      <c r="D898" s="307"/>
      <c r="E898" s="307"/>
      <c r="F898" s="307"/>
      <c r="G898" s="307"/>
    </row>
    <row r="899" spans="4:7">
      <c r="D899" s="307"/>
      <c r="E899" s="307"/>
      <c r="F899" s="307"/>
      <c r="G899" s="307"/>
    </row>
    <row r="900" spans="4:7">
      <c r="D900" s="307"/>
      <c r="E900" s="307"/>
      <c r="F900" s="307"/>
      <c r="G900" s="307"/>
    </row>
    <row r="901" spans="4:7">
      <c r="D901" s="307"/>
      <c r="E901" s="307"/>
      <c r="F901" s="307"/>
      <c r="G901" s="307"/>
    </row>
    <row r="902" spans="4:7">
      <c r="D902" s="307"/>
      <c r="E902" s="307"/>
      <c r="F902" s="307"/>
      <c r="G902" s="307"/>
    </row>
    <row r="903" spans="4:7">
      <c r="D903" s="307"/>
      <c r="E903" s="307"/>
      <c r="F903" s="307"/>
      <c r="G903" s="307"/>
    </row>
    <row r="904" spans="4:7">
      <c r="D904" s="307"/>
      <c r="E904" s="307"/>
      <c r="F904" s="307"/>
      <c r="G904" s="307"/>
    </row>
    <row r="905" spans="4:7">
      <c r="D905" s="307"/>
      <c r="E905" s="307"/>
      <c r="F905" s="307"/>
      <c r="G905" s="307"/>
    </row>
    <row r="906" spans="4:7">
      <c r="D906" s="307"/>
      <c r="E906" s="307"/>
      <c r="F906" s="307"/>
      <c r="G906" s="307"/>
    </row>
    <row r="907" spans="4:7">
      <c r="D907" s="307"/>
      <c r="E907" s="307"/>
      <c r="F907" s="307"/>
      <c r="G907" s="307"/>
    </row>
    <row r="908" spans="4:7">
      <c r="D908" s="307"/>
      <c r="E908" s="307"/>
      <c r="F908" s="307"/>
      <c r="G908" s="307"/>
    </row>
    <row r="909" spans="4:7">
      <c r="D909" s="307"/>
      <c r="E909" s="307"/>
      <c r="F909" s="307"/>
      <c r="G909" s="307"/>
    </row>
    <row r="910" spans="4:7">
      <c r="D910" s="307"/>
      <c r="E910" s="307"/>
      <c r="F910" s="307"/>
      <c r="G910" s="307"/>
    </row>
    <row r="911" spans="4:7">
      <c r="D911" s="307"/>
      <c r="E911" s="307"/>
      <c r="F911" s="307"/>
      <c r="G911" s="307"/>
    </row>
    <row r="912" spans="4:7">
      <c r="D912" s="307"/>
      <c r="E912" s="307"/>
      <c r="F912" s="307"/>
      <c r="G912" s="307"/>
    </row>
    <row r="913" spans="4:7">
      <c r="D913" s="307"/>
      <c r="E913" s="307"/>
      <c r="F913" s="307"/>
      <c r="G913" s="307"/>
    </row>
    <row r="914" spans="4:7">
      <c r="D914" s="307"/>
      <c r="E914" s="307"/>
      <c r="F914" s="307"/>
      <c r="G914" s="307"/>
    </row>
    <row r="915" spans="4:7">
      <c r="D915" s="307"/>
      <c r="E915" s="307"/>
      <c r="F915" s="307"/>
      <c r="G915" s="307"/>
    </row>
    <row r="916" spans="4:7">
      <c r="D916" s="307"/>
      <c r="E916" s="307"/>
      <c r="F916" s="307"/>
      <c r="G916" s="307"/>
    </row>
    <row r="917" spans="4:7">
      <c r="D917" s="307"/>
      <c r="E917" s="307"/>
      <c r="F917" s="307"/>
      <c r="G917" s="307"/>
    </row>
    <row r="918" spans="4:7">
      <c r="D918" s="307"/>
      <c r="E918" s="307"/>
      <c r="F918" s="307"/>
      <c r="G918" s="307"/>
    </row>
    <row r="919" spans="4:7">
      <c r="D919" s="307"/>
      <c r="E919" s="307"/>
      <c r="F919" s="307"/>
      <c r="G919" s="307"/>
    </row>
    <row r="920" spans="4:7">
      <c r="D920" s="307"/>
      <c r="E920" s="307"/>
      <c r="F920" s="307"/>
      <c r="G920" s="307"/>
    </row>
    <row r="921" spans="4:7">
      <c r="D921" s="307"/>
      <c r="E921" s="307"/>
      <c r="F921" s="307"/>
      <c r="G921" s="307"/>
    </row>
    <row r="922" spans="4:7">
      <c r="D922" s="307"/>
      <c r="E922" s="307"/>
      <c r="F922" s="307"/>
      <c r="G922" s="307"/>
    </row>
    <row r="923" spans="4:7">
      <c r="D923" s="307"/>
      <c r="E923" s="307"/>
      <c r="F923" s="307"/>
      <c r="G923" s="307"/>
    </row>
    <row r="924" spans="4:7">
      <c r="D924" s="307"/>
      <c r="E924" s="307"/>
      <c r="F924" s="307"/>
      <c r="G924" s="307"/>
    </row>
    <row r="925" spans="4:7">
      <c r="D925" s="307"/>
      <c r="E925" s="307"/>
      <c r="F925" s="307"/>
      <c r="G925" s="307"/>
    </row>
    <row r="926" spans="4:7">
      <c r="D926" s="307"/>
      <c r="E926" s="307"/>
      <c r="F926" s="307"/>
      <c r="G926" s="307"/>
    </row>
    <row r="927" spans="4:7">
      <c r="D927" s="307"/>
      <c r="E927" s="307"/>
      <c r="F927" s="307"/>
      <c r="G927" s="307"/>
    </row>
    <row r="928" spans="4:7">
      <c r="D928" s="307"/>
      <c r="E928" s="307"/>
      <c r="F928" s="307"/>
      <c r="G928" s="307"/>
    </row>
    <row r="929" spans="4:7">
      <c r="D929" s="307"/>
      <c r="E929" s="307"/>
      <c r="F929" s="307"/>
      <c r="G929" s="307"/>
    </row>
    <row r="930" spans="4:7">
      <c r="D930" s="307"/>
      <c r="E930" s="307"/>
      <c r="F930" s="307"/>
      <c r="G930" s="307"/>
    </row>
    <row r="931" spans="4:7">
      <c r="D931" s="307"/>
      <c r="E931" s="307"/>
      <c r="F931" s="307"/>
      <c r="G931" s="307"/>
    </row>
    <row r="932" spans="4:7">
      <c r="D932" s="307"/>
      <c r="E932" s="307"/>
      <c r="F932" s="307"/>
      <c r="G932" s="307"/>
    </row>
    <row r="933" spans="4:7">
      <c r="D933" s="307"/>
      <c r="E933" s="307"/>
      <c r="F933" s="307"/>
      <c r="G933" s="307"/>
    </row>
    <row r="934" spans="4:7">
      <c r="D934" s="307"/>
      <c r="E934" s="307"/>
      <c r="F934" s="307"/>
      <c r="G934" s="307"/>
    </row>
    <row r="935" spans="4:7">
      <c r="D935" s="307"/>
      <c r="E935" s="307"/>
      <c r="F935" s="307"/>
      <c r="G935" s="307"/>
    </row>
    <row r="936" spans="4:7">
      <c r="D936" s="307"/>
      <c r="E936" s="307"/>
      <c r="F936" s="307"/>
      <c r="G936" s="307"/>
    </row>
    <row r="937" spans="4:7">
      <c r="D937" s="307"/>
      <c r="E937" s="307"/>
      <c r="F937" s="307"/>
      <c r="G937" s="307"/>
    </row>
    <row r="938" spans="4:7">
      <c r="D938" s="307"/>
      <c r="E938" s="307"/>
      <c r="F938" s="307"/>
      <c r="G938" s="307"/>
    </row>
    <row r="939" spans="4:7">
      <c r="D939" s="307"/>
      <c r="E939" s="307"/>
      <c r="F939" s="307"/>
      <c r="G939" s="307"/>
    </row>
    <row r="940" spans="4:7">
      <c r="D940" s="307"/>
      <c r="E940" s="307"/>
      <c r="F940" s="307"/>
      <c r="G940" s="307"/>
    </row>
    <row r="941" spans="4:7">
      <c r="D941" s="307"/>
      <c r="E941" s="307"/>
      <c r="F941" s="307"/>
      <c r="G941" s="307"/>
    </row>
    <row r="942" spans="4:7">
      <c r="D942" s="307"/>
      <c r="E942" s="307"/>
      <c r="F942" s="307"/>
      <c r="G942" s="307"/>
    </row>
    <row r="943" spans="4:7">
      <c r="D943" s="307"/>
      <c r="E943" s="307"/>
      <c r="F943" s="307"/>
      <c r="G943" s="307"/>
    </row>
    <row r="944" spans="4:7">
      <c r="D944" s="307"/>
      <c r="E944" s="307"/>
      <c r="F944" s="307"/>
      <c r="G944" s="307"/>
    </row>
    <row r="945" spans="4:7">
      <c r="D945" s="307"/>
      <c r="E945" s="307"/>
      <c r="F945" s="307"/>
      <c r="G945" s="307"/>
    </row>
    <row r="946" spans="4:7">
      <c r="D946" s="307"/>
      <c r="E946" s="307"/>
      <c r="F946" s="307"/>
      <c r="G946" s="307"/>
    </row>
    <row r="947" spans="4:7">
      <c r="D947" s="307"/>
      <c r="E947" s="307"/>
      <c r="F947" s="307"/>
      <c r="G947" s="307"/>
    </row>
    <row r="948" spans="4:7">
      <c r="D948" s="307"/>
      <c r="E948" s="307"/>
      <c r="F948" s="307"/>
      <c r="G948" s="307"/>
    </row>
    <row r="949" spans="4:7">
      <c r="D949" s="307"/>
      <c r="E949" s="307"/>
      <c r="F949" s="307"/>
      <c r="G949" s="307"/>
    </row>
    <row r="950" spans="4:7">
      <c r="D950" s="307"/>
      <c r="E950" s="307"/>
      <c r="F950" s="307"/>
      <c r="G950" s="307"/>
    </row>
    <row r="951" spans="4:7">
      <c r="D951" s="307"/>
      <c r="E951" s="307"/>
      <c r="F951" s="307"/>
      <c r="G951" s="307"/>
    </row>
    <row r="952" spans="4:7">
      <c r="D952" s="307"/>
      <c r="E952" s="307"/>
      <c r="F952" s="307"/>
      <c r="G952" s="307"/>
    </row>
    <row r="953" spans="4:7">
      <c r="D953" s="307"/>
      <c r="E953" s="307"/>
      <c r="F953" s="307"/>
      <c r="G953" s="307"/>
    </row>
    <row r="954" spans="4:7">
      <c r="D954" s="307"/>
      <c r="E954" s="307"/>
      <c r="F954" s="307"/>
      <c r="G954" s="307"/>
    </row>
    <row r="955" spans="4:7">
      <c r="D955" s="307"/>
      <c r="E955" s="307"/>
      <c r="F955" s="307"/>
      <c r="G955" s="307"/>
    </row>
    <row r="956" spans="4:7">
      <c r="D956" s="307"/>
      <c r="E956" s="307"/>
      <c r="F956" s="307"/>
      <c r="G956" s="307"/>
    </row>
    <row r="957" spans="4:7">
      <c r="D957" s="307"/>
      <c r="E957" s="307"/>
      <c r="F957" s="307"/>
      <c r="G957" s="307"/>
    </row>
    <row r="958" spans="4:7">
      <c r="D958" s="307"/>
      <c r="E958" s="307"/>
      <c r="F958" s="307"/>
      <c r="G958" s="307"/>
    </row>
    <row r="959" spans="4:7">
      <c r="D959" s="307"/>
      <c r="E959" s="307"/>
      <c r="F959" s="307"/>
      <c r="G959" s="307"/>
    </row>
    <row r="960" spans="4:7">
      <c r="D960" s="307"/>
      <c r="E960" s="307"/>
      <c r="F960" s="307"/>
      <c r="G960" s="307"/>
    </row>
    <row r="961" spans="4:7">
      <c r="D961" s="307"/>
      <c r="E961" s="307"/>
      <c r="F961" s="307"/>
      <c r="G961" s="307"/>
    </row>
    <row r="962" spans="4:7">
      <c r="D962" s="307"/>
      <c r="E962" s="307"/>
      <c r="F962" s="307"/>
      <c r="G962" s="307"/>
    </row>
    <row r="963" spans="4:7">
      <c r="D963" s="307"/>
      <c r="E963" s="307"/>
      <c r="F963" s="307"/>
      <c r="G963" s="307"/>
    </row>
    <row r="964" spans="4:7">
      <c r="D964" s="307"/>
      <c r="E964" s="307"/>
      <c r="F964" s="307"/>
      <c r="G964" s="307"/>
    </row>
    <row r="965" spans="4:7">
      <c r="D965" s="307"/>
      <c r="E965" s="307"/>
      <c r="F965" s="307"/>
      <c r="G965" s="307"/>
    </row>
    <row r="966" spans="4:7">
      <c r="D966" s="307"/>
      <c r="E966" s="307"/>
      <c r="F966" s="307"/>
      <c r="G966" s="307"/>
    </row>
    <row r="967" spans="4:7">
      <c r="D967" s="307"/>
      <c r="E967" s="307"/>
      <c r="F967" s="307"/>
      <c r="G967" s="307"/>
    </row>
    <row r="968" spans="4:7">
      <c r="D968" s="307"/>
      <c r="E968" s="307"/>
      <c r="F968" s="307"/>
      <c r="G968" s="307"/>
    </row>
    <row r="969" spans="4:7">
      <c r="D969" s="307"/>
      <c r="E969" s="307"/>
      <c r="F969" s="307"/>
      <c r="G969" s="307"/>
    </row>
    <row r="970" spans="4:7">
      <c r="D970" s="307"/>
      <c r="E970" s="307"/>
      <c r="F970" s="307"/>
      <c r="G970" s="307"/>
    </row>
    <row r="971" spans="4:7">
      <c r="D971" s="307"/>
      <c r="E971" s="307"/>
      <c r="F971" s="307"/>
      <c r="G971" s="307"/>
    </row>
    <row r="972" spans="4:7">
      <c r="D972" s="307"/>
      <c r="E972" s="307"/>
      <c r="F972" s="307"/>
      <c r="G972" s="307"/>
    </row>
    <row r="973" spans="4:7">
      <c r="D973" s="307"/>
      <c r="E973" s="307"/>
      <c r="F973" s="307"/>
      <c r="G973" s="307"/>
    </row>
    <row r="974" spans="4:7">
      <c r="D974" s="307"/>
      <c r="E974" s="307"/>
      <c r="F974" s="307"/>
      <c r="G974" s="307"/>
    </row>
    <row r="975" spans="4:7">
      <c r="D975" s="307"/>
      <c r="E975" s="307"/>
      <c r="F975" s="307"/>
      <c r="G975" s="307"/>
    </row>
    <row r="976" spans="4:7">
      <c r="D976" s="307"/>
      <c r="E976" s="307"/>
      <c r="F976" s="307"/>
      <c r="G976" s="307"/>
    </row>
    <row r="977" spans="4:7">
      <c r="D977" s="307"/>
      <c r="E977" s="307"/>
      <c r="F977" s="307"/>
      <c r="G977" s="307"/>
    </row>
    <row r="978" spans="4:7">
      <c r="D978" s="307"/>
      <c r="E978" s="307"/>
      <c r="F978" s="307"/>
      <c r="G978" s="307"/>
    </row>
    <row r="979" spans="4:7">
      <c r="D979" s="307"/>
      <c r="E979" s="307"/>
      <c r="F979" s="307"/>
      <c r="G979" s="307"/>
    </row>
    <row r="980" spans="4:7">
      <c r="D980" s="307"/>
      <c r="E980" s="307"/>
      <c r="F980" s="307"/>
      <c r="G980" s="307"/>
    </row>
    <row r="981" spans="4:7">
      <c r="D981" s="307"/>
      <c r="E981" s="307"/>
      <c r="F981" s="307"/>
      <c r="G981" s="307"/>
    </row>
    <row r="982" spans="4:7">
      <c r="D982" s="307"/>
      <c r="E982" s="307"/>
      <c r="F982" s="307"/>
      <c r="G982" s="307"/>
    </row>
    <row r="983" spans="4:7">
      <c r="D983" s="307"/>
      <c r="E983" s="307"/>
      <c r="F983" s="307"/>
      <c r="G983" s="307"/>
    </row>
    <row r="984" spans="4:7">
      <c r="D984" s="307"/>
      <c r="E984" s="307"/>
      <c r="F984" s="307"/>
      <c r="G984" s="307"/>
    </row>
    <row r="985" spans="4:7">
      <c r="D985" s="307"/>
      <c r="E985" s="307"/>
      <c r="F985" s="307"/>
      <c r="G985" s="307"/>
    </row>
    <row r="986" spans="4:7">
      <c r="D986" s="307"/>
      <c r="E986" s="307"/>
      <c r="F986" s="307"/>
      <c r="G986" s="307"/>
    </row>
    <row r="987" spans="4:7">
      <c r="D987" s="307"/>
      <c r="E987" s="307"/>
      <c r="F987" s="307"/>
      <c r="G987" s="307"/>
    </row>
    <row r="988" spans="4:7">
      <c r="D988" s="307"/>
      <c r="E988" s="307"/>
      <c r="F988" s="307"/>
      <c r="G988" s="307"/>
    </row>
    <row r="989" spans="4:7">
      <c r="D989" s="307"/>
      <c r="E989" s="307"/>
      <c r="F989" s="307"/>
      <c r="G989" s="307"/>
    </row>
    <row r="990" spans="4:7">
      <c r="D990" s="307"/>
      <c r="E990" s="307"/>
      <c r="F990" s="307"/>
      <c r="G990" s="307"/>
    </row>
    <row r="991" spans="4:7">
      <c r="D991" s="307"/>
      <c r="E991" s="307"/>
      <c r="F991" s="307"/>
      <c r="G991" s="307"/>
    </row>
    <row r="992" spans="4:7">
      <c r="D992" s="307"/>
      <c r="E992" s="307"/>
      <c r="F992" s="307"/>
      <c r="G992" s="307"/>
    </row>
    <row r="993" spans="4:7">
      <c r="D993" s="307"/>
      <c r="E993" s="307"/>
      <c r="F993" s="307"/>
      <c r="G993" s="307"/>
    </row>
    <row r="994" spans="4:7">
      <c r="D994" s="307"/>
      <c r="E994" s="307"/>
      <c r="F994" s="307"/>
      <c r="G994" s="307"/>
    </row>
    <row r="995" spans="4:7">
      <c r="D995" s="307"/>
      <c r="E995" s="307"/>
      <c r="F995" s="307"/>
      <c r="G995" s="307"/>
    </row>
    <row r="996" spans="4:7">
      <c r="D996" s="307"/>
      <c r="E996" s="307"/>
      <c r="F996" s="307"/>
      <c r="G996" s="307"/>
    </row>
    <row r="997" spans="4:7">
      <c r="D997" s="307"/>
      <c r="E997" s="307"/>
      <c r="F997" s="307"/>
      <c r="G997" s="307"/>
    </row>
    <row r="998" spans="4:7">
      <c r="D998" s="307"/>
      <c r="E998" s="307"/>
      <c r="F998" s="307"/>
      <c r="G998" s="307"/>
    </row>
    <row r="999" spans="4:7">
      <c r="D999" s="307"/>
      <c r="E999" s="307"/>
      <c r="F999" s="307"/>
      <c r="G999" s="307"/>
    </row>
    <row r="1000" spans="4:7">
      <c r="D1000" s="307"/>
      <c r="E1000" s="307"/>
      <c r="F1000" s="307"/>
      <c r="G1000" s="307"/>
    </row>
    <row r="1001" spans="4:7">
      <c r="D1001" s="307"/>
      <c r="E1001" s="307"/>
      <c r="F1001" s="307"/>
      <c r="G1001" s="307"/>
    </row>
    <row r="1002" spans="4:7">
      <c r="D1002" s="307"/>
      <c r="E1002" s="307"/>
      <c r="F1002" s="307"/>
      <c r="G1002" s="307"/>
    </row>
    <row r="1003" spans="4:7">
      <c r="D1003" s="307"/>
      <c r="E1003" s="307"/>
      <c r="F1003" s="307"/>
      <c r="G1003" s="307"/>
    </row>
    <row r="1004" spans="4:7">
      <c r="D1004" s="307"/>
      <c r="E1004" s="307"/>
      <c r="F1004" s="307"/>
      <c r="G1004" s="307"/>
    </row>
    <row r="1005" spans="4:7">
      <c r="D1005" s="307"/>
      <c r="E1005" s="307"/>
      <c r="F1005" s="307"/>
      <c r="G1005" s="307"/>
    </row>
    <row r="1006" spans="4:7">
      <c r="D1006" s="307"/>
      <c r="E1006" s="307"/>
      <c r="F1006" s="307"/>
      <c r="G1006" s="307"/>
    </row>
    <row r="1007" spans="4:7">
      <c r="D1007" s="307"/>
      <c r="E1007" s="307"/>
      <c r="F1007" s="307"/>
      <c r="G1007" s="307"/>
    </row>
    <row r="1008" spans="4:7">
      <c r="D1008" s="307"/>
      <c r="E1008" s="307"/>
      <c r="F1008" s="307"/>
      <c r="G1008" s="307"/>
    </row>
    <row r="1009" spans="4:7">
      <c r="D1009" s="307"/>
      <c r="E1009" s="307"/>
      <c r="F1009" s="307"/>
      <c r="G1009" s="307"/>
    </row>
    <row r="1010" spans="4:7">
      <c r="D1010" s="307"/>
      <c r="E1010" s="307"/>
      <c r="F1010" s="307"/>
      <c r="G1010" s="307"/>
    </row>
    <row r="1011" spans="4:7">
      <c r="D1011" s="307"/>
      <c r="E1011" s="307"/>
      <c r="F1011" s="307"/>
      <c r="G1011" s="307"/>
    </row>
    <row r="1012" spans="4:7">
      <c r="D1012" s="307"/>
      <c r="E1012" s="307"/>
      <c r="F1012" s="307"/>
      <c r="G1012" s="307"/>
    </row>
    <row r="1013" spans="4:7">
      <c r="D1013" s="307"/>
      <c r="E1013" s="307"/>
      <c r="F1013" s="307"/>
      <c r="G1013" s="307"/>
    </row>
    <row r="1014" spans="4:7">
      <c r="D1014" s="307"/>
      <c r="E1014" s="307"/>
      <c r="F1014" s="307"/>
      <c r="G1014" s="307"/>
    </row>
    <row r="1015" spans="4:7">
      <c r="D1015" s="307"/>
      <c r="E1015" s="307"/>
      <c r="F1015" s="307"/>
      <c r="G1015" s="307"/>
    </row>
    <row r="1016" spans="4:7">
      <c r="D1016" s="307"/>
      <c r="E1016" s="307"/>
      <c r="F1016" s="307"/>
      <c r="G1016" s="307"/>
    </row>
    <row r="1017" spans="4:7">
      <c r="D1017" s="307"/>
      <c r="E1017" s="307"/>
      <c r="F1017" s="307"/>
      <c r="G1017" s="307"/>
    </row>
    <row r="1018" spans="4:7">
      <c r="D1018" s="307"/>
      <c r="E1018" s="307"/>
      <c r="F1018" s="307"/>
      <c r="G1018" s="307"/>
    </row>
    <row r="1019" spans="4:7">
      <c r="D1019" s="307"/>
      <c r="E1019" s="307"/>
      <c r="F1019" s="307"/>
      <c r="G1019" s="307"/>
    </row>
    <row r="1020" spans="4:7">
      <c r="D1020" s="307"/>
      <c r="E1020" s="307"/>
      <c r="F1020" s="307"/>
      <c r="G1020" s="307"/>
    </row>
    <row r="1021" spans="4:7">
      <c r="D1021" s="307"/>
      <c r="E1021" s="307"/>
      <c r="F1021" s="307"/>
      <c r="G1021" s="307"/>
    </row>
    <row r="1022" spans="4:7">
      <c r="D1022" s="307"/>
      <c r="E1022" s="307"/>
      <c r="F1022" s="307"/>
      <c r="G1022" s="307"/>
    </row>
    <row r="1023" spans="4:7">
      <c r="D1023" s="307"/>
      <c r="E1023" s="307"/>
      <c r="F1023" s="307"/>
      <c r="G1023" s="307"/>
    </row>
    <row r="1024" spans="4:7">
      <c r="D1024" s="307"/>
      <c r="E1024" s="307"/>
      <c r="F1024" s="307"/>
      <c r="G1024" s="307"/>
    </row>
    <row r="1025" spans="4:7">
      <c r="D1025" s="307"/>
      <c r="E1025" s="307"/>
      <c r="F1025" s="307"/>
      <c r="G1025" s="307"/>
    </row>
    <row r="1026" spans="4:7">
      <c r="D1026" s="307"/>
      <c r="E1026" s="307"/>
      <c r="F1026" s="307"/>
      <c r="G1026" s="307"/>
    </row>
    <row r="1027" spans="4:7">
      <c r="D1027" s="307"/>
      <c r="E1027" s="307"/>
      <c r="F1027" s="307"/>
      <c r="G1027" s="307"/>
    </row>
    <row r="1028" spans="4:7">
      <c r="D1028" s="307"/>
      <c r="E1028" s="307"/>
      <c r="F1028" s="307"/>
      <c r="G1028" s="307"/>
    </row>
    <row r="1029" spans="4:7">
      <c r="D1029" s="307"/>
      <c r="E1029" s="307"/>
      <c r="F1029" s="307"/>
      <c r="G1029" s="307"/>
    </row>
    <row r="1030" spans="4:7">
      <c r="D1030" s="307"/>
      <c r="E1030" s="307"/>
      <c r="F1030" s="307"/>
      <c r="G1030" s="307"/>
    </row>
    <row r="1031" spans="4:7">
      <c r="D1031" s="307"/>
      <c r="E1031" s="307"/>
      <c r="F1031" s="307"/>
      <c r="G1031" s="307"/>
    </row>
    <row r="1032" spans="4:7">
      <c r="D1032" s="307"/>
      <c r="E1032" s="307"/>
      <c r="F1032" s="307"/>
      <c r="G1032" s="307"/>
    </row>
    <row r="1033" spans="4:7">
      <c r="D1033" s="307"/>
      <c r="E1033" s="307"/>
      <c r="F1033" s="307"/>
      <c r="G1033" s="307"/>
    </row>
    <row r="1034" spans="4:7">
      <c r="D1034" s="307"/>
      <c r="E1034" s="307"/>
      <c r="F1034" s="307"/>
      <c r="G1034" s="307"/>
    </row>
    <row r="1035" spans="4:7">
      <c r="D1035" s="307"/>
      <c r="E1035" s="307"/>
      <c r="F1035" s="307"/>
      <c r="G1035" s="307"/>
    </row>
    <row r="1036" spans="4:7">
      <c r="D1036" s="307"/>
      <c r="E1036" s="307"/>
      <c r="F1036" s="307"/>
      <c r="G1036" s="307"/>
    </row>
    <row r="1037" spans="4:7">
      <c r="D1037" s="307"/>
      <c r="E1037" s="307"/>
      <c r="F1037" s="307"/>
      <c r="G1037" s="307"/>
    </row>
    <row r="1038" spans="4:7">
      <c r="D1038" s="307"/>
      <c r="E1038" s="307"/>
      <c r="F1038" s="307"/>
      <c r="G1038" s="307"/>
    </row>
    <row r="1039" spans="4:7">
      <c r="D1039" s="307"/>
      <c r="E1039" s="307"/>
      <c r="F1039" s="307"/>
      <c r="G1039" s="307"/>
    </row>
    <row r="1040" spans="4:7">
      <c r="D1040" s="307"/>
      <c r="E1040" s="307"/>
      <c r="F1040" s="307"/>
      <c r="G1040" s="307"/>
    </row>
    <row r="1041" spans="4:7">
      <c r="D1041" s="307"/>
      <c r="E1041" s="307"/>
      <c r="F1041" s="307"/>
      <c r="G1041" s="307"/>
    </row>
    <row r="1042" spans="4:7">
      <c r="D1042" s="307"/>
      <c r="E1042" s="307"/>
      <c r="F1042" s="307"/>
      <c r="G1042" s="307"/>
    </row>
    <row r="1043" spans="4:7">
      <c r="D1043" s="307"/>
      <c r="E1043" s="307"/>
      <c r="F1043" s="307"/>
      <c r="G1043" s="307"/>
    </row>
    <row r="1044" spans="4:7">
      <c r="D1044" s="307"/>
      <c r="E1044" s="307"/>
      <c r="F1044" s="307"/>
      <c r="G1044" s="307"/>
    </row>
    <row r="1045" spans="4:7">
      <c r="D1045" s="307"/>
      <c r="E1045" s="307"/>
      <c r="F1045" s="307"/>
      <c r="G1045" s="307"/>
    </row>
    <row r="1046" spans="4:7">
      <c r="D1046" s="307"/>
      <c r="E1046" s="307"/>
      <c r="F1046" s="307"/>
      <c r="G1046" s="307"/>
    </row>
    <row r="1047" spans="4:7">
      <c r="D1047" s="307"/>
      <c r="E1047" s="307"/>
      <c r="F1047" s="307"/>
      <c r="G1047" s="307"/>
    </row>
    <row r="1048" spans="4:7">
      <c r="D1048" s="307"/>
      <c r="E1048" s="307"/>
      <c r="F1048" s="307"/>
      <c r="G1048" s="307"/>
    </row>
    <row r="1049" spans="4:7">
      <c r="D1049" s="307"/>
      <c r="E1049" s="307"/>
      <c r="F1049" s="307"/>
      <c r="G1049" s="307"/>
    </row>
    <row r="1050" spans="4:7">
      <c r="D1050" s="307"/>
      <c r="E1050" s="307"/>
      <c r="F1050" s="307"/>
      <c r="G1050" s="307"/>
    </row>
    <row r="1051" spans="4:7">
      <c r="D1051" s="307"/>
      <c r="E1051" s="307"/>
      <c r="F1051" s="307"/>
      <c r="G1051" s="307"/>
    </row>
    <row r="1052" spans="4:7">
      <c r="D1052" s="307"/>
      <c r="E1052" s="307"/>
      <c r="F1052" s="307"/>
      <c r="G1052" s="307"/>
    </row>
    <row r="1053" spans="4:7">
      <c r="D1053" s="307"/>
      <c r="E1053" s="307"/>
      <c r="F1053" s="307"/>
      <c r="G1053" s="307"/>
    </row>
    <row r="1054" spans="4:7">
      <c r="D1054" s="307"/>
      <c r="E1054" s="307"/>
      <c r="F1054" s="307"/>
      <c r="G1054" s="307"/>
    </row>
    <row r="1055" spans="4:7">
      <c r="D1055" s="307"/>
      <c r="E1055" s="307"/>
      <c r="F1055" s="307"/>
      <c r="G1055" s="307"/>
    </row>
    <row r="1056" spans="4:7">
      <c r="D1056" s="307"/>
      <c r="E1056" s="307"/>
      <c r="F1056" s="307"/>
      <c r="G1056" s="307"/>
    </row>
    <row r="1057" spans="4:7">
      <c r="D1057" s="307"/>
      <c r="E1057" s="307"/>
      <c r="F1057" s="307"/>
      <c r="G1057" s="307"/>
    </row>
    <row r="1058" spans="4:7">
      <c r="D1058" s="307"/>
      <c r="E1058" s="307"/>
      <c r="F1058" s="307"/>
      <c r="G1058" s="307"/>
    </row>
    <row r="1059" spans="4:7">
      <c r="D1059" s="307"/>
      <c r="E1059" s="307"/>
      <c r="F1059" s="307"/>
      <c r="G1059" s="307"/>
    </row>
    <row r="1060" spans="4:7">
      <c r="D1060" s="307"/>
      <c r="E1060" s="307"/>
      <c r="F1060" s="307"/>
      <c r="G1060" s="307"/>
    </row>
    <row r="1061" spans="4:7">
      <c r="D1061" s="307"/>
      <c r="E1061" s="307"/>
      <c r="F1061" s="307"/>
      <c r="G1061" s="307"/>
    </row>
    <row r="1062" spans="4:7">
      <c r="D1062" s="307"/>
      <c r="E1062" s="307"/>
      <c r="F1062" s="307"/>
      <c r="G1062" s="307"/>
    </row>
    <row r="1063" spans="4:7">
      <c r="D1063" s="307"/>
      <c r="E1063" s="307"/>
      <c r="F1063" s="307"/>
      <c r="G1063" s="307"/>
    </row>
    <row r="1064" spans="4:7">
      <c r="D1064" s="307"/>
      <c r="E1064" s="307"/>
      <c r="F1064" s="307"/>
      <c r="G1064" s="307"/>
    </row>
    <row r="1065" spans="4:7">
      <c r="D1065" s="307"/>
      <c r="E1065" s="307"/>
      <c r="F1065" s="307"/>
      <c r="G1065" s="307"/>
    </row>
    <row r="1066" spans="4:7">
      <c r="D1066" s="307"/>
      <c r="E1066" s="307"/>
      <c r="F1066" s="307"/>
      <c r="G1066" s="307"/>
    </row>
    <row r="1067" spans="4:7">
      <c r="D1067" s="307"/>
      <c r="E1067" s="307"/>
      <c r="F1067" s="307"/>
      <c r="G1067" s="307"/>
    </row>
    <row r="1068" spans="4:7">
      <c r="D1068" s="307"/>
      <c r="E1068" s="307"/>
      <c r="F1068" s="307"/>
      <c r="G1068" s="307"/>
    </row>
    <row r="1069" spans="4:7">
      <c r="D1069" s="307"/>
      <c r="E1069" s="307"/>
      <c r="F1069" s="307"/>
      <c r="G1069" s="307"/>
    </row>
    <row r="1070" spans="4:7">
      <c r="D1070" s="307"/>
      <c r="E1070" s="307"/>
      <c r="F1070" s="307"/>
      <c r="G1070" s="307"/>
    </row>
    <row r="1071" spans="4:7">
      <c r="D1071" s="307"/>
      <c r="E1071" s="307"/>
      <c r="F1071" s="307"/>
      <c r="G1071" s="307"/>
    </row>
    <row r="1072" spans="4:7">
      <c r="D1072" s="307"/>
      <c r="E1072" s="307"/>
      <c r="F1072" s="307"/>
      <c r="G1072" s="307"/>
    </row>
    <row r="1073" spans="4:7">
      <c r="D1073" s="307"/>
      <c r="E1073" s="307"/>
      <c r="F1073" s="307"/>
      <c r="G1073" s="307"/>
    </row>
    <row r="1074" spans="4:7">
      <c r="D1074" s="307"/>
      <c r="E1074" s="307"/>
      <c r="F1074" s="307"/>
      <c r="G1074" s="307"/>
    </row>
    <row r="1075" spans="4:7">
      <c r="D1075" s="307"/>
      <c r="E1075" s="307"/>
      <c r="F1075" s="307"/>
      <c r="G1075" s="307"/>
    </row>
    <row r="1076" spans="4:7">
      <c r="D1076" s="307"/>
      <c r="E1076" s="307"/>
      <c r="F1076" s="307"/>
      <c r="G1076" s="307"/>
    </row>
    <row r="1077" spans="4:7">
      <c r="D1077" s="307"/>
      <c r="E1077" s="307"/>
      <c r="F1077" s="307"/>
      <c r="G1077" s="307"/>
    </row>
    <row r="1078" spans="4:7">
      <c r="D1078" s="307"/>
      <c r="E1078" s="307"/>
      <c r="F1078" s="307"/>
      <c r="G1078" s="307"/>
    </row>
    <row r="1079" spans="4:7">
      <c r="D1079" s="307"/>
      <c r="E1079" s="307"/>
      <c r="F1079" s="307"/>
      <c r="G1079" s="307"/>
    </row>
    <row r="1080" spans="4:7">
      <c r="D1080" s="307"/>
      <c r="E1080" s="307"/>
      <c r="F1080" s="307"/>
      <c r="G1080" s="307"/>
    </row>
    <row r="1081" spans="4:7">
      <c r="D1081" s="307"/>
      <c r="E1081" s="307"/>
      <c r="F1081" s="307"/>
      <c r="G1081" s="307"/>
    </row>
    <row r="1082" spans="4:7">
      <c r="D1082" s="307"/>
      <c r="E1082" s="307"/>
      <c r="F1082" s="307"/>
      <c r="G1082" s="307"/>
    </row>
    <row r="1083" spans="4:7">
      <c r="D1083" s="307"/>
      <c r="E1083" s="307"/>
      <c r="F1083" s="307"/>
      <c r="G1083" s="307"/>
    </row>
    <row r="1084" spans="4:7">
      <c r="D1084" s="307"/>
      <c r="E1084" s="307"/>
      <c r="F1084" s="307"/>
      <c r="G1084" s="307"/>
    </row>
    <row r="1085" spans="4:7">
      <c r="D1085" s="307"/>
      <c r="E1085" s="307"/>
      <c r="F1085" s="307"/>
      <c r="G1085" s="307"/>
    </row>
    <row r="1086" spans="4:7">
      <c r="D1086" s="307"/>
      <c r="E1086" s="307"/>
      <c r="F1086" s="307"/>
      <c r="G1086" s="307"/>
    </row>
    <row r="1087" spans="4:7">
      <c r="D1087" s="307"/>
      <c r="E1087" s="307"/>
      <c r="F1087" s="307"/>
      <c r="G1087" s="307"/>
    </row>
    <row r="1088" spans="4:7">
      <c r="D1088" s="307"/>
      <c r="E1088" s="307"/>
      <c r="F1088" s="307"/>
      <c r="G1088" s="307"/>
    </row>
    <row r="1089" spans="4:7">
      <c r="D1089" s="307"/>
      <c r="E1089" s="307"/>
      <c r="F1089" s="307"/>
      <c r="G1089" s="307"/>
    </row>
    <row r="1090" spans="4:7">
      <c r="D1090" s="307"/>
      <c r="E1090" s="307"/>
      <c r="F1090" s="307"/>
      <c r="G1090" s="307"/>
    </row>
    <row r="1091" spans="4:7">
      <c r="D1091" s="307"/>
      <c r="E1091" s="307"/>
      <c r="F1091" s="307"/>
      <c r="G1091" s="307"/>
    </row>
    <row r="1092" spans="4:7">
      <c r="D1092" s="307"/>
      <c r="E1092" s="307"/>
      <c r="F1092" s="307"/>
      <c r="G1092" s="307"/>
    </row>
    <row r="1093" spans="4:7">
      <c r="D1093" s="307"/>
      <c r="E1093" s="307"/>
      <c r="F1093" s="307"/>
      <c r="G1093" s="307"/>
    </row>
    <row r="1094" spans="4:7">
      <c r="D1094" s="307"/>
      <c r="E1094" s="307"/>
      <c r="F1094" s="307"/>
      <c r="G1094" s="307"/>
    </row>
    <row r="1095" spans="4:7">
      <c r="D1095" s="307"/>
      <c r="E1095" s="307"/>
      <c r="F1095" s="307"/>
      <c r="G1095" s="307"/>
    </row>
    <row r="1096" spans="4:7">
      <c r="D1096" s="307"/>
      <c r="E1096" s="307"/>
      <c r="F1096" s="307"/>
      <c r="G1096" s="307"/>
    </row>
    <row r="1097" spans="4:7">
      <c r="D1097" s="307"/>
      <c r="E1097" s="307"/>
      <c r="F1097" s="307"/>
      <c r="G1097" s="307"/>
    </row>
    <row r="1098" spans="4:7">
      <c r="D1098" s="307"/>
      <c r="E1098" s="307"/>
      <c r="F1098" s="307"/>
      <c r="G1098" s="307"/>
    </row>
    <row r="1099" spans="4:7">
      <c r="D1099" s="307"/>
      <c r="E1099" s="307"/>
      <c r="F1099" s="307"/>
      <c r="G1099" s="307"/>
    </row>
    <row r="1100" spans="4:7">
      <c r="D1100" s="307"/>
      <c r="E1100" s="307"/>
      <c r="F1100" s="307"/>
      <c r="G1100" s="307"/>
    </row>
    <row r="1101" spans="4:7">
      <c r="D1101" s="307"/>
      <c r="E1101" s="307"/>
      <c r="F1101" s="307"/>
      <c r="G1101" s="307"/>
    </row>
    <row r="1102" spans="4:7">
      <c r="D1102" s="307"/>
      <c r="E1102" s="307"/>
      <c r="F1102" s="307"/>
      <c r="G1102" s="307"/>
    </row>
    <row r="1103" spans="4:7">
      <c r="D1103" s="307"/>
      <c r="E1103" s="307"/>
      <c r="F1103" s="307"/>
      <c r="G1103" s="307"/>
    </row>
    <row r="1104" spans="4:7">
      <c r="D1104" s="307"/>
      <c r="E1104" s="307"/>
      <c r="F1104" s="307"/>
      <c r="G1104" s="307"/>
    </row>
    <row r="1105" spans="4:7">
      <c r="D1105" s="307"/>
      <c r="E1105" s="307"/>
      <c r="F1105" s="307"/>
      <c r="G1105" s="307"/>
    </row>
    <row r="1106" spans="4:7">
      <c r="D1106" s="307"/>
      <c r="E1106" s="307"/>
      <c r="F1106" s="307"/>
      <c r="G1106" s="307"/>
    </row>
    <row r="1107" spans="4:7">
      <c r="D1107" s="307"/>
      <c r="E1107" s="307"/>
      <c r="F1107" s="307"/>
      <c r="G1107" s="307"/>
    </row>
    <row r="1108" spans="4:7">
      <c r="D1108" s="307"/>
      <c r="E1108" s="307"/>
      <c r="F1108" s="307"/>
      <c r="G1108" s="307"/>
    </row>
    <row r="1109" spans="4:7">
      <c r="D1109" s="307"/>
      <c r="E1109" s="307"/>
      <c r="F1109" s="307"/>
      <c r="G1109" s="307"/>
    </row>
    <row r="1110" spans="4:7">
      <c r="D1110" s="307"/>
      <c r="E1110" s="307"/>
      <c r="F1110" s="307"/>
      <c r="G1110" s="307"/>
    </row>
    <row r="1111" spans="4:7">
      <c r="D1111" s="307"/>
      <c r="E1111" s="307"/>
      <c r="F1111" s="307"/>
      <c r="G1111" s="307"/>
    </row>
    <row r="1112" spans="4:7">
      <c r="D1112" s="307"/>
      <c r="E1112" s="307"/>
      <c r="F1112" s="307"/>
      <c r="G1112" s="307"/>
    </row>
    <row r="1113" spans="4:7">
      <c r="D1113" s="307"/>
      <c r="E1113" s="307"/>
      <c r="F1113" s="307"/>
      <c r="G1113" s="307"/>
    </row>
    <row r="1114" spans="4:7">
      <c r="D1114" s="307"/>
      <c r="E1114" s="307"/>
      <c r="F1114" s="307"/>
      <c r="G1114" s="307"/>
    </row>
    <row r="1115" spans="4:7">
      <c r="D1115" s="307"/>
      <c r="E1115" s="307"/>
      <c r="F1115" s="307"/>
      <c r="G1115" s="307"/>
    </row>
    <row r="1116" spans="4:7">
      <c r="D1116" s="307"/>
      <c r="E1116" s="307"/>
      <c r="F1116" s="307"/>
      <c r="G1116" s="307"/>
    </row>
    <row r="1117" spans="4:7">
      <c r="D1117" s="307"/>
      <c r="E1117" s="307"/>
      <c r="F1117" s="307"/>
      <c r="G1117" s="307"/>
    </row>
    <row r="1118" spans="4:7">
      <c r="D1118" s="307"/>
      <c r="E1118" s="307"/>
      <c r="F1118" s="307"/>
      <c r="G1118" s="307"/>
    </row>
    <row r="1119" spans="4:7">
      <c r="D1119" s="307"/>
      <c r="E1119" s="307"/>
      <c r="F1119" s="307"/>
      <c r="G1119" s="307"/>
    </row>
    <row r="1120" spans="4:7">
      <c r="D1120" s="307"/>
      <c r="E1120" s="307"/>
      <c r="F1120" s="307"/>
      <c r="G1120" s="307"/>
    </row>
    <row r="1121" spans="4:7">
      <c r="D1121" s="307"/>
      <c r="E1121" s="307"/>
      <c r="F1121" s="307"/>
      <c r="G1121" s="307"/>
    </row>
    <row r="1122" spans="4:7">
      <c r="D1122" s="307"/>
      <c r="E1122" s="307"/>
      <c r="F1122" s="307"/>
      <c r="G1122" s="307"/>
    </row>
    <row r="1123" spans="4:7">
      <c r="D1123" s="307"/>
      <c r="E1123" s="307"/>
      <c r="F1123" s="307"/>
      <c r="G1123" s="307"/>
    </row>
    <row r="1124" spans="4:7">
      <c r="D1124" s="307"/>
      <c r="E1124" s="307"/>
      <c r="F1124" s="307"/>
      <c r="G1124" s="307"/>
    </row>
    <row r="1125" spans="4:7">
      <c r="D1125" s="307"/>
      <c r="E1125" s="307"/>
      <c r="F1125" s="307"/>
      <c r="G1125" s="307"/>
    </row>
    <row r="1126" spans="4:7">
      <c r="D1126" s="307"/>
      <c r="E1126" s="307"/>
      <c r="F1126" s="307"/>
      <c r="G1126" s="307"/>
    </row>
    <row r="1127" spans="4:7">
      <c r="D1127" s="307"/>
      <c r="E1127" s="307"/>
      <c r="F1127" s="307"/>
      <c r="G1127" s="307"/>
    </row>
    <row r="1128" spans="4:7">
      <c r="D1128" s="307"/>
      <c r="E1128" s="307"/>
      <c r="F1128" s="307"/>
      <c r="G1128" s="307"/>
    </row>
    <row r="1129" spans="4:7">
      <c r="D1129" s="307"/>
      <c r="E1129" s="307"/>
      <c r="F1129" s="307"/>
      <c r="G1129" s="307"/>
    </row>
    <row r="1130" spans="4:7">
      <c r="D1130" s="307"/>
      <c r="E1130" s="307"/>
      <c r="F1130" s="307"/>
      <c r="G1130" s="307"/>
    </row>
    <row r="1131" spans="4:7">
      <c r="D1131" s="307"/>
      <c r="E1131" s="307"/>
      <c r="F1131" s="307"/>
      <c r="G1131" s="307"/>
    </row>
    <row r="1132" spans="4:7">
      <c r="D1132" s="307"/>
      <c r="E1132" s="307"/>
      <c r="F1132" s="307"/>
      <c r="G1132" s="307"/>
    </row>
    <row r="1133" spans="4:7">
      <c r="D1133" s="307"/>
      <c r="E1133" s="307"/>
      <c r="F1133" s="307"/>
      <c r="G1133" s="307"/>
    </row>
    <row r="1134" spans="4:7">
      <c r="D1134" s="307"/>
      <c r="E1134" s="307"/>
      <c r="F1134" s="307"/>
      <c r="G1134" s="307"/>
    </row>
    <row r="1135" spans="4:7">
      <c r="D1135" s="307"/>
      <c r="E1135" s="307"/>
      <c r="F1135" s="307"/>
      <c r="G1135" s="307"/>
    </row>
    <row r="1136" spans="4:7">
      <c r="D1136" s="307"/>
      <c r="E1136" s="307"/>
      <c r="F1136" s="307"/>
      <c r="G1136" s="307"/>
    </row>
    <row r="1137" spans="4:7">
      <c r="D1137" s="307"/>
      <c r="E1137" s="307"/>
      <c r="F1137" s="307"/>
      <c r="G1137" s="307"/>
    </row>
    <row r="1138" spans="4:7">
      <c r="D1138" s="307"/>
      <c r="E1138" s="307"/>
      <c r="F1138" s="307"/>
      <c r="G1138" s="307"/>
    </row>
    <row r="1139" spans="4:7">
      <c r="D1139" s="307"/>
      <c r="E1139" s="307"/>
      <c r="F1139" s="307"/>
      <c r="G1139" s="307"/>
    </row>
    <row r="1140" spans="4:7">
      <c r="D1140" s="307"/>
      <c r="E1140" s="307"/>
      <c r="F1140" s="307"/>
      <c r="G1140" s="307"/>
    </row>
    <row r="1141" spans="4:7">
      <c r="D1141" s="307"/>
      <c r="E1141" s="307"/>
      <c r="F1141" s="307"/>
      <c r="G1141" s="307"/>
    </row>
    <row r="1142" spans="4:7">
      <c r="D1142" s="307"/>
      <c r="E1142" s="307"/>
      <c r="F1142" s="307"/>
      <c r="G1142" s="307"/>
    </row>
    <row r="1143" spans="4:7">
      <c r="D1143" s="307"/>
      <c r="E1143" s="307"/>
      <c r="F1143" s="307"/>
      <c r="G1143" s="307"/>
    </row>
    <row r="1144" spans="4:7">
      <c r="D1144" s="307"/>
      <c r="E1144" s="307"/>
      <c r="F1144" s="307"/>
      <c r="G1144" s="307"/>
    </row>
    <row r="1145" spans="4:7">
      <c r="D1145" s="307"/>
      <c r="E1145" s="307"/>
      <c r="F1145" s="307"/>
      <c r="G1145" s="307"/>
    </row>
    <row r="1146" spans="4:7">
      <c r="D1146" s="307"/>
      <c r="E1146" s="307"/>
      <c r="F1146" s="307"/>
      <c r="G1146" s="307"/>
    </row>
    <row r="1147" spans="4:7">
      <c r="D1147" s="307"/>
      <c r="E1147" s="307"/>
      <c r="F1147" s="307"/>
      <c r="G1147" s="307"/>
    </row>
    <row r="1148" spans="4:7">
      <c r="D1148" s="307"/>
      <c r="E1148" s="307"/>
      <c r="F1148" s="307"/>
      <c r="G1148" s="307"/>
    </row>
    <row r="1149" spans="4:7">
      <c r="D1149" s="307"/>
      <c r="E1149" s="307"/>
      <c r="F1149" s="307"/>
      <c r="G1149" s="307"/>
    </row>
    <row r="1150" spans="4:7">
      <c r="D1150" s="307"/>
      <c r="E1150" s="307"/>
      <c r="F1150" s="307"/>
      <c r="G1150" s="307"/>
    </row>
    <row r="1151" spans="4:7">
      <c r="D1151" s="307"/>
      <c r="E1151" s="307"/>
      <c r="F1151" s="307"/>
      <c r="G1151" s="307"/>
    </row>
    <row r="1152" spans="4:7">
      <c r="D1152" s="307"/>
      <c r="E1152" s="307"/>
      <c r="F1152" s="307"/>
      <c r="G1152" s="307"/>
    </row>
    <row r="1153" spans="4:7">
      <c r="D1153" s="307"/>
      <c r="E1153" s="307"/>
      <c r="F1153" s="307"/>
      <c r="G1153" s="307"/>
    </row>
    <row r="1154" spans="4:7">
      <c r="D1154" s="307"/>
      <c r="E1154" s="307"/>
      <c r="F1154" s="307"/>
      <c r="G1154" s="307"/>
    </row>
    <row r="1155" spans="4:7">
      <c r="D1155" s="307"/>
      <c r="E1155" s="307"/>
      <c r="F1155" s="307"/>
      <c r="G1155" s="307"/>
    </row>
    <row r="1156" spans="4:7">
      <c r="D1156" s="307"/>
      <c r="E1156" s="307"/>
      <c r="F1156" s="307"/>
      <c r="G1156" s="307"/>
    </row>
    <row r="1157" spans="4:7">
      <c r="D1157" s="307"/>
      <c r="E1157" s="307"/>
      <c r="F1157" s="307"/>
      <c r="G1157" s="307"/>
    </row>
    <row r="1158" spans="4:7">
      <c r="D1158" s="307"/>
      <c r="E1158" s="307"/>
      <c r="F1158" s="307"/>
      <c r="G1158" s="307"/>
    </row>
    <row r="1159" spans="4:7">
      <c r="D1159" s="307"/>
      <c r="E1159" s="307"/>
      <c r="F1159" s="307"/>
      <c r="G1159" s="307"/>
    </row>
    <row r="1160" spans="4:7">
      <c r="D1160" s="307"/>
      <c r="E1160" s="307"/>
      <c r="F1160" s="307"/>
      <c r="G1160" s="307"/>
    </row>
    <row r="1161" spans="4:7">
      <c r="D1161" s="307"/>
      <c r="E1161" s="307"/>
      <c r="F1161" s="307"/>
      <c r="G1161" s="307"/>
    </row>
    <row r="1162" spans="4:7">
      <c r="D1162" s="307"/>
      <c r="E1162" s="307"/>
      <c r="F1162" s="307"/>
      <c r="G1162" s="307"/>
    </row>
    <row r="1163" spans="4:7">
      <c r="D1163" s="307"/>
      <c r="E1163" s="307"/>
      <c r="F1163" s="307"/>
      <c r="G1163" s="307"/>
    </row>
    <row r="1164" spans="4:7">
      <c r="D1164" s="307"/>
      <c r="E1164" s="307"/>
      <c r="F1164" s="307"/>
      <c r="G1164" s="307"/>
    </row>
    <row r="1165" spans="4:7">
      <c r="D1165" s="307"/>
      <c r="E1165" s="307"/>
      <c r="F1165" s="307"/>
      <c r="G1165" s="307"/>
    </row>
    <row r="1166" spans="4:7">
      <c r="D1166" s="307"/>
      <c r="E1166" s="307"/>
      <c r="F1166" s="307"/>
      <c r="G1166" s="307"/>
    </row>
    <row r="1167" spans="4:7">
      <c r="D1167" s="307"/>
      <c r="E1167" s="307"/>
      <c r="F1167" s="307"/>
      <c r="G1167" s="307"/>
    </row>
    <row r="1168" spans="4:7">
      <c r="D1168" s="307"/>
      <c r="E1168" s="307"/>
      <c r="F1168" s="307"/>
      <c r="G1168" s="307"/>
    </row>
    <row r="1169" spans="4:7">
      <c r="D1169" s="307"/>
      <c r="E1169" s="307"/>
      <c r="F1169" s="307"/>
      <c r="G1169" s="307"/>
    </row>
    <row r="1170" spans="4:7">
      <c r="D1170" s="307"/>
      <c r="E1170" s="307"/>
      <c r="F1170" s="307"/>
      <c r="G1170" s="307"/>
    </row>
    <row r="1171" spans="4:7">
      <c r="D1171" s="307"/>
      <c r="E1171" s="307"/>
      <c r="F1171" s="307"/>
      <c r="G1171" s="307"/>
    </row>
    <row r="1172" spans="4:7">
      <c r="D1172" s="307"/>
      <c r="E1172" s="307"/>
      <c r="F1172" s="307"/>
      <c r="G1172" s="307"/>
    </row>
    <row r="1173" spans="4:7">
      <c r="D1173" s="307"/>
      <c r="E1173" s="307"/>
      <c r="F1173" s="307"/>
      <c r="G1173" s="307"/>
    </row>
    <row r="1174" spans="4:7">
      <c r="D1174" s="307"/>
      <c r="E1174" s="307"/>
      <c r="F1174" s="307"/>
      <c r="G1174" s="307"/>
    </row>
    <row r="1175" spans="4:7">
      <c r="D1175" s="307"/>
      <c r="E1175" s="307"/>
      <c r="F1175" s="307"/>
      <c r="G1175" s="307"/>
    </row>
    <row r="1176" spans="4:7">
      <c r="D1176" s="307"/>
      <c r="E1176" s="307"/>
      <c r="F1176" s="307"/>
      <c r="G1176" s="307"/>
    </row>
    <row r="1177" spans="4:7">
      <c r="D1177" s="307"/>
      <c r="E1177" s="307"/>
      <c r="F1177" s="307"/>
      <c r="G1177" s="307"/>
    </row>
    <row r="1178" spans="4:7">
      <c r="D1178" s="307"/>
      <c r="E1178" s="307"/>
      <c r="F1178" s="307"/>
      <c r="G1178" s="307"/>
    </row>
    <row r="1179" spans="4:7">
      <c r="D1179" s="307"/>
      <c r="E1179" s="307"/>
      <c r="F1179" s="307"/>
      <c r="G1179" s="307"/>
    </row>
    <row r="1180" spans="4:7">
      <c r="D1180" s="307"/>
      <c r="E1180" s="307"/>
      <c r="F1180" s="307"/>
      <c r="G1180" s="307"/>
    </row>
    <row r="1181" spans="4:7">
      <c r="D1181" s="307"/>
      <c r="E1181" s="307"/>
      <c r="F1181" s="307"/>
      <c r="G1181" s="307"/>
    </row>
    <row r="1182" spans="4:7">
      <c r="D1182" s="307"/>
      <c r="E1182" s="307"/>
      <c r="F1182" s="307"/>
      <c r="G1182" s="307"/>
    </row>
    <row r="1183" spans="4:7">
      <c r="D1183" s="307"/>
      <c r="E1183" s="307"/>
      <c r="F1183" s="307"/>
      <c r="G1183" s="307"/>
    </row>
    <row r="1184" spans="4:7">
      <c r="D1184" s="307"/>
      <c r="E1184" s="307"/>
      <c r="F1184" s="307"/>
      <c r="G1184" s="307"/>
    </row>
    <row r="1185" spans="4:7">
      <c r="D1185" s="307"/>
      <c r="E1185" s="307"/>
      <c r="F1185" s="307"/>
      <c r="G1185" s="307"/>
    </row>
    <row r="1186" spans="4:7">
      <c r="D1186" s="307"/>
      <c r="E1186" s="307"/>
      <c r="F1186" s="307"/>
      <c r="G1186" s="307"/>
    </row>
    <row r="1187" spans="4:7">
      <c r="D1187" s="307"/>
      <c r="E1187" s="307"/>
      <c r="F1187" s="307"/>
      <c r="G1187" s="307"/>
    </row>
    <row r="1188" spans="4:7">
      <c r="D1188" s="307"/>
      <c r="E1188" s="307"/>
      <c r="F1188" s="307"/>
      <c r="G1188" s="307"/>
    </row>
    <row r="1189" spans="4:7">
      <c r="D1189" s="307"/>
      <c r="E1189" s="307"/>
      <c r="F1189" s="307"/>
      <c r="G1189" s="307"/>
    </row>
    <row r="1190" spans="4:7">
      <c r="D1190" s="307"/>
      <c r="E1190" s="307"/>
      <c r="F1190" s="307"/>
      <c r="G1190" s="307"/>
    </row>
    <row r="1191" spans="4:7">
      <c r="D1191" s="307"/>
      <c r="E1191" s="307"/>
      <c r="F1191" s="307"/>
      <c r="G1191" s="307"/>
    </row>
    <row r="1192" spans="4:7">
      <c r="D1192" s="307"/>
      <c r="E1192" s="307"/>
      <c r="F1192" s="307"/>
      <c r="G1192" s="307"/>
    </row>
    <row r="1193" spans="4:7">
      <c r="D1193" s="307"/>
      <c r="E1193" s="307"/>
      <c r="F1193" s="307"/>
      <c r="G1193" s="307"/>
    </row>
    <row r="1194" spans="4:7">
      <c r="D1194" s="307"/>
      <c r="E1194" s="307"/>
      <c r="F1194" s="307"/>
      <c r="G1194" s="307"/>
    </row>
    <row r="1195" spans="4:7">
      <c r="D1195" s="307"/>
      <c r="E1195" s="307"/>
      <c r="F1195" s="307"/>
      <c r="G1195" s="307"/>
    </row>
    <row r="1196" spans="4:7">
      <c r="D1196" s="307"/>
      <c r="E1196" s="307"/>
      <c r="F1196" s="307"/>
      <c r="G1196" s="307"/>
    </row>
    <row r="1197" spans="4:7">
      <c r="D1197" s="307"/>
      <c r="E1197" s="307"/>
      <c r="F1197" s="307"/>
      <c r="G1197" s="307"/>
    </row>
    <row r="1198" spans="4:7">
      <c r="D1198" s="307"/>
      <c r="E1198" s="307"/>
      <c r="F1198" s="307"/>
      <c r="G1198" s="307"/>
    </row>
    <row r="1199" spans="4:7">
      <c r="D1199" s="307"/>
      <c r="E1199" s="307"/>
      <c r="F1199" s="307"/>
      <c r="G1199" s="307"/>
    </row>
    <row r="1200" spans="4:7">
      <c r="D1200" s="307"/>
      <c r="E1200" s="307"/>
      <c r="F1200" s="307"/>
      <c r="G1200" s="307"/>
    </row>
    <row r="1201" spans="4:7">
      <c r="D1201" s="307"/>
      <c r="E1201" s="307"/>
      <c r="F1201" s="307"/>
      <c r="G1201" s="307"/>
    </row>
    <row r="1202" spans="4:7">
      <c r="D1202" s="307"/>
      <c r="E1202" s="307"/>
      <c r="F1202" s="307"/>
      <c r="G1202" s="307"/>
    </row>
    <row r="1203" spans="4:7">
      <c r="D1203" s="307"/>
      <c r="E1203" s="307"/>
      <c r="F1203" s="307"/>
      <c r="G1203" s="307"/>
    </row>
    <row r="1204" spans="4:7">
      <c r="D1204" s="307"/>
      <c r="E1204" s="307"/>
      <c r="F1204" s="307"/>
      <c r="G1204" s="307"/>
    </row>
    <row r="1205" spans="4:7">
      <c r="D1205" s="307"/>
      <c r="E1205" s="307"/>
      <c r="F1205" s="307"/>
      <c r="G1205" s="307"/>
    </row>
    <row r="1206" spans="4:7">
      <c r="D1206" s="307"/>
      <c r="E1206" s="307"/>
      <c r="F1206" s="307"/>
      <c r="G1206" s="307"/>
    </row>
    <row r="1207" spans="4:7">
      <c r="D1207" s="307"/>
      <c r="E1207" s="307"/>
      <c r="F1207" s="307"/>
      <c r="G1207" s="307"/>
    </row>
    <row r="1208" spans="4:7">
      <c r="D1208" s="307"/>
      <c r="E1208" s="307"/>
      <c r="F1208" s="307"/>
      <c r="G1208" s="307"/>
    </row>
    <row r="1209" spans="4:7">
      <c r="D1209" s="307"/>
      <c r="E1209" s="307"/>
      <c r="F1209" s="307"/>
      <c r="G1209" s="307"/>
    </row>
    <row r="1210" spans="4:7">
      <c r="D1210" s="307"/>
      <c r="E1210" s="307"/>
      <c r="F1210" s="307"/>
      <c r="G1210" s="307"/>
    </row>
    <row r="1211" spans="4:7">
      <c r="D1211" s="307"/>
      <c r="E1211" s="307"/>
      <c r="F1211" s="307"/>
      <c r="G1211" s="307"/>
    </row>
    <row r="1212" spans="4:7">
      <c r="D1212" s="307"/>
      <c r="E1212" s="307"/>
      <c r="F1212" s="307"/>
      <c r="G1212" s="307"/>
    </row>
    <row r="1213" spans="4:7">
      <c r="D1213" s="307"/>
      <c r="E1213" s="307"/>
      <c r="F1213" s="307"/>
      <c r="G1213" s="307"/>
    </row>
    <row r="1214" spans="4:7">
      <c r="D1214" s="307"/>
      <c r="E1214" s="307"/>
      <c r="F1214" s="307"/>
      <c r="G1214" s="307"/>
    </row>
    <row r="1215" spans="4:7">
      <c r="D1215" s="307"/>
      <c r="E1215" s="307"/>
      <c r="F1215" s="307"/>
      <c r="G1215" s="307"/>
    </row>
    <row r="1216" spans="4:7">
      <c r="D1216" s="307"/>
      <c r="E1216" s="307"/>
      <c r="F1216" s="307"/>
      <c r="G1216" s="307"/>
    </row>
    <row r="1217" spans="4:7">
      <c r="D1217" s="307"/>
      <c r="E1217" s="307"/>
      <c r="F1217" s="307"/>
      <c r="G1217" s="307"/>
    </row>
    <row r="1218" spans="4:7">
      <c r="D1218" s="307"/>
      <c r="E1218" s="307"/>
      <c r="F1218" s="307"/>
      <c r="G1218" s="307"/>
    </row>
    <row r="1219" spans="4:7">
      <c r="D1219" s="307"/>
      <c r="E1219" s="307"/>
      <c r="F1219" s="307"/>
      <c r="G1219" s="307"/>
    </row>
    <row r="1220" spans="4:7">
      <c r="D1220" s="307"/>
      <c r="E1220" s="307"/>
      <c r="F1220" s="307"/>
      <c r="G1220" s="307"/>
    </row>
    <row r="1221" spans="4:7">
      <c r="D1221" s="307"/>
      <c r="E1221" s="307"/>
      <c r="F1221" s="307"/>
      <c r="G1221" s="307"/>
    </row>
    <row r="1222" spans="4:7">
      <c r="D1222" s="307"/>
      <c r="E1222" s="307"/>
      <c r="F1222" s="307"/>
      <c r="G1222" s="307"/>
    </row>
    <row r="1223" spans="4:7">
      <c r="D1223" s="307"/>
      <c r="E1223" s="307"/>
      <c r="F1223" s="307"/>
      <c r="G1223" s="307"/>
    </row>
    <row r="1224" spans="4:7">
      <c r="D1224" s="307"/>
      <c r="E1224" s="307"/>
      <c r="F1224" s="307"/>
      <c r="G1224" s="307"/>
    </row>
    <row r="1225" spans="4:7">
      <c r="D1225" s="307"/>
      <c r="E1225" s="307"/>
      <c r="F1225" s="307"/>
      <c r="G1225" s="307"/>
    </row>
    <row r="1226" spans="4:7">
      <c r="D1226" s="307"/>
      <c r="E1226" s="307"/>
      <c r="F1226" s="307"/>
      <c r="G1226" s="307"/>
    </row>
    <row r="1227" spans="4:7">
      <c r="D1227" s="307"/>
      <c r="E1227" s="307"/>
      <c r="F1227" s="307"/>
      <c r="G1227" s="307"/>
    </row>
    <row r="1228" spans="4:7">
      <c r="D1228" s="307"/>
      <c r="E1228" s="307"/>
      <c r="F1228" s="307"/>
      <c r="G1228" s="307"/>
    </row>
    <row r="1229" spans="4:7">
      <c r="D1229" s="307"/>
      <c r="E1229" s="307"/>
      <c r="F1229" s="307"/>
      <c r="G1229" s="307"/>
    </row>
    <row r="1230" spans="4:7">
      <c r="D1230" s="307"/>
      <c r="E1230" s="307"/>
      <c r="F1230" s="307"/>
      <c r="G1230" s="307"/>
    </row>
    <row r="1231" spans="4:7">
      <c r="D1231" s="307"/>
      <c r="E1231" s="307"/>
      <c r="F1231" s="307"/>
      <c r="G1231" s="307"/>
    </row>
    <row r="1232" spans="4:7">
      <c r="D1232" s="307"/>
      <c r="E1232" s="307"/>
      <c r="F1232" s="307"/>
      <c r="G1232" s="307"/>
    </row>
    <row r="1233" spans="4:7">
      <c r="D1233" s="307"/>
      <c r="E1233" s="307"/>
      <c r="F1233" s="307"/>
      <c r="G1233" s="307"/>
    </row>
    <row r="1234" spans="4:7">
      <c r="D1234" s="307"/>
      <c r="E1234" s="307"/>
      <c r="F1234" s="307"/>
      <c r="G1234" s="307"/>
    </row>
    <row r="1235" spans="4:7">
      <c r="D1235" s="307"/>
      <c r="E1235" s="307"/>
      <c r="F1235" s="307"/>
      <c r="G1235" s="307"/>
    </row>
    <row r="1236" spans="4:7">
      <c r="D1236" s="307"/>
      <c r="E1236" s="307"/>
      <c r="F1236" s="307"/>
      <c r="G1236" s="307"/>
    </row>
    <row r="1237" spans="4:7">
      <c r="D1237" s="307"/>
      <c r="E1237" s="307"/>
      <c r="F1237" s="307"/>
      <c r="G1237" s="307"/>
    </row>
    <row r="1238" spans="4:7">
      <c r="D1238" s="307"/>
      <c r="E1238" s="307"/>
      <c r="F1238" s="307"/>
      <c r="G1238" s="307"/>
    </row>
    <row r="1239" spans="4:7">
      <c r="D1239" s="307"/>
      <c r="E1239" s="307"/>
      <c r="F1239" s="307"/>
      <c r="G1239" s="307"/>
    </row>
    <row r="1240" spans="4:7">
      <c r="D1240" s="307"/>
      <c r="E1240" s="307"/>
      <c r="F1240" s="307"/>
      <c r="G1240" s="307"/>
    </row>
    <row r="1241" spans="4:7">
      <c r="D1241" s="307"/>
      <c r="E1241" s="307"/>
      <c r="F1241" s="307"/>
      <c r="G1241" s="307"/>
    </row>
    <row r="1242" spans="4:7">
      <c r="D1242" s="307"/>
      <c r="E1242" s="307"/>
      <c r="F1242" s="307"/>
      <c r="G1242" s="307"/>
    </row>
    <row r="1243" spans="4:7">
      <c r="D1243" s="307"/>
      <c r="E1243" s="307"/>
      <c r="F1243" s="307"/>
      <c r="G1243" s="307"/>
    </row>
    <row r="1244" spans="4:7">
      <c r="D1244" s="307"/>
      <c r="E1244" s="307"/>
      <c r="F1244" s="307"/>
      <c r="G1244" s="307"/>
    </row>
    <row r="1245" spans="4:7">
      <c r="D1245" s="307"/>
      <c r="E1245" s="307"/>
      <c r="F1245" s="307"/>
      <c r="G1245" s="307"/>
    </row>
    <row r="1246" spans="4:7">
      <c r="D1246" s="307"/>
      <c r="E1246" s="307"/>
      <c r="F1246" s="307"/>
      <c r="G1246" s="307"/>
    </row>
    <row r="1247" spans="4:7">
      <c r="D1247" s="307"/>
      <c r="E1247" s="307"/>
      <c r="F1247" s="307"/>
      <c r="G1247" s="307"/>
    </row>
    <row r="1248" spans="4:7">
      <c r="D1248" s="307"/>
      <c r="E1248" s="307"/>
      <c r="F1248" s="307"/>
      <c r="G1248" s="307"/>
    </row>
    <row r="1249" spans="4:7">
      <c r="D1249" s="307"/>
      <c r="E1249" s="307"/>
      <c r="F1249" s="307"/>
      <c r="G1249" s="307"/>
    </row>
    <row r="1250" spans="4:7">
      <c r="D1250" s="307"/>
      <c r="E1250" s="307"/>
      <c r="F1250" s="307"/>
      <c r="G1250" s="307"/>
    </row>
    <row r="1251" spans="4:7">
      <c r="D1251" s="307"/>
      <c r="E1251" s="307"/>
      <c r="F1251" s="307"/>
      <c r="G1251" s="307"/>
    </row>
    <row r="1252" spans="4:7">
      <c r="D1252" s="307"/>
      <c r="E1252" s="307"/>
      <c r="F1252" s="307"/>
      <c r="G1252" s="307"/>
    </row>
    <row r="1253" spans="4:7">
      <c r="D1253" s="307"/>
      <c r="E1253" s="307"/>
      <c r="F1253" s="307"/>
      <c r="G1253" s="307"/>
    </row>
    <row r="1254" spans="4:7">
      <c r="D1254" s="307"/>
      <c r="E1254" s="307"/>
      <c r="F1254" s="307"/>
      <c r="G1254" s="307"/>
    </row>
    <row r="1255" spans="4:7">
      <c r="D1255" s="307"/>
      <c r="E1255" s="307"/>
      <c r="F1255" s="307"/>
      <c r="G1255" s="307"/>
    </row>
    <row r="1256" spans="4:7">
      <c r="D1256" s="307"/>
      <c r="E1256" s="307"/>
      <c r="F1256" s="307"/>
      <c r="G1256" s="307"/>
    </row>
    <row r="1257" spans="4:7">
      <c r="D1257" s="307"/>
      <c r="E1257" s="307"/>
      <c r="F1257" s="307"/>
      <c r="G1257" s="307"/>
    </row>
    <row r="1258" spans="4:7">
      <c r="D1258" s="307"/>
      <c r="E1258" s="307"/>
      <c r="F1258" s="307"/>
      <c r="G1258" s="307"/>
    </row>
    <row r="1259" spans="4:7">
      <c r="D1259" s="307"/>
      <c r="E1259" s="307"/>
      <c r="F1259" s="307"/>
      <c r="G1259" s="307"/>
    </row>
    <row r="1260" spans="4:7">
      <c r="D1260" s="307"/>
      <c r="E1260" s="307"/>
      <c r="F1260" s="307"/>
      <c r="G1260" s="307"/>
    </row>
    <row r="1261" spans="4:7">
      <c r="D1261" s="307"/>
      <c r="E1261" s="307"/>
      <c r="F1261" s="307"/>
      <c r="G1261" s="307"/>
    </row>
    <row r="1262" spans="4:7">
      <c r="D1262" s="307"/>
      <c r="E1262" s="307"/>
      <c r="F1262" s="307"/>
      <c r="G1262" s="307"/>
    </row>
    <row r="1263" spans="4:7">
      <c r="D1263" s="307"/>
      <c r="E1263" s="307"/>
      <c r="F1263" s="307"/>
      <c r="G1263" s="307"/>
    </row>
    <row r="1264" spans="4:7">
      <c r="D1264" s="307"/>
      <c r="E1264" s="307"/>
      <c r="F1264" s="307"/>
      <c r="G1264" s="307"/>
    </row>
    <row r="1265" spans="4:7">
      <c r="D1265" s="307"/>
      <c r="E1265" s="307"/>
      <c r="F1265" s="307"/>
      <c r="G1265" s="307"/>
    </row>
    <row r="1266" spans="4:7">
      <c r="D1266" s="307"/>
      <c r="E1266" s="307"/>
      <c r="F1266" s="307"/>
      <c r="G1266" s="307"/>
    </row>
    <row r="1267" spans="4:7">
      <c r="D1267" s="307"/>
      <c r="E1267" s="307"/>
      <c r="F1267" s="307"/>
      <c r="G1267" s="307"/>
    </row>
    <row r="1268" spans="4:7">
      <c r="D1268" s="307"/>
      <c r="E1268" s="307"/>
      <c r="F1268" s="307"/>
      <c r="G1268" s="307"/>
    </row>
    <row r="1269" spans="4:7">
      <c r="D1269" s="307"/>
      <c r="E1269" s="307"/>
      <c r="F1269" s="307"/>
      <c r="G1269" s="307"/>
    </row>
    <row r="1270" spans="4:7">
      <c r="D1270" s="307"/>
      <c r="E1270" s="307"/>
      <c r="F1270" s="307"/>
      <c r="G1270" s="307"/>
    </row>
    <row r="1271" spans="4:7">
      <c r="D1271" s="307"/>
      <c r="E1271" s="307"/>
      <c r="F1271" s="307"/>
      <c r="G1271" s="307"/>
    </row>
    <row r="1272" spans="4:7">
      <c r="D1272" s="307"/>
      <c r="E1272" s="307"/>
      <c r="F1272" s="307"/>
      <c r="G1272" s="307"/>
    </row>
    <row r="1273" spans="4:7">
      <c r="D1273" s="307"/>
      <c r="E1273" s="307"/>
      <c r="F1273" s="307"/>
      <c r="G1273" s="307"/>
    </row>
    <row r="1274" spans="4:7">
      <c r="D1274" s="307"/>
      <c r="E1274" s="307"/>
      <c r="F1274" s="307"/>
      <c r="G1274" s="307"/>
    </row>
    <row r="1275" spans="4:7">
      <c r="D1275" s="307"/>
      <c r="E1275" s="307"/>
      <c r="F1275" s="307"/>
      <c r="G1275" s="307"/>
    </row>
    <row r="1276" spans="4:7">
      <c r="D1276" s="307"/>
      <c r="E1276" s="307"/>
      <c r="F1276" s="307"/>
      <c r="G1276" s="307"/>
    </row>
    <row r="1277" spans="4:7">
      <c r="D1277" s="307"/>
      <c r="E1277" s="307"/>
      <c r="F1277" s="307"/>
      <c r="G1277" s="307"/>
    </row>
    <row r="1278" spans="4:7">
      <c r="D1278" s="307"/>
      <c r="E1278" s="307"/>
      <c r="F1278" s="307"/>
      <c r="G1278" s="307"/>
    </row>
    <row r="1279" spans="4:7">
      <c r="D1279" s="307"/>
      <c r="E1279" s="307"/>
      <c r="F1279" s="307"/>
      <c r="G1279" s="307"/>
    </row>
    <row r="1280" spans="4:7">
      <c r="D1280" s="307"/>
      <c r="E1280" s="307"/>
      <c r="F1280" s="307"/>
      <c r="G1280" s="307"/>
    </row>
    <row r="1281" spans="4:7">
      <c r="D1281" s="307"/>
      <c r="E1281" s="307"/>
      <c r="F1281" s="307"/>
      <c r="G1281" s="307"/>
    </row>
    <row r="1282" spans="4:7">
      <c r="D1282" s="307"/>
      <c r="E1282" s="307"/>
      <c r="F1282" s="307"/>
      <c r="G1282" s="307"/>
    </row>
    <row r="1283" spans="4:7">
      <c r="D1283" s="307"/>
      <c r="E1283" s="307"/>
      <c r="F1283" s="307"/>
      <c r="G1283" s="307"/>
    </row>
    <row r="1284" spans="4:7">
      <c r="D1284" s="307"/>
      <c r="E1284" s="307"/>
      <c r="F1284" s="307"/>
      <c r="G1284" s="307"/>
    </row>
    <row r="1285" spans="4:7">
      <c r="D1285" s="307"/>
      <c r="E1285" s="307"/>
      <c r="F1285" s="307"/>
      <c r="G1285" s="307"/>
    </row>
    <row r="1286" spans="4:7">
      <c r="D1286" s="307"/>
      <c r="E1286" s="307"/>
      <c r="F1286" s="307"/>
      <c r="G1286" s="307"/>
    </row>
    <row r="1287" spans="4:7">
      <c r="D1287" s="307"/>
      <c r="E1287" s="307"/>
      <c r="F1287" s="307"/>
      <c r="G1287" s="307"/>
    </row>
    <row r="1288" spans="4:7">
      <c r="D1288" s="307"/>
      <c r="E1288" s="307"/>
      <c r="F1288" s="307"/>
      <c r="G1288" s="307"/>
    </row>
    <row r="1289" spans="4:7">
      <c r="D1289" s="307"/>
      <c r="E1289" s="307"/>
      <c r="F1289" s="307"/>
      <c r="G1289" s="307"/>
    </row>
    <row r="1290" spans="4:7">
      <c r="D1290" s="307"/>
      <c r="E1290" s="307"/>
      <c r="F1290" s="307"/>
      <c r="G1290" s="307"/>
    </row>
    <row r="1291" spans="4:7">
      <c r="D1291" s="307"/>
      <c r="E1291" s="307"/>
      <c r="F1291" s="307"/>
      <c r="G1291" s="307"/>
    </row>
    <row r="1292" spans="4:7">
      <c r="D1292" s="307"/>
      <c r="E1292" s="307"/>
      <c r="F1292" s="307"/>
      <c r="G1292" s="307"/>
    </row>
    <row r="1293" spans="4:7">
      <c r="D1293" s="307"/>
      <c r="E1293" s="307"/>
      <c r="F1293" s="307"/>
      <c r="G1293" s="307"/>
    </row>
    <row r="1294" spans="4:7">
      <c r="D1294" s="307"/>
      <c r="E1294" s="307"/>
      <c r="F1294" s="307"/>
      <c r="G1294" s="307"/>
    </row>
    <row r="1295" spans="4:7">
      <c r="D1295" s="307"/>
      <c r="E1295" s="307"/>
      <c r="F1295" s="307"/>
      <c r="G1295" s="307"/>
    </row>
    <row r="1296" spans="4:7">
      <c r="D1296" s="307"/>
      <c r="E1296" s="307"/>
      <c r="F1296" s="307"/>
      <c r="G1296" s="307"/>
    </row>
    <row r="1297" spans="4:7">
      <c r="D1297" s="307"/>
      <c r="E1297" s="307"/>
      <c r="F1297" s="307"/>
      <c r="G1297" s="307"/>
    </row>
    <row r="1298" spans="4:7">
      <c r="D1298" s="307"/>
      <c r="E1298" s="307"/>
      <c r="F1298" s="307"/>
      <c r="G1298" s="307"/>
    </row>
    <row r="1299" spans="4:7">
      <c r="D1299" s="307"/>
      <c r="E1299" s="307"/>
      <c r="F1299" s="307"/>
      <c r="G1299" s="307"/>
    </row>
    <row r="1300" spans="4:7">
      <c r="D1300" s="307"/>
      <c r="E1300" s="307"/>
      <c r="F1300" s="307"/>
      <c r="G1300" s="307"/>
    </row>
    <row r="1301" spans="4:7">
      <c r="D1301" s="307"/>
      <c r="E1301" s="307"/>
      <c r="F1301" s="307"/>
      <c r="G1301" s="307"/>
    </row>
    <row r="1302" spans="4:7">
      <c r="D1302" s="307"/>
      <c r="E1302" s="307"/>
      <c r="F1302" s="307"/>
      <c r="G1302" s="307"/>
    </row>
    <row r="1303" spans="4:7">
      <c r="D1303" s="307"/>
      <c r="E1303" s="307"/>
      <c r="F1303" s="307"/>
      <c r="G1303" s="307"/>
    </row>
    <row r="1304" spans="4:7">
      <c r="D1304" s="307"/>
      <c r="E1304" s="307"/>
      <c r="F1304" s="307"/>
      <c r="G1304" s="307"/>
    </row>
    <row r="1305" spans="4:7">
      <c r="D1305" s="307"/>
      <c r="E1305" s="307"/>
      <c r="F1305" s="307"/>
      <c r="G1305" s="307"/>
    </row>
    <row r="1306" spans="4:7">
      <c r="D1306" s="307"/>
      <c r="E1306" s="307"/>
      <c r="F1306" s="307"/>
      <c r="G1306" s="307"/>
    </row>
    <row r="1307" spans="4:7">
      <c r="D1307" s="307"/>
      <c r="E1307" s="307"/>
      <c r="F1307" s="307"/>
      <c r="G1307" s="307"/>
    </row>
    <row r="1308" spans="4:7">
      <c r="D1308" s="307"/>
      <c r="E1308" s="307"/>
      <c r="F1308" s="307"/>
      <c r="G1308" s="307"/>
    </row>
    <row r="1309" spans="4:7">
      <c r="D1309" s="307"/>
      <c r="E1309" s="307"/>
      <c r="F1309" s="307"/>
      <c r="G1309" s="307"/>
    </row>
    <row r="1310" spans="4:7">
      <c r="D1310" s="307"/>
      <c r="E1310" s="307"/>
      <c r="F1310" s="307"/>
      <c r="G1310" s="307"/>
    </row>
    <row r="1311" spans="4:7">
      <c r="D1311" s="307"/>
      <c r="E1311" s="307"/>
      <c r="F1311" s="307"/>
      <c r="G1311" s="307"/>
    </row>
    <row r="1312" spans="4:7">
      <c r="D1312" s="307"/>
      <c r="E1312" s="307"/>
      <c r="F1312" s="307"/>
      <c r="G1312" s="307"/>
    </row>
    <row r="1313" spans="4:7">
      <c r="D1313" s="307"/>
      <c r="E1313" s="307"/>
      <c r="F1313" s="307"/>
      <c r="G1313" s="307"/>
    </row>
    <row r="1314" spans="4:7">
      <c r="D1314" s="307"/>
      <c r="E1314" s="307"/>
      <c r="F1314" s="307"/>
      <c r="G1314" s="307"/>
    </row>
    <row r="1315" spans="4:7">
      <c r="D1315" s="307"/>
      <c r="E1315" s="307"/>
      <c r="F1315" s="307"/>
      <c r="G1315" s="307"/>
    </row>
    <row r="1316" spans="4:7">
      <c r="D1316" s="307"/>
      <c r="E1316" s="307"/>
      <c r="F1316" s="307"/>
      <c r="G1316" s="307"/>
    </row>
    <row r="1317" spans="4:7">
      <c r="D1317" s="307"/>
      <c r="E1317" s="307"/>
      <c r="F1317" s="307"/>
      <c r="G1317" s="307"/>
    </row>
    <row r="1318" spans="4:7">
      <c r="D1318" s="307"/>
      <c r="E1318" s="307"/>
      <c r="F1318" s="307"/>
      <c r="G1318" s="307"/>
    </row>
    <row r="1319" spans="4:7">
      <c r="D1319" s="307"/>
      <c r="E1319" s="307"/>
      <c r="F1319" s="307"/>
      <c r="G1319" s="307"/>
    </row>
    <row r="1320" spans="4:7">
      <c r="D1320" s="307"/>
      <c r="E1320" s="307"/>
      <c r="F1320" s="307"/>
      <c r="G1320" s="307"/>
    </row>
    <row r="1321" spans="4:7">
      <c r="D1321" s="307"/>
      <c r="E1321" s="307"/>
      <c r="F1321" s="307"/>
      <c r="G1321" s="307"/>
    </row>
    <row r="1322" spans="4:7">
      <c r="D1322" s="307"/>
      <c r="E1322" s="307"/>
      <c r="F1322" s="307"/>
      <c r="G1322" s="307"/>
    </row>
    <row r="1323" spans="4:7">
      <c r="D1323" s="307"/>
      <c r="E1323" s="307"/>
      <c r="F1323" s="307"/>
      <c r="G1323" s="307"/>
    </row>
    <row r="1324" spans="4:7">
      <c r="D1324" s="307"/>
      <c r="E1324" s="307"/>
      <c r="F1324" s="307"/>
      <c r="G1324" s="307"/>
    </row>
    <row r="1325" spans="4:7">
      <c r="D1325" s="307"/>
      <c r="E1325" s="307"/>
      <c r="F1325" s="307"/>
      <c r="G1325" s="307"/>
    </row>
    <row r="1326" spans="4:7">
      <c r="D1326" s="307"/>
      <c r="E1326" s="307"/>
      <c r="F1326" s="307"/>
      <c r="G1326" s="307"/>
    </row>
    <row r="1327" spans="4:7">
      <c r="D1327" s="307"/>
      <c r="E1327" s="307"/>
      <c r="F1327" s="307"/>
      <c r="G1327" s="307"/>
    </row>
    <row r="1328" spans="4:7">
      <c r="D1328" s="307"/>
      <c r="E1328" s="307"/>
      <c r="F1328" s="307"/>
      <c r="G1328" s="307"/>
    </row>
    <row r="1329" spans="4:7">
      <c r="D1329" s="307"/>
      <c r="E1329" s="307"/>
      <c r="F1329" s="307"/>
      <c r="G1329" s="307"/>
    </row>
    <row r="1330" spans="4:7">
      <c r="D1330" s="307"/>
      <c r="E1330" s="307"/>
      <c r="F1330" s="307"/>
      <c r="G1330" s="307"/>
    </row>
    <row r="1331" spans="4:7">
      <c r="D1331" s="307"/>
      <c r="E1331" s="307"/>
      <c r="F1331" s="307"/>
      <c r="G1331" s="307"/>
    </row>
    <row r="1332" spans="4:7">
      <c r="D1332" s="307"/>
      <c r="E1332" s="307"/>
      <c r="F1332" s="307"/>
      <c r="G1332" s="307"/>
    </row>
    <row r="1333" spans="4:7">
      <c r="D1333" s="307"/>
      <c r="E1333" s="307"/>
      <c r="F1333" s="307"/>
      <c r="G1333" s="307"/>
    </row>
    <row r="1334" spans="4:7">
      <c r="D1334" s="307"/>
      <c r="E1334" s="307"/>
      <c r="F1334" s="307"/>
      <c r="G1334" s="307"/>
    </row>
    <row r="1335" spans="4:7">
      <c r="D1335" s="307"/>
      <c r="E1335" s="307"/>
      <c r="F1335" s="307"/>
      <c r="G1335" s="307"/>
    </row>
    <row r="1336" spans="4:7">
      <c r="D1336" s="307"/>
      <c r="E1336" s="307"/>
      <c r="F1336" s="307"/>
      <c r="G1336" s="307"/>
    </row>
    <row r="1337" spans="4:7">
      <c r="D1337" s="307"/>
      <c r="E1337" s="307"/>
      <c r="F1337" s="307"/>
      <c r="G1337" s="307"/>
    </row>
    <row r="1338" spans="4:7">
      <c r="D1338" s="307"/>
      <c r="E1338" s="307"/>
      <c r="F1338" s="307"/>
      <c r="G1338" s="307"/>
    </row>
    <row r="1339" spans="4:7">
      <c r="D1339" s="307"/>
      <c r="E1339" s="307"/>
      <c r="F1339" s="307"/>
      <c r="G1339" s="307"/>
    </row>
    <row r="1340" spans="4:7">
      <c r="D1340" s="307"/>
      <c r="E1340" s="307"/>
      <c r="F1340" s="307"/>
      <c r="G1340" s="307"/>
    </row>
    <row r="1341" spans="4:7">
      <c r="D1341" s="307"/>
      <c r="E1341" s="307"/>
      <c r="F1341" s="307"/>
      <c r="G1341" s="307"/>
    </row>
    <row r="1342" spans="4:7">
      <c r="D1342" s="307"/>
      <c r="E1342" s="307"/>
      <c r="F1342" s="307"/>
      <c r="G1342" s="307"/>
    </row>
    <row r="1343" spans="4:7">
      <c r="D1343" s="307"/>
      <c r="E1343" s="307"/>
      <c r="F1343" s="307"/>
      <c r="G1343" s="307"/>
    </row>
    <row r="1344" spans="4:7">
      <c r="D1344" s="307"/>
      <c r="E1344" s="307"/>
      <c r="F1344" s="307"/>
      <c r="G1344" s="307"/>
    </row>
    <row r="1345" spans="4:7">
      <c r="D1345" s="307"/>
      <c r="E1345" s="307"/>
      <c r="F1345" s="307"/>
      <c r="G1345" s="307"/>
    </row>
    <row r="1346" spans="4:7">
      <c r="D1346" s="307"/>
      <c r="E1346" s="307"/>
      <c r="F1346" s="307"/>
      <c r="G1346" s="307"/>
    </row>
    <row r="1347" spans="4:7">
      <c r="D1347" s="307"/>
      <c r="E1347" s="307"/>
      <c r="F1347" s="307"/>
      <c r="G1347" s="307"/>
    </row>
    <row r="1348" spans="4:7">
      <c r="D1348" s="307"/>
      <c r="E1348" s="307"/>
      <c r="F1348" s="307"/>
      <c r="G1348" s="307"/>
    </row>
    <row r="1349" spans="4:7">
      <c r="D1349" s="307"/>
      <c r="E1349" s="307"/>
      <c r="F1349" s="307"/>
      <c r="G1349" s="307"/>
    </row>
    <row r="1350" spans="4:7">
      <c r="D1350" s="307"/>
      <c r="E1350" s="307"/>
      <c r="F1350" s="307"/>
      <c r="G1350" s="307"/>
    </row>
    <row r="1351" spans="4:7">
      <c r="D1351" s="307"/>
      <c r="E1351" s="307"/>
      <c r="F1351" s="307"/>
      <c r="G1351" s="307"/>
    </row>
    <row r="1352" spans="4:7">
      <c r="D1352" s="307"/>
      <c r="E1352" s="307"/>
      <c r="F1352" s="307"/>
      <c r="G1352" s="307"/>
    </row>
    <row r="1353" spans="4:7">
      <c r="D1353" s="307"/>
      <c r="E1353" s="307"/>
      <c r="F1353" s="307"/>
      <c r="G1353" s="307"/>
    </row>
    <row r="1354" spans="4:7">
      <c r="D1354" s="307"/>
      <c r="E1354" s="307"/>
      <c r="F1354" s="307"/>
      <c r="G1354" s="307"/>
    </row>
    <row r="1355" spans="4:7">
      <c r="D1355" s="307"/>
      <c r="E1355" s="307"/>
      <c r="F1355" s="307"/>
      <c r="G1355" s="307"/>
    </row>
    <row r="1356" spans="4:7">
      <c r="D1356" s="307"/>
      <c r="E1356" s="307"/>
      <c r="F1356" s="307"/>
      <c r="G1356" s="307"/>
    </row>
    <row r="1357" spans="4:7">
      <c r="D1357" s="307"/>
      <c r="E1357" s="307"/>
      <c r="F1357" s="307"/>
      <c r="G1357" s="307"/>
    </row>
    <row r="1358" spans="4:7">
      <c r="D1358" s="307"/>
      <c r="E1358" s="307"/>
      <c r="F1358" s="307"/>
      <c r="G1358" s="307"/>
    </row>
    <row r="1359" spans="4:7">
      <c r="D1359" s="307"/>
      <c r="E1359" s="307"/>
      <c r="F1359" s="307"/>
      <c r="G1359" s="307"/>
    </row>
    <row r="1360" spans="4:7">
      <c r="D1360" s="307"/>
      <c r="E1360" s="307"/>
      <c r="F1360" s="307"/>
      <c r="G1360" s="307"/>
    </row>
    <row r="1361" spans="4:7">
      <c r="D1361" s="307"/>
      <c r="E1361" s="307"/>
      <c r="F1361" s="307"/>
      <c r="G1361" s="307"/>
    </row>
    <row r="1362" spans="4:7">
      <c r="D1362" s="307"/>
      <c r="E1362" s="307"/>
      <c r="F1362" s="307"/>
      <c r="G1362" s="307"/>
    </row>
    <row r="1363" spans="4:7">
      <c r="D1363" s="307"/>
      <c r="E1363" s="307"/>
      <c r="F1363" s="307"/>
      <c r="G1363" s="307"/>
    </row>
    <row r="1364" spans="4:7">
      <c r="D1364" s="307"/>
      <c r="E1364" s="307"/>
      <c r="F1364" s="307"/>
      <c r="G1364" s="307"/>
    </row>
    <row r="1365" spans="4:7">
      <c r="D1365" s="307"/>
      <c r="E1365" s="307"/>
      <c r="F1365" s="307"/>
      <c r="G1365" s="307"/>
    </row>
    <row r="1366" spans="4:7">
      <c r="D1366" s="307"/>
      <c r="E1366" s="307"/>
      <c r="F1366" s="307"/>
      <c r="G1366" s="307"/>
    </row>
    <row r="1367" spans="4:7">
      <c r="D1367" s="307"/>
      <c r="E1367" s="307"/>
      <c r="F1367" s="307"/>
      <c r="G1367" s="307"/>
    </row>
    <row r="1368" spans="4:7">
      <c r="D1368" s="307"/>
      <c r="E1368" s="307"/>
      <c r="F1368" s="307"/>
      <c r="G1368" s="307"/>
    </row>
    <row r="1369" spans="4:7">
      <c r="D1369" s="307"/>
      <c r="E1369" s="307"/>
      <c r="F1369" s="307"/>
      <c r="G1369" s="307"/>
    </row>
    <row r="1370" spans="4:7">
      <c r="D1370" s="307"/>
      <c r="E1370" s="307"/>
      <c r="F1370" s="307"/>
      <c r="G1370" s="307"/>
    </row>
    <row r="1371" spans="4:7">
      <c r="D1371" s="307"/>
      <c r="E1371" s="307"/>
      <c r="F1371" s="307"/>
      <c r="G1371" s="307"/>
    </row>
    <row r="1372" spans="4:7">
      <c r="D1372" s="307"/>
      <c r="E1372" s="307"/>
      <c r="F1372" s="307"/>
      <c r="G1372" s="307"/>
    </row>
    <row r="1373" spans="4:7">
      <c r="D1373" s="307"/>
      <c r="E1373" s="307"/>
      <c r="F1373" s="307"/>
      <c r="G1373" s="307"/>
    </row>
    <row r="1374" spans="4:7">
      <c r="D1374" s="307"/>
      <c r="E1374" s="307"/>
      <c r="F1374" s="307"/>
      <c r="G1374" s="307"/>
    </row>
    <row r="1375" spans="4:7">
      <c r="D1375" s="307"/>
      <c r="E1375" s="307"/>
      <c r="F1375" s="307"/>
      <c r="G1375" s="307"/>
    </row>
    <row r="1376" spans="4:7">
      <c r="D1376" s="307"/>
      <c r="E1376" s="307"/>
      <c r="F1376" s="307"/>
      <c r="G1376" s="307"/>
    </row>
    <row r="1377" spans="4:7">
      <c r="D1377" s="307"/>
      <c r="E1377" s="307"/>
      <c r="F1377" s="307"/>
      <c r="G1377" s="307"/>
    </row>
    <row r="1378" spans="4:7">
      <c r="D1378" s="307"/>
      <c r="E1378" s="307"/>
      <c r="F1378" s="307"/>
      <c r="G1378" s="307"/>
    </row>
    <row r="1379" spans="4:7">
      <c r="D1379" s="307"/>
      <c r="E1379" s="307"/>
      <c r="F1379" s="307"/>
      <c r="G1379" s="307"/>
    </row>
    <row r="1380" spans="4:7">
      <c r="D1380" s="307"/>
      <c r="E1380" s="307"/>
      <c r="F1380" s="307"/>
      <c r="G1380" s="307"/>
    </row>
    <row r="1381" spans="4:7">
      <c r="D1381" s="307"/>
      <c r="E1381" s="307"/>
      <c r="F1381" s="307"/>
      <c r="G1381" s="307"/>
    </row>
    <row r="1382" spans="4:7">
      <c r="D1382" s="307"/>
      <c r="E1382" s="307"/>
      <c r="F1382" s="307"/>
      <c r="G1382" s="307"/>
    </row>
    <row r="1383" spans="4:7">
      <c r="D1383" s="307"/>
      <c r="E1383" s="307"/>
      <c r="F1383" s="307"/>
      <c r="G1383" s="307"/>
    </row>
    <row r="1384" spans="4:7">
      <c r="D1384" s="307"/>
      <c r="E1384" s="307"/>
      <c r="F1384" s="307"/>
      <c r="G1384" s="307"/>
    </row>
    <row r="1385" spans="4:7">
      <c r="D1385" s="307"/>
      <c r="E1385" s="307"/>
      <c r="F1385" s="307"/>
      <c r="G1385" s="307"/>
    </row>
    <row r="1386" spans="4:7">
      <c r="D1386" s="307"/>
      <c r="E1386" s="307"/>
      <c r="F1386" s="307"/>
      <c r="G1386" s="307"/>
    </row>
    <row r="1387" spans="4:7">
      <c r="D1387" s="307"/>
      <c r="E1387" s="307"/>
      <c r="F1387" s="307"/>
      <c r="G1387" s="307"/>
    </row>
    <row r="1388" spans="4:7">
      <c r="D1388" s="307"/>
      <c r="E1388" s="307"/>
      <c r="F1388" s="307"/>
      <c r="G1388" s="307"/>
    </row>
    <row r="1389" spans="4:7">
      <c r="D1389" s="307"/>
      <c r="E1389" s="307"/>
      <c r="F1389" s="307"/>
      <c r="G1389" s="307"/>
    </row>
    <row r="1390" spans="4:7">
      <c r="D1390" s="307"/>
      <c r="E1390" s="307"/>
      <c r="F1390" s="307"/>
      <c r="G1390" s="307"/>
    </row>
    <row r="1391" spans="4:7">
      <c r="D1391" s="307"/>
      <c r="E1391" s="307"/>
      <c r="F1391" s="307"/>
      <c r="G1391" s="307"/>
    </row>
    <row r="1392" spans="4:7">
      <c r="D1392" s="307"/>
      <c r="E1392" s="307"/>
      <c r="F1392" s="307"/>
      <c r="G1392" s="307"/>
    </row>
    <row r="1393" spans="4:7">
      <c r="D1393" s="307"/>
      <c r="E1393" s="307"/>
      <c r="F1393" s="307"/>
      <c r="G1393" s="307"/>
    </row>
    <row r="1394" spans="4:7">
      <c r="D1394" s="307"/>
      <c r="E1394" s="307"/>
      <c r="F1394" s="307"/>
      <c r="G1394" s="307"/>
    </row>
    <row r="1395" spans="4:7">
      <c r="D1395" s="307"/>
      <c r="E1395" s="307"/>
      <c r="F1395" s="307"/>
      <c r="G1395" s="307"/>
    </row>
    <row r="1396" spans="4:7">
      <c r="D1396" s="307"/>
      <c r="E1396" s="307"/>
      <c r="F1396" s="307"/>
      <c r="G1396" s="307"/>
    </row>
    <row r="1397" spans="4:7">
      <c r="D1397" s="307"/>
      <c r="E1397" s="307"/>
      <c r="F1397" s="307"/>
      <c r="G1397" s="307"/>
    </row>
    <row r="1398" spans="4:7">
      <c r="D1398" s="307"/>
      <c r="E1398" s="307"/>
      <c r="F1398" s="307"/>
      <c r="G1398" s="307"/>
    </row>
    <row r="1399" spans="4:7">
      <c r="D1399" s="307"/>
      <c r="E1399" s="307"/>
      <c r="F1399" s="307"/>
      <c r="G1399" s="307"/>
    </row>
    <row r="1400" spans="4:7">
      <c r="D1400" s="307"/>
      <c r="E1400" s="307"/>
      <c r="F1400" s="307"/>
      <c r="G1400" s="307"/>
    </row>
    <row r="1401" spans="4:7">
      <c r="D1401" s="307"/>
      <c r="E1401" s="307"/>
      <c r="F1401" s="307"/>
      <c r="G1401" s="307"/>
    </row>
    <row r="1402" spans="4:7">
      <c r="D1402" s="307"/>
      <c r="E1402" s="307"/>
      <c r="F1402" s="307"/>
      <c r="G1402" s="307"/>
    </row>
    <row r="1403" spans="4:7">
      <c r="D1403" s="307"/>
      <c r="E1403" s="307"/>
      <c r="F1403" s="307"/>
      <c r="G1403" s="307"/>
    </row>
    <row r="1404" spans="4:7">
      <c r="D1404" s="307"/>
      <c r="E1404" s="307"/>
      <c r="F1404" s="307"/>
      <c r="G1404" s="307"/>
    </row>
    <row r="1405" spans="4:7">
      <c r="D1405" s="307"/>
      <c r="E1405" s="307"/>
      <c r="F1405" s="307"/>
      <c r="G1405" s="307"/>
    </row>
    <row r="1406" spans="4:7">
      <c r="D1406" s="307"/>
      <c r="E1406" s="307"/>
      <c r="F1406" s="307"/>
      <c r="G1406" s="307"/>
    </row>
    <row r="1407" spans="4:7">
      <c r="D1407" s="307"/>
      <c r="E1407" s="307"/>
      <c r="F1407" s="307"/>
      <c r="G1407" s="307"/>
    </row>
    <row r="1408" spans="4:7">
      <c r="D1408" s="307"/>
      <c r="E1408" s="307"/>
      <c r="F1408" s="307"/>
      <c r="G1408" s="307"/>
    </row>
    <row r="1409" spans="4:7">
      <c r="D1409" s="307"/>
      <c r="E1409" s="307"/>
      <c r="F1409" s="307"/>
      <c r="G1409" s="307"/>
    </row>
    <row r="1410" spans="4:7">
      <c r="D1410" s="307"/>
      <c r="E1410" s="307"/>
      <c r="F1410" s="307"/>
      <c r="G1410" s="307"/>
    </row>
    <row r="1411" spans="4:7">
      <c r="D1411" s="307"/>
      <c r="E1411" s="307"/>
      <c r="F1411" s="307"/>
      <c r="G1411" s="307"/>
    </row>
    <row r="1412" spans="4:7">
      <c r="D1412" s="307"/>
      <c r="E1412" s="307"/>
      <c r="F1412" s="307"/>
      <c r="G1412" s="307"/>
    </row>
    <row r="1413" spans="4:7">
      <c r="D1413" s="307"/>
      <c r="E1413" s="307"/>
      <c r="F1413" s="307"/>
      <c r="G1413" s="307"/>
    </row>
    <row r="1414" spans="4:7">
      <c r="D1414" s="307"/>
      <c r="E1414" s="307"/>
      <c r="F1414" s="307"/>
      <c r="G1414" s="307"/>
    </row>
    <row r="1415" spans="4:7">
      <c r="D1415" s="307"/>
      <c r="E1415" s="307"/>
      <c r="F1415" s="307"/>
      <c r="G1415" s="307"/>
    </row>
    <row r="1416" spans="4:7">
      <c r="D1416" s="307"/>
      <c r="E1416" s="307"/>
      <c r="F1416" s="307"/>
      <c r="G1416" s="307"/>
    </row>
    <row r="1417" spans="4:7">
      <c r="D1417" s="307"/>
      <c r="E1417" s="307"/>
      <c r="F1417" s="307"/>
      <c r="G1417" s="307"/>
    </row>
    <row r="1418" spans="4:7">
      <c r="D1418" s="307"/>
      <c r="E1418" s="307"/>
      <c r="F1418" s="307"/>
      <c r="G1418" s="307"/>
    </row>
    <row r="1419" spans="4:7">
      <c r="D1419" s="307"/>
      <c r="E1419" s="307"/>
      <c r="F1419" s="307"/>
      <c r="G1419" s="307"/>
    </row>
    <row r="1420" spans="4:7">
      <c r="D1420" s="307"/>
      <c r="E1420" s="307"/>
      <c r="F1420" s="307"/>
      <c r="G1420" s="307"/>
    </row>
    <row r="1421" spans="4:7">
      <c r="D1421" s="307"/>
      <c r="E1421" s="307"/>
      <c r="F1421" s="307"/>
      <c r="G1421" s="307"/>
    </row>
    <row r="1422" spans="4:7">
      <c r="D1422" s="307"/>
      <c r="E1422" s="307"/>
      <c r="F1422" s="307"/>
      <c r="G1422" s="307"/>
    </row>
    <row r="1423" spans="4:7">
      <c r="D1423" s="307"/>
      <c r="E1423" s="307"/>
      <c r="F1423" s="307"/>
      <c r="G1423" s="307"/>
    </row>
    <row r="1424" spans="4:7">
      <c r="D1424" s="307"/>
      <c r="E1424" s="307"/>
      <c r="F1424" s="307"/>
      <c r="G1424" s="307"/>
    </row>
    <row r="1425" spans="4:7">
      <c r="D1425" s="307"/>
      <c r="E1425" s="307"/>
      <c r="F1425" s="307"/>
      <c r="G1425" s="307"/>
    </row>
    <row r="1426" spans="4:7">
      <c r="D1426" s="307"/>
      <c r="E1426" s="307"/>
      <c r="F1426" s="307"/>
      <c r="G1426" s="307"/>
    </row>
    <row r="1427" spans="4:7">
      <c r="D1427" s="307"/>
      <c r="E1427" s="307"/>
      <c r="F1427" s="307"/>
      <c r="G1427" s="307"/>
    </row>
    <row r="1428" spans="4:7">
      <c r="D1428" s="307"/>
      <c r="E1428" s="307"/>
      <c r="F1428" s="307"/>
      <c r="G1428" s="307"/>
    </row>
    <row r="1429" spans="4:7">
      <c r="D1429" s="307"/>
      <c r="E1429" s="307"/>
      <c r="F1429" s="307"/>
      <c r="G1429" s="307"/>
    </row>
    <row r="1430" spans="4:7">
      <c r="D1430" s="307"/>
      <c r="E1430" s="307"/>
      <c r="F1430" s="307"/>
      <c r="G1430" s="307"/>
    </row>
    <row r="1431" spans="4:7">
      <c r="D1431" s="307"/>
      <c r="E1431" s="307"/>
      <c r="F1431" s="307"/>
      <c r="G1431" s="307"/>
    </row>
    <row r="1432" spans="4:7">
      <c r="D1432" s="307"/>
      <c r="E1432" s="307"/>
      <c r="F1432" s="307"/>
      <c r="G1432" s="307"/>
    </row>
    <row r="1433" spans="4:7">
      <c r="D1433" s="307"/>
      <c r="E1433" s="307"/>
      <c r="F1433" s="307"/>
      <c r="G1433" s="307"/>
    </row>
    <row r="1434" spans="4:7">
      <c r="D1434" s="307"/>
      <c r="E1434" s="307"/>
      <c r="F1434" s="307"/>
      <c r="G1434" s="307"/>
    </row>
    <row r="1435" spans="4:7">
      <c r="D1435" s="307"/>
      <c r="E1435" s="307"/>
      <c r="F1435" s="307"/>
      <c r="G1435" s="307"/>
    </row>
    <row r="1436" spans="4:7">
      <c r="D1436" s="307"/>
      <c r="E1436" s="307"/>
      <c r="F1436" s="307"/>
      <c r="G1436" s="307"/>
    </row>
    <row r="1437" spans="4:7">
      <c r="D1437" s="307"/>
      <c r="E1437" s="307"/>
      <c r="F1437" s="307"/>
      <c r="G1437" s="307"/>
    </row>
    <row r="1438" spans="4:7">
      <c r="D1438" s="307"/>
      <c r="E1438" s="307"/>
      <c r="F1438" s="307"/>
      <c r="G1438" s="307"/>
    </row>
    <row r="1439" spans="4:7">
      <c r="D1439" s="307"/>
      <c r="E1439" s="307"/>
      <c r="F1439" s="307"/>
      <c r="G1439" s="307"/>
    </row>
    <row r="1440" spans="4:7">
      <c r="D1440" s="307"/>
      <c r="E1440" s="307"/>
      <c r="F1440" s="307"/>
      <c r="G1440" s="307"/>
    </row>
    <row r="1441" spans="4:7">
      <c r="D1441" s="307"/>
      <c r="E1441" s="307"/>
      <c r="F1441" s="307"/>
      <c r="G1441" s="307"/>
    </row>
    <row r="1442" spans="4:7">
      <c r="D1442" s="307"/>
      <c r="E1442" s="307"/>
      <c r="F1442" s="307"/>
      <c r="G1442" s="307"/>
    </row>
    <row r="1443" spans="4:7">
      <c r="D1443" s="307"/>
      <c r="E1443" s="307"/>
      <c r="F1443" s="307"/>
      <c r="G1443" s="307"/>
    </row>
    <row r="1444" spans="4:7">
      <c r="D1444" s="307"/>
      <c r="E1444" s="307"/>
      <c r="F1444" s="307"/>
      <c r="G1444" s="307"/>
    </row>
    <row r="1445" spans="4:7">
      <c r="D1445" s="307"/>
      <c r="E1445" s="307"/>
      <c r="F1445" s="307"/>
      <c r="G1445" s="307"/>
    </row>
    <row r="1446" spans="4:7">
      <c r="D1446" s="307"/>
      <c r="E1446" s="307"/>
      <c r="F1446" s="307"/>
      <c r="G1446" s="307"/>
    </row>
    <row r="1447" spans="4:7">
      <c r="D1447" s="307"/>
      <c r="E1447" s="307"/>
      <c r="F1447" s="307"/>
      <c r="G1447" s="307"/>
    </row>
    <row r="1448" spans="4:7">
      <c r="D1448" s="307"/>
      <c r="E1448" s="307"/>
      <c r="F1448" s="307"/>
      <c r="G1448" s="307"/>
    </row>
    <row r="1449" spans="4:7">
      <c r="D1449" s="307"/>
      <c r="E1449" s="307"/>
      <c r="F1449" s="307"/>
      <c r="G1449" s="307"/>
    </row>
    <row r="1450" spans="4:7">
      <c r="D1450" s="307"/>
      <c r="E1450" s="307"/>
      <c r="F1450" s="307"/>
      <c r="G1450" s="307"/>
    </row>
    <row r="1451" spans="4:7">
      <c r="D1451" s="307"/>
      <c r="E1451" s="307"/>
      <c r="F1451" s="307"/>
      <c r="G1451" s="307"/>
    </row>
    <row r="1452" spans="4:7">
      <c r="D1452" s="307"/>
      <c r="E1452" s="307"/>
      <c r="F1452" s="307"/>
      <c r="G1452" s="307"/>
    </row>
    <row r="1453" spans="4:7">
      <c r="D1453" s="307"/>
      <c r="E1453" s="307"/>
      <c r="F1453" s="307"/>
      <c r="G1453" s="307"/>
    </row>
    <row r="1454" spans="4:7">
      <c r="D1454" s="307"/>
      <c r="E1454" s="307"/>
      <c r="F1454" s="307"/>
      <c r="G1454" s="307"/>
    </row>
    <row r="1455" spans="4:7">
      <c r="D1455" s="307"/>
      <c r="E1455" s="307"/>
      <c r="F1455" s="307"/>
      <c r="G1455" s="307"/>
    </row>
    <row r="1456" spans="4:7">
      <c r="D1456" s="307"/>
      <c r="E1456" s="307"/>
      <c r="F1456" s="307"/>
      <c r="G1456" s="307"/>
    </row>
    <row r="1457" spans="4:7">
      <c r="D1457" s="307"/>
      <c r="E1457" s="307"/>
      <c r="F1457" s="307"/>
      <c r="G1457" s="307"/>
    </row>
    <row r="1458" spans="4:7">
      <c r="D1458" s="307"/>
      <c r="E1458" s="307"/>
      <c r="F1458" s="307"/>
      <c r="G1458" s="307"/>
    </row>
    <row r="1459" spans="4:7">
      <c r="D1459" s="307"/>
      <c r="E1459" s="307"/>
      <c r="F1459" s="307"/>
      <c r="G1459" s="307"/>
    </row>
    <row r="1460" spans="4:7">
      <c r="D1460" s="307"/>
      <c r="E1460" s="307"/>
      <c r="F1460" s="307"/>
      <c r="G1460" s="307"/>
    </row>
    <row r="1461" spans="4:7">
      <c r="D1461" s="307"/>
      <c r="E1461" s="307"/>
      <c r="F1461" s="307"/>
      <c r="G1461" s="307"/>
    </row>
    <row r="1462" spans="4:7">
      <c r="D1462" s="307"/>
      <c r="E1462" s="307"/>
      <c r="F1462" s="307"/>
      <c r="G1462" s="307"/>
    </row>
    <row r="1463" spans="4:7">
      <c r="D1463" s="307"/>
      <c r="E1463" s="307"/>
      <c r="F1463" s="307"/>
      <c r="G1463" s="307"/>
    </row>
    <row r="1464" spans="4:7">
      <c r="D1464" s="307"/>
      <c r="E1464" s="307"/>
      <c r="F1464" s="307"/>
      <c r="G1464" s="307"/>
    </row>
    <row r="1465" spans="4:7">
      <c r="D1465" s="307"/>
      <c r="E1465" s="307"/>
      <c r="F1465" s="307"/>
      <c r="G1465" s="307"/>
    </row>
    <row r="1466" spans="4:7">
      <c r="D1466" s="307"/>
      <c r="E1466" s="307"/>
      <c r="F1466" s="307"/>
      <c r="G1466" s="307"/>
    </row>
    <row r="1467" spans="4:7">
      <c r="D1467" s="307"/>
      <c r="E1467" s="307"/>
      <c r="F1467" s="307"/>
      <c r="G1467" s="307"/>
    </row>
    <row r="1468" spans="4:7">
      <c r="D1468" s="307"/>
      <c r="E1468" s="307"/>
      <c r="F1468" s="307"/>
      <c r="G1468" s="307"/>
    </row>
    <row r="1469" spans="4:7">
      <c r="D1469" s="307"/>
      <c r="E1469" s="307"/>
      <c r="F1469" s="307"/>
      <c r="G1469" s="307"/>
    </row>
    <row r="1470" spans="4:7">
      <c r="D1470" s="307"/>
      <c r="E1470" s="307"/>
      <c r="F1470" s="307"/>
      <c r="G1470" s="307"/>
    </row>
    <row r="1471" spans="4:7">
      <c r="D1471" s="307"/>
      <c r="E1471" s="307"/>
      <c r="F1471" s="307"/>
      <c r="G1471" s="307"/>
    </row>
    <row r="1472" spans="4:7">
      <c r="D1472" s="307"/>
      <c r="E1472" s="307"/>
      <c r="F1472" s="307"/>
      <c r="G1472" s="307"/>
    </row>
    <row r="1473" spans="4:7">
      <c r="D1473" s="307"/>
      <c r="E1473" s="307"/>
      <c r="F1473" s="307"/>
      <c r="G1473" s="307"/>
    </row>
    <row r="1474" spans="4:7">
      <c r="D1474" s="307"/>
      <c r="E1474" s="307"/>
      <c r="F1474" s="307"/>
      <c r="G1474" s="307"/>
    </row>
    <row r="1475" spans="4:7">
      <c r="D1475" s="307"/>
      <c r="E1475" s="307"/>
      <c r="F1475" s="307"/>
      <c r="G1475" s="307"/>
    </row>
    <row r="1476" spans="4:7">
      <c r="D1476" s="307"/>
      <c r="E1476" s="307"/>
      <c r="F1476" s="307"/>
      <c r="G1476" s="307"/>
    </row>
    <row r="1477" spans="4:7">
      <c r="D1477" s="307"/>
      <c r="E1477" s="307"/>
      <c r="F1477" s="307"/>
      <c r="G1477" s="307"/>
    </row>
    <row r="1478" spans="4:7">
      <c r="D1478" s="307"/>
      <c r="E1478" s="307"/>
      <c r="F1478" s="307"/>
      <c r="G1478" s="307"/>
    </row>
    <row r="1479" spans="4:7">
      <c r="D1479" s="307"/>
      <c r="E1479" s="307"/>
      <c r="F1479" s="307"/>
      <c r="G1479" s="307"/>
    </row>
    <row r="1480" spans="4:7">
      <c r="D1480" s="307"/>
      <c r="E1480" s="307"/>
      <c r="F1480" s="307"/>
      <c r="G1480" s="307"/>
    </row>
    <row r="1481" spans="4:7">
      <c r="D1481" s="307"/>
      <c r="E1481" s="307"/>
      <c r="F1481" s="307"/>
      <c r="G1481" s="307"/>
    </row>
    <row r="1482" spans="4:7">
      <c r="D1482" s="307"/>
      <c r="E1482" s="307"/>
      <c r="F1482" s="307"/>
      <c r="G1482" s="307"/>
    </row>
    <row r="1483" spans="4:7">
      <c r="D1483" s="307"/>
      <c r="E1483" s="307"/>
      <c r="F1483" s="307"/>
      <c r="G1483" s="307"/>
    </row>
    <row r="1484" spans="4:7">
      <c r="D1484" s="307"/>
      <c r="E1484" s="307"/>
      <c r="F1484" s="307"/>
      <c r="G1484" s="307"/>
    </row>
    <row r="1485" spans="4:7">
      <c r="D1485" s="307"/>
      <c r="E1485" s="307"/>
      <c r="F1485" s="307"/>
      <c r="G1485" s="307"/>
    </row>
    <row r="1486" spans="4:7">
      <c r="D1486" s="307"/>
      <c r="E1486" s="307"/>
      <c r="F1486" s="307"/>
      <c r="G1486" s="307"/>
    </row>
    <row r="1487" spans="4:7">
      <c r="D1487" s="307"/>
      <c r="E1487" s="307"/>
      <c r="F1487" s="307"/>
      <c r="G1487" s="307"/>
    </row>
    <row r="1488" spans="4:7">
      <c r="D1488" s="307"/>
      <c r="E1488" s="307"/>
      <c r="F1488" s="307"/>
      <c r="G1488" s="307"/>
    </row>
    <row r="1489" spans="4:7">
      <c r="D1489" s="307"/>
      <c r="E1489" s="307"/>
      <c r="F1489" s="307"/>
      <c r="G1489" s="307"/>
    </row>
    <row r="1490" spans="4:7">
      <c r="D1490" s="307"/>
      <c r="E1490" s="307"/>
      <c r="F1490" s="307"/>
      <c r="G1490" s="307"/>
    </row>
    <row r="1491" spans="4:7">
      <c r="D1491" s="307"/>
      <c r="E1491" s="307"/>
      <c r="F1491" s="307"/>
      <c r="G1491" s="307"/>
    </row>
    <row r="1492" spans="4:7">
      <c r="D1492" s="307"/>
      <c r="E1492" s="307"/>
      <c r="F1492" s="307"/>
      <c r="G1492" s="307"/>
    </row>
    <row r="1493" spans="4:7">
      <c r="D1493" s="307"/>
      <c r="E1493" s="307"/>
      <c r="F1493" s="307"/>
      <c r="G1493" s="307"/>
    </row>
    <row r="1494" spans="4:7">
      <c r="D1494" s="307"/>
      <c r="E1494" s="307"/>
      <c r="F1494" s="307"/>
      <c r="G1494" s="307"/>
    </row>
    <row r="1495" spans="4:7">
      <c r="D1495" s="307"/>
      <c r="E1495" s="307"/>
      <c r="F1495" s="307"/>
      <c r="G1495" s="307"/>
    </row>
    <row r="1496" spans="4:7">
      <c r="D1496" s="307"/>
      <c r="E1496" s="307"/>
      <c r="F1496" s="307"/>
      <c r="G1496" s="307"/>
    </row>
    <row r="1497" spans="4:7">
      <c r="D1497" s="307"/>
      <c r="E1497" s="307"/>
      <c r="F1497" s="307"/>
      <c r="G1497" s="307"/>
    </row>
    <row r="1498" spans="4:7">
      <c r="D1498" s="307"/>
      <c r="E1498" s="307"/>
      <c r="F1498" s="307"/>
      <c r="G1498" s="307"/>
    </row>
    <row r="1499" spans="4:7">
      <c r="D1499" s="307"/>
      <c r="E1499" s="307"/>
      <c r="F1499" s="307"/>
      <c r="G1499" s="307"/>
    </row>
    <row r="1500" spans="4:7">
      <c r="D1500" s="307"/>
      <c r="E1500" s="307"/>
      <c r="F1500" s="307"/>
      <c r="G1500" s="307"/>
    </row>
    <row r="1501" spans="4:7">
      <c r="D1501" s="307"/>
      <c r="E1501" s="307"/>
      <c r="F1501" s="307"/>
      <c r="G1501" s="307"/>
    </row>
    <row r="1502" spans="4:7">
      <c r="D1502" s="307"/>
      <c r="E1502" s="307"/>
      <c r="F1502" s="307"/>
      <c r="G1502" s="307"/>
    </row>
    <row r="1503" spans="4:7">
      <c r="D1503" s="307"/>
      <c r="E1503" s="307"/>
      <c r="F1503" s="307"/>
      <c r="G1503" s="307"/>
    </row>
    <row r="1504" spans="4:7">
      <c r="D1504" s="307"/>
      <c r="E1504" s="307"/>
      <c r="F1504" s="307"/>
      <c r="G1504" s="307"/>
    </row>
    <row r="1505" spans="4:7">
      <c r="D1505" s="307"/>
      <c r="E1505" s="307"/>
      <c r="F1505" s="307"/>
      <c r="G1505" s="307"/>
    </row>
    <row r="1506" spans="4:7">
      <c r="D1506" s="307"/>
      <c r="E1506" s="307"/>
      <c r="F1506" s="307"/>
      <c r="G1506" s="307"/>
    </row>
    <row r="1507" spans="4:7">
      <c r="D1507" s="307"/>
      <c r="E1507" s="307"/>
      <c r="F1507" s="307"/>
      <c r="G1507" s="307"/>
    </row>
    <row r="1508" spans="4:7">
      <c r="D1508" s="307"/>
      <c r="E1508" s="307"/>
      <c r="F1508" s="307"/>
      <c r="G1508" s="307"/>
    </row>
    <row r="1509" spans="4:7">
      <c r="D1509" s="307"/>
      <c r="E1509" s="307"/>
      <c r="F1509" s="307"/>
      <c r="G1509" s="307"/>
    </row>
    <row r="1510" spans="4:7">
      <c r="D1510" s="307"/>
      <c r="E1510" s="307"/>
      <c r="F1510" s="307"/>
      <c r="G1510" s="307"/>
    </row>
    <row r="1511" spans="4:7">
      <c r="D1511" s="307"/>
      <c r="E1511" s="307"/>
      <c r="F1511" s="307"/>
      <c r="G1511" s="307"/>
    </row>
    <row r="1512" spans="4:7">
      <c r="D1512" s="307"/>
      <c r="E1512" s="307"/>
      <c r="F1512" s="307"/>
      <c r="G1512" s="307"/>
    </row>
    <row r="1513" spans="4:7">
      <c r="D1513" s="307"/>
      <c r="E1513" s="307"/>
      <c r="F1513" s="307"/>
      <c r="G1513" s="307"/>
    </row>
    <row r="1514" spans="4:7">
      <c r="D1514" s="307"/>
      <c r="E1514" s="307"/>
      <c r="F1514" s="307"/>
      <c r="G1514" s="307"/>
    </row>
    <row r="1515" spans="4:7">
      <c r="D1515" s="307"/>
      <c r="E1515" s="307"/>
      <c r="F1515" s="307"/>
      <c r="G1515" s="307"/>
    </row>
    <row r="1516" spans="4:7">
      <c r="D1516" s="307"/>
      <c r="E1516" s="307"/>
      <c r="F1516" s="307"/>
      <c r="G1516" s="307"/>
    </row>
    <row r="1517" spans="4:7">
      <c r="D1517" s="307"/>
      <c r="E1517" s="307"/>
      <c r="F1517" s="307"/>
      <c r="G1517" s="307"/>
    </row>
    <row r="1518" spans="4:7">
      <c r="D1518" s="307"/>
      <c r="E1518" s="307"/>
      <c r="F1518" s="307"/>
      <c r="G1518" s="307"/>
    </row>
    <row r="1519" spans="4:7">
      <c r="D1519" s="307"/>
      <c r="E1519" s="307"/>
      <c r="F1519" s="307"/>
      <c r="G1519" s="307"/>
    </row>
    <row r="1520" spans="4:7">
      <c r="D1520" s="307"/>
      <c r="E1520" s="307"/>
      <c r="F1520" s="307"/>
      <c r="G1520" s="307"/>
    </row>
    <row r="1521" spans="4:7">
      <c r="D1521" s="307"/>
      <c r="E1521" s="307"/>
      <c r="F1521" s="307"/>
      <c r="G1521" s="307"/>
    </row>
    <row r="1522" spans="4:7">
      <c r="D1522" s="307"/>
      <c r="E1522" s="307"/>
      <c r="F1522" s="307"/>
      <c r="G1522" s="307"/>
    </row>
    <row r="1523" spans="4:7">
      <c r="D1523" s="307"/>
      <c r="E1523" s="307"/>
      <c r="F1523" s="307"/>
      <c r="G1523" s="307"/>
    </row>
    <row r="1524" spans="4:7">
      <c r="D1524" s="307"/>
      <c r="E1524" s="307"/>
      <c r="F1524" s="307"/>
      <c r="G1524" s="307"/>
    </row>
    <row r="1525" spans="4:7">
      <c r="D1525" s="307"/>
      <c r="E1525" s="307"/>
      <c r="F1525" s="307"/>
      <c r="G1525" s="307"/>
    </row>
    <row r="1526" spans="4:7">
      <c r="D1526" s="307"/>
      <c r="E1526" s="307"/>
      <c r="F1526" s="307"/>
      <c r="G1526" s="307"/>
    </row>
    <row r="1527" spans="4:7">
      <c r="D1527" s="307"/>
      <c r="E1527" s="307"/>
      <c r="F1527" s="307"/>
      <c r="G1527" s="307"/>
    </row>
    <row r="1528" spans="4:7">
      <c r="D1528" s="307"/>
      <c r="E1528" s="307"/>
      <c r="F1528" s="307"/>
      <c r="G1528" s="307"/>
    </row>
    <row r="1529" spans="4:7">
      <c r="D1529" s="307"/>
      <c r="E1529" s="307"/>
      <c r="F1529" s="307"/>
      <c r="G1529" s="307"/>
    </row>
    <row r="1530" spans="4:7">
      <c r="D1530" s="307"/>
      <c r="E1530" s="307"/>
      <c r="F1530" s="307"/>
      <c r="G1530" s="307"/>
    </row>
    <row r="1531" spans="4:7">
      <c r="D1531" s="307"/>
      <c r="E1531" s="307"/>
      <c r="F1531" s="307"/>
      <c r="G1531" s="307"/>
    </row>
    <row r="1532" spans="4:7">
      <c r="D1532" s="307"/>
      <c r="E1532" s="307"/>
      <c r="F1532" s="307"/>
      <c r="G1532" s="307"/>
    </row>
    <row r="1533" spans="4:7">
      <c r="D1533" s="307"/>
      <c r="E1533" s="307"/>
      <c r="F1533" s="307"/>
      <c r="G1533" s="307"/>
    </row>
    <row r="1534" spans="4:7">
      <c r="D1534" s="307"/>
      <c r="E1534" s="307"/>
      <c r="F1534" s="307"/>
      <c r="G1534" s="307"/>
    </row>
    <row r="1535" spans="4:7">
      <c r="D1535" s="307"/>
      <c r="E1535" s="307"/>
      <c r="F1535" s="307"/>
      <c r="G1535" s="307"/>
    </row>
    <row r="1536" spans="4:7">
      <c r="D1536" s="307"/>
      <c r="E1536" s="307"/>
      <c r="F1536" s="307"/>
      <c r="G1536" s="307"/>
    </row>
    <row r="1537" spans="4:7">
      <c r="D1537" s="307"/>
      <c r="E1537" s="307"/>
      <c r="F1537" s="307"/>
      <c r="G1537" s="307"/>
    </row>
    <row r="1538" spans="4:7">
      <c r="D1538" s="307"/>
      <c r="E1538" s="307"/>
      <c r="F1538" s="307"/>
      <c r="G1538" s="307"/>
    </row>
    <row r="1539" spans="4:7">
      <c r="D1539" s="307"/>
      <c r="E1539" s="307"/>
      <c r="F1539" s="307"/>
      <c r="G1539" s="307"/>
    </row>
    <row r="1540" spans="4:7">
      <c r="D1540" s="307"/>
      <c r="E1540" s="307"/>
      <c r="F1540" s="307"/>
      <c r="G1540" s="307"/>
    </row>
    <row r="1541" spans="4:7">
      <c r="D1541" s="307"/>
      <c r="E1541" s="307"/>
      <c r="F1541" s="307"/>
      <c r="G1541" s="307"/>
    </row>
    <row r="1542" spans="4:7">
      <c r="D1542" s="307"/>
      <c r="E1542" s="307"/>
      <c r="F1542" s="307"/>
      <c r="G1542" s="307"/>
    </row>
    <row r="1543" spans="4:7">
      <c r="D1543" s="307"/>
      <c r="E1543" s="307"/>
      <c r="F1543" s="307"/>
      <c r="G1543" s="307"/>
    </row>
    <row r="1544" spans="4:7">
      <c r="D1544" s="307"/>
      <c r="E1544" s="307"/>
      <c r="F1544" s="307"/>
      <c r="G1544" s="307"/>
    </row>
    <row r="1545" spans="4:7">
      <c r="D1545" s="307"/>
      <c r="E1545" s="307"/>
      <c r="F1545" s="307"/>
      <c r="G1545" s="307"/>
    </row>
    <row r="1546" spans="4:7">
      <c r="D1546" s="307"/>
      <c r="E1546" s="307"/>
      <c r="F1546" s="307"/>
      <c r="G1546" s="307"/>
    </row>
    <row r="1547" spans="4:7">
      <c r="D1547" s="307"/>
      <c r="E1547" s="307"/>
      <c r="F1547" s="307"/>
      <c r="G1547" s="307"/>
    </row>
    <row r="1548" spans="4:7">
      <c r="D1548" s="307"/>
      <c r="E1548" s="307"/>
      <c r="F1548" s="307"/>
      <c r="G1548" s="307"/>
    </row>
    <row r="1549" spans="4:7">
      <c r="D1549" s="307"/>
      <c r="E1549" s="307"/>
      <c r="F1549" s="307"/>
      <c r="G1549" s="307"/>
    </row>
    <row r="1550" spans="4:7">
      <c r="D1550" s="307"/>
      <c r="E1550" s="307"/>
      <c r="F1550" s="307"/>
      <c r="G1550" s="307"/>
    </row>
    <row r="1551" spans="4:7">
      <c r="D1551" s="307"/>
      <c r="E1551" s="307"/>
      <c r="F1551" s="307"/>
      <c r="G1551" s="307"/>
    </row>
    <row r="1552" spans="4:7">
      <c r="D1552" s="307"/>
      <c r="E1552" s="307"/>
      <c r="F1552" s="307"/>
      <c r="G1552" s="307"/>
    </row>
    <row r="1553" spans="4:7">
      <c r="D1553" s="307"/>
      <c r="E1553" s="307"/>
      <c r="F1553" s="307"/>
      <c r="G1553" s="307"/>
    </row>
    <row r="1554" spans="4:7">
      <c r="D1554" s="307"/>
      <c r="E1554" s="307"/>
      <c r="F1554" s="307"/>
      <c r="G1554" s="307"/>
    </row>
    <row r="1555" spans="4:7">
      <c r="D1555" s="307"/>
      <c r="E1555" s="307"/>
      <c r="F1555" s="307"/>
      <c r="G1555" s="307"/>
    </row>
    <row r="1556" spans="4:7">
      <c r="D1556" s="307"/>
      <c r="E1556" s="307"/>
      <c r="F1556" s="307"/>
      <c r="G1556" s="307"/>
    </row>
    <row r="1557" spans="4:7">
      <c r="D1557" s="307"/>
      <c r="E1557" s="307"/>
      <c r="F1557" s="307"/>
      <c r="G1557" s="307"/>
    </row>
    <row r="1558" spans="4:7">
      <c r="D1558" s="307"/>
      <c r="E1558" s="307"/>
      <c r="F1558" s="307"/>
      <c r="G1558" s="307"/>
    </row>
    <row r="1559" spans="4:7">
      <c r="D1559" s="307"/>
      <c r="E1559" s="307"/>
      <c r="F1559" s="307"/>
      <c r="G1559" s="307"/>
    </row>
    <row r="1560" spans="4:7">
      <c r="D1560" s="307"/>
      <c r="E1560" s="307"/>
      <c r="F1560" s="307"/>
      <c r="G1560" s="307"/>
    </row>
    <row r="1561" spans="4:7">
      <c r="D1561" s="307"/>
      <c r="E1561" s="307"/>
      <c r="F1561" s="307"/>
      <c r="G1561" s="307"/>
    </row>
    <row r="1562" spans="4:7">
      <c r="D1562" s="307"/>
      <c r="E1562" s="307"/>
      <c r="F1562" s="307"/>
      <c r="G1562" s="307"/>
    </row>
    <row r="1563" spans="4:7">
      <c r="D1563" s="307"/>
      <c r="E1563" s="307"/>
      <c r="F1563" s="307"/>
      <c r="G1563" s="307"/>
    </row>
    <row r="1564" spans="4:7">
      <c r="D1564" s="307"/>
      <c r="E1564" s="307"/>
      <c r="F1564" s="307"/>
      <c r="G1564" s="307"/>
    </row>
    <row r="1565" spans="4:7">
      <c r="D1565" s="307"/>
      <c r="E1565" s="307"/>
      <c r="F1565" s="307"/>
      <c r="G1565" s="307"/>
    </row>
    <row r="1566" spans="4:7">
      <c r="D1566" s="307"/>
      <c r="E1566" s="307"/>
      <c r="F1566" s="307"/>
      <c r="G1566" s="307"/>
    </row>
    <row r="1567" spans="4:7">
      <c r="D1567" s="307"/>
      <c r="E1567" s="307"/>
      <c r="F1567" s="307"/>
      <c r="G1567" s="307"/>
    </row>
    <row r="1568" spans="4:7">
      <c r="D1568" s="307"/>
      <c r="E1568" s="307"/>
      <c r="F1568" s="307"/>
      <c r="G1568" s="307"/>
    </row>
    <row r="1569" spans="4:7">
      <c r="D1569" s="307"/>
      <c r="E1569" s="307"/>
      <c r="F1569" s="307"/>
      <c r="G1569" s="307"/>
    </row>
    <row r="1570" spans="4:7">
      <c r="D1570" s="307"/>
      <c r="E1570" s="307"/>
      <c r="F1570" s="307"/>
      <c r="G1570" s="307"/>
    </row>
    <row r="1571" spans="4:7">
      <c r="D1571" s="307"/>
      <c r="E1571" s="307"/>
      <c r="F1571" s="307"/>
      <c r="G1571" s="307"/>
    </row>
    <row r="1572" spans="4:7">
      <c r="D1572" s="307"/>
      <c r="E1572" s="307"/>
      <c r="F1572" s="307"/>
      <c r="G1572" s="307"/>
    </row>
    <row r="1573" spans="4:7">
      <c r="D1573" s="307"/>
      <c r="E1573" s="307"/>
      <c r="F1573" s="307"/>
      <c r="G1573" s="307"/>
    </row>
    <row r="1574" spans="4:7">
      <c r="D1574" s="307"/>
      <c r="E1574" s="307"/>
      <c r="F1574" s="307"/>
      <c r="G1574" s="307"/>
    </row>
    <row r="1575" spans="4:7">
      <c r="D1575" s="307"/>
      <c r="E1575" s="307"/>
      <c r="F1575" s="307"/>
      <c r="G1575" s="307"/>
    </row>
    <row r="1576" spans="4:7">
      <c r="D1576" s="307"/>
      <c r="E1576" s="307"/>
      <c r="F1576" s="307"/>
      <c r="G1576" s="307"/>
    </row>
    <row r="1577" spans="4:7">
      <c r="D1577" s="307"/>
      <c r="E1577" s="307"/>
      <c r="F1577" s="307"/>
      <c r="G1577" s="307"/>
    </row>
    <row r="1578" spans="4:7">
      <c r="D1578" s="307"/>
      <c r="E1578" s="307"/>
      <c r="F1578" s="307"/>
      <c r="G1578" s="307"/>
    </row>
    <row r="1579" spans="4:7">
      <c r="D1579" s="307"/>
      <c r="E1579" s="307"/>
      <c r="F1579" s="307"/>
      <c r="G1579" s="307"/>
    </row>
    <row r="1580" spans="4:7">
      <c r="D1580" s="307"/>
      <c r="E1580" s="307"/>
      <c r="F1580" s="307"/>
      <c r="G1580" s="307"/>
    </row>
    <row r="1581" spans="4:7">
      <c r="D1581" s="307"/>
      <c r="E1581" s="307"/>
      <c r="F1581" s="307"/>
      <c r="G1581" s="307"/>
    </row>
    <row r="1582" spans="4:7">
      <c r="D1582" s="307"/>
      <c r="E1582" s="307"/>
      <c r="F1582" s="307"/>
      <c r="G1582" s="307"/>
    </row>
    <row r="1583" spans="4:7">
      <c r="D1583" s="307"/>
      <c r="E1583" s="307"/>
      <c r="F1583" s="307"/>
      <c r="G1583" s="307"/>
    </row>
    <row r="1584" spans="4:7">
      <c r="D1584" s="307"/>
      <c r="E1584" s="307"/>
      <c r="F1584" s="307"/>
      <c r="G1584" s="307"/>
    </row>
    <row r="1585" spans="4:7">
      <c r="D1585" s="307"/>
      <c r="E1585" s="307"/>
      <c r="F1585" s="307"/>
      <c r="G1585" s="307"/>
    </row>
    <row r="1586" spans="4:7">
      <c r="D1586" s="307"/>
      <c r="E1586" s="307"/>
      <c r="F1586" s="307"/>
      <c r="G1586" s="307"/>
    </row>
    <row r="1587" spans="4:7">
      <c r="D1587" s="307"/>
      <c r="E1587" s="307"/>
      <c r="F1587" s="307"/>
      <c r="G1587" s="307"/>
    </row>
    <row r="1588" spans="4:7">
      <c r="D1588" s="307"/>
      <c r="E1588" s="307"/>
      <c r="F1588" s="307"/>
      <c r="G1588" s="307"/>
    </row>
    <row r="1589" spans="4:7">
      <c r="D1589" s="307"/>
      <c r="E1589" s="307"/>
      <c r="F1589" s="307"/>
      <c r="G1589" s="307"/>
    </row>
    <row r="1590" spans="4:7">
      <c r="D1590" s="307"/>
      <c r="E1590" s="307"/>
      <c r="F1590" s="307"/>
      <c r="G1590" s="307"/>
    </row>
    <row r="1591" spans="4:7">
      <c r="D1591" s="307"/>
      <c r="E1591" s="307"/>
      <c r="F1591" s="307"/>
      <c r="G1591" s="307"/>
    </row>
    <row r="1592" spans="4:7">
      <c r="D1592" s="307"/>
      <c r="E1592" s="307"/>
      <c r="F1592" s="307"/>
      <c r="G1592" s="307"/>
    </row>
    <row r="1593" spans="4:7">
      <c r="D1593" s="307"/>
      <c r="E1593" s="307"/>
      <c r="F1593" s="307"/>
      <c r="G1593" s="307"/>
    </row>
    <row r="1594" spans="4:7">
      <c r="D1594" s="307"/>
      <c r="E1594" s="307"/>
      <c r="F1594" s="307"/>
      <c r="G1594" s="307"/>
    </row>
    <row r="1595" spans="4:7">
      <c r="D1595" s="307"/>
      <c r="E1595" s="307"/>
      <c r="F1595" s="307"/>
      <c r="G1595" s="307"/>
    </row>
    <row r="1596" spans="4:7">
      <c r="D1596" s="307"/>
      <c r="E1596" s="307"/>
      <c r="F1596" s="307"/>
      <c r="G1596" s="307"/>
    </row>
    <row r="1597" spans="4:7">
      <c r="D1597" s="307"/>
      <c r="E1597" s="307"/>
      <c r="F1597" s="307"/>
      <c r="G1597" s="307"/>
    </row>
    <row r="1598" spans="4:7">
      <c r="D1598" s="307"/>
      <c r="E1598" s="307"/>
      <c r="F1598" s="307"/>
      <c r="G1598" s="307"/>
    </row>
    <row r="1599" spans="4:7">
      <c r="D1599" s="307"/>
      <c r="E1599" s="307"/>
      <c r="F1599" s="307"/>
      <c r="G1599" s="307"/>
    </row>
    <row r="1600" spans="4:7">
      <c r="D1600" s="307"/>
      <c r="E1600" s="307"/>
      <c r="F1600" s="307"/>
      <c r="G1600" s="307"/>
    </row>
    <row r="1601" spans="4:7">
      <c r="D1601" s="307"/>
      <c r="E1601" s="307"/>
      <c r="F1601" s="307"/>
      <c r="G1601" s="307"/>
    </row>
    <row r="1602" spans="4:7">
      <c r="D1602" s="307"/>
      <c r="E1602" s="307"/>
      <c r="F1602" s="307"/>
      <c r="G1602" s="307"/>
    </row>
    <row r="1603" spans="4:7">
      <c r="D1603" s="307"/>
      <c r="E1603" s="307"/>
      <c r="F1603" s="307"/>
      <c r="G1603" s="307"/>
    </row>
    <row r="1604" spans="4:7">
      <c r="D1604" s="307"/>
      <c r="E1604" s="307"/>
      <c r="F1604" s="307"/>
      <c r="G1604" s="307"/>
    </row>
    <row r="1605" spans="4:7">
      <c r="D1605" s="307"/>
      <c r="E1605" s="307"/>
      <c r="F1605" s="307"/>
      <c r="G1605" s="307"/>
    </row>
    <row r="1606" spans="4:7">
      <c r="D1606" s="307"/>
      <c r="E1606" s="307"/>
      <c r="F1606" s="307"/>
      <c r="G1606" s="307"/>
    </row>
    <row r="1607" spans="4:7">
      <c r="D1607" s="307"/>
      <c r="E1607" s="307"/>
      <c r="F1607" s="307"/>
      <c r="G1607" s="307"/>
    </row>
    <row r="1608" spans="4:7">
      <c r="D1608" s="307"/>
      <c r="E1608" s="307"/>
      <c r="F1608" s="307"/>
      <c r="G1608" s="307"/>
    </row>
    <row r="1609" spans="4:7">
      <c r="D1609" s="307"/>
      <c r="E1609" s="307"/>
      <c r="F1609" s="307"/>
      <c r="G1609" s="307"/>
    </row>
    <row r="1610" spans="4:7">
      <c r="D1610" s="307"/>
      <c r="E1610" s="307"/>
      <c r="F1610" s="307"/>
      <c r="G1610" s="307"/>
    </row>
    <row r="1611" spans="4:7">
      <c r="D1611" s="307"/>
      <c r="E1611" s="307"/>
      <c r="F1611" s="307"/>
      <c r="G1611" s="307"/>
    </row>
    <row r="1612" spans="4:7">
      <c r="D1612" s="307"/>
      <c r="E1612" s="307"/>
      <c r="F1612" s="307"/>
      <c r="G1612" s="307"/>
    </row>
    <row r="1613" spans="4:7">
      <c r="D1613" s="307"/>
      <c r="E1613" s="307"/>
      <c r="F1613" s="307"/>
      <c r="G1613" s="307"/>
    </row>
    <row r="1614" spans="4:7">
      <c r="D1614" s="307"/>
      <c r="E1614" s="307"/>
      <c r="F1614" s="307"/>
      <c r="G1614" s="307"/>
    </row>
    <row r="1615" spans="4:7">
      <c r="D1615" s="307"/>
      <c r="E1615" s="307"/>
      <c r="F1615" s="307"/>
      <c r="G1615" s="307"/>
    </row>
    <row r="1616" spans="4:7">
      <c r="D1616" s="307"/>
      <c r="E1616" s="307"/>
      <c r="F1616" s="307"/>
      <c r="G1616" s="307"/>
    </row>
    <row r="1617" spans="4:7">
      <c r="D1617" s="307"/>
      <c r="E1617" s="307"/>
      <c r="F1617" s="307"/>
      <c r="G1617" s="307"/>
    </row>
    <row r="1618" spans="4:7">
      <c r="D1618" s="307"/>
      <c r="E1618" s="307"/>
      <c r="F1618" s="307"/>
      <c r="G1618" s="307"/>
    </row>
    <row r="1619" spans="4:7">
      <c r="D1619" s="307"/>
      <c r="E1619" s="307"/>
      <c r="F1619" s="307"/>
      <c r="G1619" s="307"/>
    </row>
    <row r="1620" spans="4:7">
      <c r="D1620" s="307"/>
      <c r="E1620" s="307"/>
      <c r="F1620" s="307"/>
      <c r="G1620" s="307"/>
    </row>
    <row r="1621" spans="4:7">
      <c r="D1621" s="307"/>
      <c r="E1621" s="307"/>
      <c r="F1621" s="307"/>
      <c r="G1621" s="307"/>
    </row>
    <row r="1622" spans="4:7">
      <c r="D1622" s="307"/>
      <c r="E1622" s="307"/>
      <c r="F1622" s="307"/>
      <c r="G1622" s="307"/>
    </row>
    <row r="1623" spans="4:7">
      <c r="D1623" s="307"/>
      <c r="E1623" s="307"/>
      <c r="F1623" s="307"/>
      <c r="G1623" s="307"/>
    </row>
    <row r="1624" spans="4:7">
      <c r="D1624" s="307"/>
      <c r="E1624" s="307"/>
      <c r="F1624" s="307"/>
      <c r="G1624" s="307"/>
    </row>
    <row r="1625" spans="4:7">
      <c r="D1625" s="307"/>
      <c r="E1625" s="307"/>
      <c r="F1625" s="307"/>
      <c r="G1625" s="307"/>
    </row>
    <row r="1626" spans="4:7">
      <c r="D1626" s="307"/>
      <c r="E1626" s="307"/>
      <c r="F1626" s="307"/>
      <c r="G1626" s="307"/>
    </row>
    <row r="1627" spans="4:7">
      <c r="D1627" s="307"/>
      <c r="E1627" s="307"/>
      <c r="F1627" s="307"/>
      <c r="G1627" s="307"/>
    </row>
    <row r="1628" spans="4:7">
      <c r="D1628" s="307"/>
      <c r="E1628" s="307"/>
      <c r="F1628" s="307"/>
      <c r="G1628" s="307"/>
    </row>
    <row r="1629" spans="4:7">
      <c r="D1629" s="307"/>
      <c r="E1629" s="307"/>
      <c r="F1629" s="307"/>
      <c r="G1629" s="307"/>
    </row>
    <row r="1630" spans="4:7">
      <c r="D1630" s="307"/>
      <c r="E1630" s="307"/>
      <c r="F1630" s="307"/>
      <c r="G1630" s="307"/>
    </row>
    <row r="1631" spans="4:7">
      <c r="D1631" s="307"/>
      <c r="E1631" s="307"/>
      <c r="F1631" s="307"/>
      <c r="G1631" s="307"/>
    </row>
    <row r="1632" spans="4:7">
      <c r="D1632" s="307"/>
      <c r="E1632" s="307"/>
      <c r="F1632" s="307"/>
      <c r="G1632" s="307"/>
    </row>
    <row r="1633" spans="4:7">
      <c r="D1633" s="307"/>
      <c r="E1633" s="307"/>
      <c r="F1633" s="307"/>
      <c r="G1633" s="307"/>
    </row>
    <row r="1634" spans="4:7">
      <c r="D1634" s="307"/>
      <c r="E1634" s="307"/>
      <c r="F1634" s="307"/>
      <c r="G1634" s="307"/>
    </row>
    <row r="1635" spans="4:7">
      <c r="D1635" s="307"/>
      <c r="E1635" s="307"/>
      <c r="F1635" s="307"/>
      <c r="G1635" s="307"/>
    </row>
    <row r="1636" spans="4:7">
      <c r="D1636" s="307"/>
      <c r="E1636" s="307"/>
      <c r="F1636" s="307"/>
      <c r="G1636" s="307"/>
    </row>
    <row r="1637" spans="4:7">
      <c r="D1637" s="307"/>
      <c r="E1637" s="307"/>
      <c r="F1637" s="307"/>
      <c r="G1637" s="307"/>
    </row>
    <row r="1638" spans="4:7">
      <c r="D1638" s="307"/>
      <c r="E1638" s="307"/>
      <c r="F1638" s="307"/>
      <c r="G1638" s="307"/>
    </row>
    <row r="1639" spans="4:7">
      <c r="D1639" s="307"/>
      <c r="E1639" s="307"/>
      <c r="F1639" s="307"/>
      <c r="G1639" s="307"/>
    </row>
    <row r="1640" spans="4:7">
      <c r="D1640" s="307"/>
      <c r="E1640" s="307"/>
      <c r="F1640" s="307"/>
      <c r="G1640" s="307"/>
    </row>
    <row r="1641" spans="4:7">
      <c r="D1641" s="307"/>
      <c r="E1641" s="307"/>
      <c r="F1641" s="307"/>
      <c r="G1641" s="307"/>
    </row>
    <row r="1642" spans="4:7">
      <c r="D1642" s="307"/>
      <c r="E1642" s="307"/>
      <c r="F1642" s="307"/>
      <c r="G1642" s="307"/>
    </row>
    <row r="1643" spans="4:7">
      <c r="D1643" s="307"/>
      <c r="E1643" s="307"/>
      <c r="F1643" s="307"/>
      <c r="G1643" s="307"/>
    </row>
    <row r="1644" spans="4:7">
      <c r="D1644" s="307"/>
      <c r="E1644" s="307"/>
      <c r="F1644" s="307"/>
      <c r="G1644" s="307"/>
    </row>
    <row r="1645" spans="4:7">
      <c r="D1645" s="307"/>
      <c r="E1645" s="307"/>
      <c r="F1645" s="307"/>
      <c r="G1645" s="307"/>
    </row>
    <row r="1646" spans="4:7">
      <c r="D1646" s="307"/>
      <c r="E1646" s="307"/>
      <c r="F1646" s="307"/>
      <c r="G1646" s="307"/>
    </row>
    <row r="1647" spans="4:7">
      <c r="D1647" s="307"/>
      <c r="E1647" s="307"/>
      <c r="F1647" s="307"/>
      <c r="G1647" s="307"/>
    </row>
    <row r="1648" spans="4:7">
      <c r="D1648" s="307"/>
      <c r="E1648" s="307"/>
      <c r="F1648" s="307"/>
      <c r="G1648" s="307"/>
    </row>
    <row r="1649" spans="4:7">
      <c r="D1649" s="307"/>
      <c r="E1649" s="307"/>
      <c r="F1649" s="307"/>
      <c r="G1649" s="307"/>
    </row>
    <row r="1650" spans="4:7">
      <c r="D1650" s="307"/>
      <c r="E1650" s="307"/>
      <c r="F1650" s="307"/>
      <c r="G1650" s="307"/>
    </row>
    <row r="1651" spans="4:7">
      <c r="D1651" s="307"/>
      <c r="E1651" s="307"/>
      <c r="F1651" s="307"/>
      <c r="G1651" s="307"/>
    </row>
    <row r="1652" spans="4:7">
      <c r="D1652" s="307"/>
      <c r="E1652" s="307"/>
      <c r="F1652" s="307"/>
      <c r="G1652" s="307"/>
    </row>
    <row r="1653" spans="4:7">
      <c r="D1653" s="307"/>
      <c r="E1653" s="307"/>
      <c r="F1653" s="307"/>
      <c r="G1653" s="307"/>
    </row>
    <row r="1654" spans="4:7">
      <c r="D1654" s="307"/>
      <c r="E1654" s="307"/>
      <c r="F1654" s="307"/>
      <c r="G1654" s="307"/>
    </row>
    <row r="1655" spans="4:7">
      <c r="D1655" s="307"/>
      <c r="E1655" s="307"/>
      <c r="F1655" s="307"/>
      <c r="G1655" s="307"/>
    </row>
    <row r="1656" spans="4:7">
      <c r="D1656" s="307"/>
      <c r="E1656" s="307"/>
      <c r="F1656" s="307"/>
      <c r="G1656" s="307"/>
    </row>
    <row r="1657" spans="4:7">
      <c r="D1657" s="307"/>
      <c r="E1657" s="307"/>
      <c r="F1657" s="307"/>
      <c r="G1657" s="307"/>
    </row>
    <row r="1658" spans="4:7">
      <c r="D1658" s="307"/>
      <c r="E1658" s="307"/>
      <c r="F1658" s="307"/>
      <c r="G1658" s="307"/>
    </row>
    <row r="1659" spans="4:7">
      <c r="D1659" s="307"/>
      <c r="E1659" s="307"/>
      <c r="F1659" s="307"/>
      <c r="G1659" s="307"/>
    </row>
    <row r="1660" spans="4:7">
      <c r="D1660" s="307"/>
      <c r="E1660" s="307"/>
      <c r="F1660" s="307"/>
      <c r="G1660" s="307"/>
    </row>
    <row r="1661" spans="4:7">
      <c r="D1661" s="307"/>
      <c r="E1661" s="307"/>
      <c r="F1661" s="307"/>
      <c r="G1661" s="307"/>
    </row>
    <row r="1662" spans="4:7">
      <c r="D1662" s="307"/>
      <c r="E1662" s="307"/>
      <c r="F1662" s="307"/>
      <c r="G1662" s="307"/>
    </row>
    <row r="1663" spans="4:7">
      <c r="D1663" s="307"/>
      <c r="E1663" s="307"/>
      <c r="F1663" s="307"/>
      <c r="G1663" s="307"/>
    </row>
    <row r="1664" spans="4:7">
      <c r="D1664" s="307"/>
      <c r="E1664" s="307"/>
      <c r="F1664" s="307"/>
      <c r="G1664" s="307"/>
    </row>
    <row r="1665" spans="4:7">
      <c r="D1665" s="307"/>
      <c r="E1665" s="307"/>
      <c r="F1665" s="307"/>
      <c r="G1665" s="307"/>
    </row>
    <row r="1666" spans="4:7">
      <c r="D1666" s="307"/>
      <c r="E1666" s="307"/>
      <c r="F1666" s="307"/>
      <c r="G1666" s="307"/>
    </row>
    <row r="1667" spans="4:7">
      <c r="D1667" s="307"/>
      <c r="E1667" s="307"/>
      <c r="F1667" s="307"/>
      <c r="G1667" s="307"/>
    </row>
    <row r="1668" spans="4:7">
      <c r="D1668" s="307"/>
      <c r="E1668" s="307"/>
      <c r="F1668" s="307"/>
      <c r="G1668" s="307"/>
    </row>
    <row r="1669" spans="4:7">
      <c r="D1669" s="307"/>
      <c r="E1669" s="307"/>
      <c r="F1669" s="307"/>
      <c r="G1669" s="307"/>
    </row>
    <row r="1670" spans="4:7">
      <c r="D1670" s="307"/>
      <c r="E1670" s="307"/>
      <c r="F1670" s="307"/>
      <c r="G1670" s="307"/>
    </row>
    <row r="1671" spans="4:7">
      <c r="D1671" s="307"/>
      <c r="E1671" s="307"/>
      <c r="F1671" s="307"/>
      <c r="G1671" s="307"/>
    </row>
    <row r="1672" spans="4:7">
      <c r="D1672" s="307"/>
      <c r="E1672" s="307"/>
      <c r="F1672" s="307"/>
      <c r="G1672" s="307"/>
    </row>
    <row r="1673" spans="4:7">
      <c r="D1673" s="307"/>
      <c r="E1673" s="307"/>
      <c r="F1673" s="307"/>
      <c r="G1673" s="307"/>
    </row>
    <row r="1674" spans="4:7">
      <c r="D1674" s="307"/>
      <c r="E1674" s="307"/>
      <c r="F1674" s="307"/>
      <c r="G1674" s="307"/>
    </row>
    <row r="1675" spans="4:7">
      <c r="D1675" s="307"/>
      <c r="E1675" s="307"/>
      <c r="F1675" s="307"/>
      <c r="G1675" s="307"/>
    </row>
    <row r="1676" spans="4:7">
      <c r="D1676" s="307"/>
      <c r="E1676" s="307"/>
      <c r="F1676" s="307"/>
      <c r="G1676" s="307"/>
    </row>
    <row r="1677" spans="4:7">
      <c r="D1677" s="307"/>
      <c r="E1677" s="307"/>
      <c r="F1677" s="307"/>
      <c r="G1677" s="307"/>
    </row>
    <row r="1678" spans="4:7">
      <c r="D1678" s="307"/>
      <c r="E1678" s="307"/>
      <c r="F1678" s="307"/>
      <c r="G1678" s="307"/>
    </row>
    <row r="1679" spans="4:7">
      <c r="D1679" s="307"/>
      <c r="E1679" s="307"/>
      <c r="F1679" s="307"/>
      <c r="G1679" s="307"/>
    </row>
    <row r="1680" spans="4:7">
      <c r="D1680" s="307"/>
      <c r="E1680" s="307"/>
      <c r="F1680" s="307"/>
      <c r="G1680" s="307"/>
    </row>
    <row r="1681" spans="4:7">
      <c r="D1681" s="307"/>
      <c r="E1681" s="307"/>
      <c r="F1681" s="307"/>
      <c r="G1681" s="307"/>
    </row>
    <row r="1682" spans="4:7">
      <c r="D1682" s="307"/>
      <c r="E1682" s="307"/>
      <c r="F1682" s="307"/>
      <c r="G1682" s="307"/>
    </row>
    <row r="1683" spans="4:7">
      <c r="D1683" s="307"/>
      <c r="E1683" s="307"/>
      <c r="F1683" s="307"/>
      <c r="G1683" s="307"/>
    </row>
    <row r="1684" spans="4:7">
      <c r="D1684" s="307"/>
      <c r="E1684" s="307"/>
      <c r="F1684" s="307"/>
      <c r="G1684" s="307"/>
    </row>
    <row r="1685" spans="4:7">
      <c r="D1685" s="307"/>
      <c r="E1685" s="307"/>
      <c r="F1685" s="307"/>
      <c r="G1685" s="307"/>
    </row>
    <row r="1686" spans="4:7">
      <c r="D1686" s="307"/>
      <c r="E1686" s="307"/>
      <c r="F1686" s="307"/>
      <c r="G1686" s="307"/>
    </row>
    <row r="1687" spans="4:7">
      <c r="D1687" s="307"/>
      <c r="E1687" s="307"/>
      <c r="F1687" s="307"/>
      <c r="G1687" s="307"/>
    </row>
    <row r="1688" spans="4:7">
      <c r="D1688" s="307"/>
      <c r="E1688" s="307"/>
      <c r="F1688" s="307"/>
      <c r="G1688" s="307"/>
    </row>
    <row r="1689" spans="4:7">
      <c r="D1689" s="307"/>
      <c r="E1689" s="307"/>
      <c r="F1689" s="307"/>
      <c r="G1689" s="307"/>
    </row>
    <row r="1690" spans="4:7">
      <c r="D1690" s="307"/>
      <c r="E1690" s="307"/>
      <c r="F1690" s="307"/>
      <c r="G1690" s="307"/>
    </row>
    <row r="1691" spans="4:7">
      <c r="D1691" s="307"/>
      <c r="E1691" s="307"/>
      <c r="F1691" s="307"/>
      <c r="G1691" s="307"/>
    </row>
    <row r="1692" spans="4:7">
      <c r="D1692" s="307"/>
      <c r="E1692" s="307"/>
      <c r="F1692" s="307"/>
      <c r="G1692" s="307"/>
    </row>
    <row r="1693" spans="4:7">
      <c r="D1693" s="307"/>
      <c r="E1693" s="307"/>
      <c r="F1693" s="307"/>
      <c r="G1693" s="307"/>
    </row>
    <row r="1694" spans="4:7">
      <c r="D1694" s="307"/>
      <c r="E1694" s="307"/>
      <c r="F1694" s="307"/>
      <c r="G1694" s="307"/>
    </row>
    <row r="1695" spans="4:7">
      <c r="D1695" s="307"/>
      <c r="E1695" s="307"/>
      <c r="F1695" s="307"/>
      <c r="G1695" s="307"/>
    </row>
    <row r="1696" spans="4:7">
      <c r="D1696" s="307"/>
      <c r="E1696" s="307"/>
      <c r="F1696" s="307"/>
      <c r="G1696" s="307"/>
    </row>
    <row r="1697" spans="4:7">
      <c r="D1697" s="307"/>
      <c r="E1697" s="307"/>
      <c r="F1697" s="307"/>
      <c r="G1697" s="307"/>
    </row>
    <row r="1698" spans="4:7">
      <c r="D1698" s="307"/>
      <c r="E1698" s="307"/>
      <c r="F1698" s="307"/>
      <c r="G1698" s="307"/>
    </row>
    <row r="1699" spans="4:7">
      <c r="D1699" s="307"/>
      <c r="E1699" s="307"/>
      <c r="F1699" s="307"/>
      <c r="G1699" s="307"/>
    </row>
    <row r="1700" spans="4:7">
      <c r="D1700" s="307"/>
      <c r="E1700" s="307"/>
      <c r="F1700" s="307"/>
      <c r="G1700" s="307"/>
    </row>
    <row r="1701" spans="4:7">
      <c r="D1701" s="307"/>
      <c r="E1701" s="307"/>
      <c r="F1701" s="307"/>
      <c r="G1701" s="307"/>
    </row>
    <row r="1702" spans="4:7">
      <c r="D1702" s="307"/>
      <c r="E1702" s="307"/>
      <c r="F1702" s="307"/>
      <c r="G1702" s="307"/>
    </row>
    <row r="1703" spans="4:7">
      <c r="D1703" s="307"/>
      <c r="E1703" s="307"/>
      <c r="F1703" s="307"/>
      <c r="G1703" s="307"/>
    </row>
    <row r="1704" spans="4:7">
      <c r="D1704" s="307"/>
      <c r="E1704" s="307"/>
      <c r="F1704" s="307"/>
      <c r="G1704" s="307"/>
    </row>
    <row r="1705" spans="4:7">
      <c r="D1705" s="307"/>
      <c r="E1705" s="307"/>
      <c r="F1705" s="307"/>
      <c r="G1705" s="307"/>
    </row>
    <row r="1706" spans="4:7">
      <c r="D1706" s="307"/>
      <c r="E1706" s="307"/>
      <c r="F1706" s="307"/>
      <c r="G1706" s="307"/>
    </row>
    <row r="1707" spans="4:7">
      <c r="D1707" s="307"/>
      <c r="E1707" s="307"/>
      <c r="F1707" s="307"/>
      <c r="G1707" s="307"/>
    </row>
    <row r="1708" spans="4:7">
      <c r="D1708" s="307"/>
      <c r="E1708" s="307"/>
      <c r="F1708" s="307"/>
      <c r="G1708" s="307"/>
    </row>
    <row r="1709" spans="4:7">
      <c r="D1709" s="307"/>
      <c r="E1709" s="307"/>
      <c r="F1709" s="307"/>
      <c r="G1709" s="307"/>
    </row>
    <row r="1710" spans="4:7">
      <c r="D1710" s="307"/>
      <c r="E1710" s="307"/>
      <c r="F1710" s="307"/>
      <c r="G1710" s="307"/>
    </row>
    <row r="1711" spans="4:7">
      <c r="D1711" s="307"/>
      <c r="E1711" s="307"/>
      <c r="F1711" s="307"/>
      <c r="G1711" s="307"/>
    </row>
    <row r="1712" spans="4:7">
      <c r="D1712" s="307"/>
      <c r="E1712" s="307"/>
      <c r="F1712" s="307"/>
      <c r="G1712" s="307"/>
    </row>
    <row r="1713" spans="4:7">
      <c r="D1713" s="307"/>
      <c r="E1713" s="307"/>
      <c r="F1713" s="307"/>
      <c r="G1713" s="307"/>
    </row>
    <row r="1714" spans="4:7">
      <c r="D1714" s="307"/>
      <c r="E1714" s="307"/>
      <c r="F1714" s="307"/>
      <c r="G1714" s="307"/>
    </row>
    <row r="1715" spans="4:7">
      <c r="D1715" s="307"/>
      <c r="E1715" s="307"/>
      <c r="F1715" s="307"/>
      <c r="G1715" s="307"/>
    </row>
    <row r="1716" spans="4:7">
      <c r="D1716" s="307"/>
      <c r="E1716" s="307"/>
      <c r="F1716" s="307"/>
      <c r="G1716" s="307"/>
    </row>
    <row r="1717" spans="4:7">
      <c r="D1717" s="307"/>
      <c r="E1717" s="307"/>
      <c r="F1717" s="307"/>
      <c r="G1717" s="307"/>
    </row>
    <row r="1718" spans="4:7">
      <c r="D1718" s="307"/>
      <c r="E1718" s="307"/>
      <c r="F1718" s="307"/>
      <c r="G1718" s="307"/>
    </row>
    <row r="1719" spans="4:7">
      <c r="D1719" s="307"/>
      <c r="E1719" s="307"/>
      <c r="F1719" s="307"/>
      <c r="G1719" s="307"/>
    </row>
    <row r="1720" spans="4:7">
      <c r="D1720" s="307"/>
      <c r="E1720" s="307"/>
      <c r="F1720" s="307"/>
      <c r="G1720" s="307"/>
    </row>
    <row r="1721" spans="4:7">
      <c r="D1721" s="307"/>
      <c r="E1721" s="307"/>
      <c r="F1721" s="307"/>
      <c r="G1721" s="307"/>
    </row>
    <row r="1722" spans="4:7">
      <c r="D1722" s="307"/>
      <c r="E1722" s="307"/>
      <c r="F1722" s="307"/>
      <c r="G1722" s="307"/>
    </row>
    <row r="1723" spans="4:7">
      <c r="D1723" s="307"/>
      <c r="E1723" s="307"/>
      <c r="F1723" s="307"/>
      <c r="G1723" s="307"/>
    </row>
    <row r="1724" spans="4:7">
      <c r="D1724" s="307"/>
      <c r="E1724" s="307"/>
      <c r="F1724" s="307"/>
      <c r="G1724" s="307"/>
    </row>
    <row r="1725" spans="4:7">
      <c r="D1725" s="307"/>
      <c r="E1725" s="307"/>
      <c r="F1725" s="307"/>
      <c r="G1725" s="307"/>
    </row>
    <row r="1726" spans="4:7">
      <c r="D1726" s="307"/>
      <c r="E1726" s="307"/>
      <c r="F1726" s="307"/>
      <c r="G1726" s="307"/>
    </row>
    <row r="1727" spans="4:7">
      <c r="D1727" s="307"/>
      <c r="E1727" s="307"/>
      <c r="F1727" s="307"/>
      <c r="G1727" s="307"/>
    </row>
    <row r="1728" spans="4:7">
      <c r="D1728" s="307"/>
      <c r="E1728" s="307"/>
      <c r="F1728" s="307"/>
      <c r="G1728" s="307"/>
    </row>
    <row r="1729" spans="4:7">
      <c r="D1729" s="307"/>
      <c r="E1729" s="307"/>
      <c r="F1729" s="307"/>
      <c r="G1729" s="307"/>
    </row>
    <row r="1730" spans="4:7">
      <c r="D1730" s="307"/>
      <c r="E1730" s="307"/>
      <c r="F1730" s="307"/>
      <c r="G1730" s="307"/>
    </row>
    <row r="1731" spans="4:7">
      <c r="D1731" s="307"/>
      <c r="E1731" s="307"/>
      <c r="F1731" s="307"/>
      <c r="G1731" s="307"/>
    </row>
    <row r="1732" spans="4:7">
      <c r="D1732" s="307"/>
      <c r="E1732" s="307"/>
      <c r="F1732" s="307"/>
      <c r="G1732" s="307"/>
    </row>
    <row r="1733" spans="4:7">
      <c r="D1733" s="307"/>
      <c r="E1733" s="307"/>
      <c r="F1733" s="307"/>
      <c r="G1733" s="307"/>
    </row>
    <row r="1734" spans="4:7">
      <c r="D1734" s="307"/>
      <c r="E1734" s="307"/>
      <c r="F1734" s="307"/>
      <c r="G1734" s="307"/>
    </row>
    <row r="1735" spans="4:7">
      <c r="D1735" s="307"/>
      <c r="E1735" s="307"/>
      <c r="F1735" s="307"/>
      <c r="G1735" s="307"/>
    </row>
    <row r="1736" spans="4:7">
      <c r="D1736" s="307"/>
      <c r="E1736" s="307"/>
      <c r="F1736" s="307"/>
      <c r="G1736" s="307"/>
    </row>
    <row r="1737" spans="4:7">
      <c r="D1737" s="307"/>
      <c r="E1737" s="307"/>
      <c r="F1737" s="307"/>
      <c r="G1737" s="307"/>
    </row>
    <row r="1738" spans="4:7">
      <c r="D1738" s="307"/>
      <c r="E1738" s="307"/>
      <c r="F1738" s="307"/>
      <c r="G1738" s="307"/>
    </row>
    <row r="1739" spans="4:7">
      <c r="D1739" s="307"/>
      <c r="E1739" s="307"/>
      <c r="F1739" s="307"/>
      <c r="G1739" s="307"/>
    </row>
    <row r="1740" spans="4:7">
      <c r="D1740" s="307"/>
      <c r="E1740" s="307"/>
      <c r="F1740" s="307"/>
      <c r="G1740" s="307"/>
    </row>
    <row r="1741" spans="4:7">
      <c r="D1741" s="307"/>
      <c r="E1741" s="307"/>
      <c r="F1741" s="307"/>
      <c r="G1741" s="307"/>
    </row>
    <row r="1742" spans="4:7">
      <c r="D1742" s="307"/>
      <c r="E1742" s="307"/>
      <c r="F1742" s="307"/>
      <c r="G1742" s="307"/>
    </row>
    <row r="1743" spans="4:7">
      <c r="D1743" s="307"/>
      <c r="E1743" s="307"/>
      <c r="F1743" s="307"/>
      <c r="G1743" s="307"/>
    </row>
    <row r="1744" spans="4:7">
      <c r="D1744" s="307"/>
      <c r="E1744" s="307"/>
      <c r="F1744" s="307"/>
      <c r="G1744" s="307"/>
    </row>
    <row r="1745" spans="4:7">
      <c r="D1745" s="307"/>
      <c r="E1745" s="307"/>
      <c r="F1745" s="307"/>
      <c r="G1745" s="307"/>
    </row>
    <row r="1746" spans="4:7">
      <c r="D1746" s="307"/>
      <c r="E1746" s="307"/>
      <c r="F1746" s="307"/>
      <c r="G1746" s="307"/>
    </row>
    <row r="1747" spans="4:7">
      <c r="D1747" s="307"/>
      <c r="E1747" s="307"/>
      <c r="F1747" s="307"/>
      <c r="G1747" s="307"/>
    </row>
    <row r="1748" spans="4:7">
      <c r="D1748" s="307"/>
      <c r="E1748" s="307"/>
      <c r="F1748" s="307"/>
      <c r="G1748" s="307"/>
    </row>
    <row r="1749" spans="4:7">
      <c r="D1749" s="307"/>
      <c r="E1749" s="307"/>
      <c r="F1749" s="307"/>
      <c r="G1749" s="307"/>
    </row>
    <row r="1750" spans="4:7">
      <c r="D1750" s="307"/>
      <c r="E1750" s="307"/>
      <c r="F1750" s="307"/>
      <c r="G1750" s="307"/>
    </row>
    <row r="1751" spans="4:7">
      <c r="D1751" s="307"/>
      <c r="E1751" s="307"/>
      <c r="F1751" s="307"/>
      <c r="G1751" s="307"/>
    </row>
    <row r="1752" spans="4:7">
      <c r="D1752" s="307"/>
      <c r="E1752" s="307"/>
      <c r="F1752" s="307"/>
      <c r="G1752" s="307"/>
    </row>
    <row r="1753" spans="4:7">
      <c r="D1753" s="307"/>
      <c r="E1753" s="307"/>
      <c r="F1753" s="307"/>
      <c r="G1753" s="307"/>
    </row>
    <row r="1754" spans="4:7">
      <c r="D1754" s="307"/>
      <c r="E1754" s="307"/>
      <c r="F1754" s="307"/>
      <c r="G1754" s="307"/>
    </row>
    <row r="1755" spans="4:7">
      <c r="D1755" s="307"/>
      <c r="E1755" s="307"/>
      <c r="F1755" s="307"/>
      <c r="G1755" s="307"/>
    </row>
    <row r="1756" spans="4:7">
      <c r="D1756" s="307"/>
      <c r="E1756" s="307"/>
      <c r="F1756" s="307"/>
      <c r="G1756" s="307"/>
    </row>
    <row r="1757" spans="4:7">
      <c r="D1757" s="307"/>
      <c r="E1757" s="307"/>
      <c r="F1757" s="307"/>
      <c r="G1757" s="307"/>
    </row>
    <row r="1758" spans="4:7">
      <c r="D1758" s="307"/>
      <c r="E1758" s="307"/>
      <c r="F1758" s="307"/>
      <c r="G1758" s="307"/>
    </row>
    <row r="1759" spans="4:7">
      <c r="D1759" s="307"/>
      <c r="E1759" s="307"/>
      <c r="F1759" s="307"/>
      <c r="G1759" s="307"/>
    </row>
    <row r="1760" spans="4:7">
      <c r="D1760" s="307"/>
      <c r="E1760" s="307"/>
      <c r="F1760" s="307"/>
      <c r="G1760" s="307"/>
    </row>
    <row r="1761" spans="4:7">
      <c r="D1761" s="307"/>
      <c r="E1761" s="307"/>
      <c r="F1761" s="307"/>
      <c r="G1761" s="307"/>
    </row>
    <row r="1762" spans="4:7">
      <c r="D1762" s="307"/>
      <c r="E1762" s="307"/>
      <c r="F1762" s="307"/>
      <c r="G1762" s="307"/>
    </row>
    <row r="1763" spans="4:7">
      <c r="D1763" s="307"/>
      <c r="E1763" s="307"/>
      <c r="F1763" s="307"/>
      <c r="G1763" s="307"/>
    </row>
    <row r="1764" spans="4:7">
      <c r="D1764" s="307"/>
      <c r="E1764" s="307"/>
      <c r="F1764" s="307"/>
      <c r="G1764" s="307"/>
    </row>
    <row r="1765" spans="4:7">
      <c r="D1765" s="307"/>
      <c r="E1765" s="307"/>
      <c r="F1765" s="307"/>
      <c r="G1765" s="307"/>
    </row>
    <row r="1766" spans="4:7">
      <c r="D1766" s="307"/>
      <c r="E1766" s="307"/>
      <c r="F1766" s="307"/>
      <c r="G1766" s="307"/>
    </row>
    <row r="1767" spans="4:7">
      <c r="D1767" s="307"/>
      <c r="E1767" s="307"/>
      <c r="F1767" s="307"/>
      <c r="G1767" s="307"/>
    </row>
    <row r="1768" spans="4:7">
      <c r="D1768" s="307"/>
      <c r="E1768" s="307"/>
      <c r="F1768" s="307"/>
      <c r="G1768" s="307"/>
    </row>
    <row r="1769" spans="4:7">
      <c r="D1769" s="307"/>
      <c r="E1769" s="307"/>
      <c r="F1769" s="307"/>
      <c r="G1769" s="307"/>
    </row>
    <row r="1770" spans="4:7">
      <c r="D1770" s="307"/>
      <c r="E1770" s="307"/>
      <c r="F1770" s="307"/>
      <c r="G1770" s="307"/>
    </row>
    <row r="1771" spans="4:7">
      <c r="D1771" s="307"/>
      <c r="E1771" s="307"/>
      <c r="F1771" s="307"/>
      <c r="G1771" s="307"/>
    </row>
    <row r="1772" spans="4:7">
      <c r="D1772" s="307"/>
      <c r="E1772" s="307"/>
      <c r="F1772" s="307"/>
      <c r="G1772" s="307"/>
    </row>
    <row r="1773" spans="4:7">
      <c r="D1773" s="307"/>
      <c r="E1773" s="307"/>
      <c r="F1773" s="307"/>
      <c r="G1773" s="307"/>
    </row>
    <row r="1774" spans="4:7">
      <c r="D1774" s="307"/>
      <c r="E1774" s="307"/>
      <c r="F1774" s="307"/>
      <c r="G1774" s="307"/>
    </row>
    <row r="1775" spans="4:7">
      <c r="D1775" s="307"/>
      <c r="E1775" s="307"/>
      <c r="F1775" s="307"/>
      <c r="G1775" s="307"/>
    </row>
    <row r="1776" spans="4:7">
      <c r="D1776" s="307"/>
      <c r="E1776" s="307"/>
      <c r="F1776" s="307"/>
      <c r="G1776" s="307"/>
    </row>
    <row r="1777" spans="4:7">
      <c r="D1777" s="307"/>
      <c r="E1777" s="307"/>
      <c r="F1777" s="307"/>
      <c r="G1777" s="307"/>
    </row>
    <row r="1778" spans="4:7">
      <c r="D1778" s="307"/>
      <c r="E1778" s="307"/>
      <c r="F1778" s="307"/>
      <c r="G1778" s="307"/>
    </row>
    <row r="1779" spans="4:7">
      <c r="D1779" s="307"/>
      <c r="E1779" s="307"/>
      <c r="F1779" s="307"/>
      <c r="G1779" s="307"/>
    </row>
    <row r="1780" spans="4:7">
      <c r="D1780" s="307"/>
      <c r="E1780" s="307"/>
      <c r="F1780" s="307"/>
      <c r="G1780" s="307"/>
    </row>
    <row r="1781" spans="4:7">
      <c r="D1781" s="307"/>
      <c r="E1781" s="307"/>
      <c r="F1781" s="307"/>
      <c r="G1781" s="307"/>
    </row>
    <row r="1782" spans="4:7">
      <c r="D1782" s="307"/>
      <c r="E1782" s="307"/>
      <c r="F1782" s="307"/>
      <c r="G1782" s="307"/>
    </row>
    <row r="1783" spans="4:7">
      <c r="D1783" s="307"/>
      <c r="E1783" s="307"/>
      <c r="F1783" s="307"/>
      <c r="G1783" s="307"/>
    </row>
    <row r="1784" spans="4:7">
      <c r="D1784" s="307"/>
      <c r="E1784" s="307"/>
      <c r="F1784" s="307"/>
      <c r="G1784" s="307"/>
    </row>
    <row r="1785" spans="4:7">
      <c r="D1785" s="307"/>
      <c r="E1785" s="307"/>
      <c r="F1785" s="307"/>
      <c r="G1785" s="307"/>
    </row>
    <row r="1786" spans="4:7">
      <c r="D1786" s="307"/>
      <c r="E1786" s="307"/>
      <c r="F1786" s="307"/>
      <c r="G1786" s="307"/>
    </row>
    <row r="1787" spans="4:7">
      <c r="D1787" s="307"/>
      <c r="E1787" s="307"/>
      <c r="F1787" s="307"/>
      <c r="G1787" s="307"/>
    </row>
    <row r="1788" spans="4:7">
      <c r="D1788" s="307"/>
      <c r="E1788" s="307"/>
      <c r="F1788" s="307"/>
      <c r="G1788" s="307"/>
    </row>
    <row r="1789" spans="4:7">
      <c r="D1789" s="307"/>
      <c r="E1789" s="307"/>
      <c r="F1789" s="307"/>
      <c r="G1789" s="307"/>
    </row>
    <row r="1790" spans="4:7">
      <c r="D1790" s="307"/>
      <c r="E1790" s="307"/>
      <c r="F1790" s="307"/>
      <c r="G1790" s="307"/>
    </row>
    <row r="1791" spans="4:7">
      <c r="D1791" s="307"/>
      <c r="E1791" s="307"/>
      <c r="F1791" s="307"/>
      <c r="G1791" s="307"/>
    </row>
    <row r="1792" spans="4:7">
      <c r="D1792" s="307"/>
      <c r="E1792" s="307"/>
      <c r="F1792" s="307"/>
      <c r="G1792" s="307"/>
    </row>
    <row r="1793" spans="4:7">
      <c r="D1793" s="307"/>
      <c r="E1793" s="307"/>
      <c r="F1793" s="307"/>
      <c r="G1793" s="307"/>
    </row>
    <row r="1794" spans="4:7">
      <c r="D1794" s="307"/>
      <c r="E1794" s="307"/>
      <c r="F1794" s="307"/>
      <c r="G1794" s="307"/>
    </row>
    <row r="1795" spans="4:7">
      <c r="D1795" s="307"/>
      <c r="E1795" s="307"/>
      <c r="F1795" s="307"/>
      <c r="G1795" s="307"/>
    </row>
    <row r="1796" spans="4:7">
      <c r="D1796" s="307"/>
      <c r="E1796" s="307"/>
      <c r="F1796" s="307"/>
      <c r="G1796" s="307"/>
    </row>
    <row r="1797" spans="4:7">
      <c r="D1797" s="307"/>
      <c r="E1797" s="307"/>
      <c r="F1797" s="307"/>
      <c r="G1797" s="307"/>
    </row>
    <row r="1798" spans="4:7">
      <c r="D1798" s="307"/>
      <c r="E1798" s="307"/>
      <c r="F1798" s="307"/>
      <c r="G1798" s="307"/>
    </row>
    <row r="1799" spans="4:7">
      <c r="D1799" s="307"/>
      <c r="E1799" s="307"/>
      <c r="F1799" s="307"/>
      <c r="G1799" s="307"/>
    </row>
    <row r="1800" spans="4:7">
      <c r="D1800" s="307"/>
      <c r="E1800" s="307"/>
      <c r="F1800" s="307"/>
      <c r="G1800" s="307"/>
    </row>
    <row r="1801" spans="4:7">
      <c r="D1801" s="307"/>
      <c r="E1801" s="307"/>
      <c r="F1801" s="307"/>
      <c r="G1801" s="307"/>
    </row>
    <row r="1802" spans="4:7">
      <c r="D1802" s="307"/>
      <c r="E1802" s="307"/>
      <c r="F1802" s="307"/>
      <c r="G1802" s="307"/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DD3C2A2D-8892-4FB2-B542-89B54591385F}">
      <formula1>SIM_Classes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548A-2F2A-4416-9EAB-34E84F348345}">
  <sheetPr codeName="Sheet27">
    <tabColor theme="9" tint="-0.499984740745262"/>
  </sheetPr>
  <dimension ref="D4:O3494"/>
  <sheetViews>
    <sheetView topLeftCell="C174" workbookViewId="0">
      <selection activeCell="F192" sqref="F192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23</v>
      </c>
      <c r="F4" s="281"/>
      <c r="G4" s="282" t="s">
        <v>23</v>
      </c>
    </row>
    <row r="5" spans="4:12">
      <c r="D5" s="279" t="s">
        <v>6</v>
      </c>
      <c r="E5" s="280" t="str">
        <f>VLOOKUP($E4,Class_Codes,2,0)</f>
        <v>MP</v>
      </c>
      <c r="F5" s="281"/>
      <c r="G5" s="282" t="s">
        <v>24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2200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6">
        <v>0</v>
      </c>
      <c r="F10" s="289" t="s">
        <v>145</v>
      </c>
      <c r="G10" s="287">
        <v>0</v>
      </c>
      <c r="L10" s="283"/>
    </row>
    <row r="11" spans="4:12">
      <c r="D11" s="279" t="s">
        <v>146</v>
      </c>
      <c r="E11" s="286">
        <v>0</v>
      </c>
      <c r="F11" s="289"/>
      <c r="G11" s="287">
        <v>0</v>
      </c>
      <c r="L11" s="283"/>
    </row>
    <row r="12" spans="4:12">
      <c r="D12" s="279" t="s">
        <v>147</v>
      </c>
      <c r="E12" s="288">
        <v>1</v>
      </c>
      <c r="F12" s="291" t="s">
        <v>148</v>
      </c>
      <c r="G12" s="290">
        <v>1</v>
      </c>
      <c r="L12" s="283"/>
    </row>
    <row r="13" spans="4:12" s="283" customFormat="1">
      <c r="D13" s="279" t="s">
        <v>149</v>
      </c>
      <c r="E13" s="286">
        <v>0</v>
      </c>
      <c r="F13" s="293" t="s">
        <v>148</v>
      </c>
      <c r="G13" s="287">
        <v>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RI_Summary!H25</f>
        <v>0</v>
      </c>
      <c r="F15" s="289" t="s">
        <v>151</v>
      </c>
      <c r="G15" s="294">
        <v>1750000</v>
      </c>
    </row>
    <row r="16" spans="4:12">
      <c r="D16" s="279" t="s">
        <v>134</v>
      </c>
      <c r="E16" s="284">
        <f>RI_Summary!L25</f>
        <v>0</v>
      </c>
      <c r="F16" s="289" t="s">
        <v>152</v>
      </c>
      <c r="G16" s="285">
        <v>298250000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669932886.88189065</v>
      </c>
      <c r="F20" s="302">
        <v>669932886.88189065</v>
      </c>
      <c r="G20" s="302">
        <v>669932886.88189065</v>
      </c>
      <c r="H20" s="297"/>
      <c r="K20" s="302" t="s">
        <v>157</v>
      </c>
      <c r="L20" s="302">
        <f ca="1">_xlfn.PERCENTILE.INC(INDIRECT("L"&amp;L17&amp;":L"&amp;L18,1),$L$16)</f>
        <v>675237919.39556277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675237919.39556277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6726441.8298970656</v>
      </c>
      <c r="F26" s="307">
        <v>6726441.8298970656</v>
      </c>
      <c r="G26" s="307">
        <v>6726441.8298970656</v>
      </c>
      <c r="K26" s="118">
        <v>1</v>
      </c>
      <c r="L26" s="118">
        <v>664458861.29475212</v>
      </c>
      <c r="M26" s="118">
        <v>0</v>
      </c>
      <c r="N26" s="118">
        <v>0</v>
      </c>
      <c r="O26" s="118">
        <v>664458861.29475212</v>
      </c>
    </row>
    <row r="27" spans="4:15">
      <c r="D27" s="307">
        <v>2</v>
      </c>
      <c r="E27" s="307">
        <v>5586362.2210227912</v>
      </c>
      <c r="F27" s="307">
        <v>5586362.2210227912</v>
      </c>
      <c r="G27" s="307">
        <v>5586362.2210227912</v>
      </c>
      <c r="K27" s="118">
        <v>2</v>
      </c>
      <c r="L27" s="118">
        <v>677466322.36296785</v>
      </c>
      <c r="M27" s="118">
        <v>0</v>
      </c>
      <c r="N27" s="118">
        <v>0</v>
      </c>
      <c r="O27" s="118">
        <v>677466322.36296785</v>
      </c>
    </row>
    <row r="28" spans="4:15">
      <c r="D28" s="307">
        <v>3</v>
      </c>
      <c r="E28" s="307">
        <v>2835058.1622208832</v>
      </c>
      <c r="F28" s="307">
        <v>2835058.1622208832</v>
      </c>
      <c r="G28" s="307">
        <v>2835058.1622208832</v>
      </c>
      <c r="K28" s="118">
        <v>3</v>
      </c>
      <c r="L28" s="118">
        <v>654157133.92929339</v>
      </c>
      <c r="M28" s="118">
        <v>0</v>
      </c>
      <c r="N28" s="118">
        <v>0</v>
      </c>
      <c r="O28" s="118">
        <v>654157133.92929339</v>
      </c>
    </row>
    <row r="29" spans="4:15">
      <c r="D29" s="307">
        <v>4</v>
      </c>
      <c r="E29" s="307">
        <v>4432395.2999177128</v>
      </c>
      <c r="F29" s="307">
        <v>4432395.2999177128</v>
      </c>
      <c r="G29" s="307">
        <v>4432395.2999177128</v>
      </c>
      <c r="K29" s="118">
        <v>4</v>
      </c>
      <c r="L29" s="118">
        <v>659718374.72327685</v>
      </c>
      <c r="M29" s="118">
        <v>0</v>
      </c>
      <c r="N29" s="118">
        <v>0</v>
      </c>
      <c r="O29" s="118">
        <v>659718374.72327685</v>
      </c>
    </row>
    <row r="30" spans="4:15">
      <c r="D30" s="307">
        <v>5</v>
      </c>
      <c r="E30" s="307">
        <v>4161251.899233378</v>
      </c>
      <c r="F30" s="307">
        <v>4161251.899233378</v>
      </c>
      <c r="G30" s="307">
        <v>4161251.899233378</v>
      </c>
      <c r="K30" s="118">
        <v>5</v>
      </c>
      <c r="L30" s="118">
        <v>660260217.01461172</v>
      </c>
      <c r="M30" s="118">
        <v>0</v>
      </c>
      <c r="N30" s="118">
        <v>0</v>
      </c>
      <c r="O30" s="118">
        <v>660260217.01461172</v>
      </c>
    </row>
    <row r="31" spans="4:15">
      <c r="D31" s="307">
        <v>6</v>
      </c>
      <c r="E31" s="307">
        <v>2341368.9276624401</v>
      </c>
      <c r="F31" s="307">
        <v>2341368.9276624401</v>
      </c>
      <c r="G31" s="307">
        <v>2341368.9276624401</v>
      </c>
      <c r="K31" s="118">
        <v>6</v>
      </c>
      <c r="L31" s="118">
        <v>672514315.76873446</v>
      </c>
      <c r="M31" s="118">
        <v>0</v>
      </c>
      <c r="N31" s="118">
        <v>0</v>
      </c>
      <c r="O31" s="118">
        <v>672514315.76873446</v>
      </c>
    </row>
    <row r="32" spans="4:15">
      <c r="D32" s="307">
        <v>7</v>
      </c>
      <c r="E32" s="307">
        <v>5234543.9656957733</v>
      </c>
      <c r="F32" s="307">
        <v>5234543.9656957733</v>
      </c>
      <c r="G32" s="307">
        <v>5234543.9656957733</v>
      </c>
      <c r="K32" s="118">
        <v>7</v>
      </c>
      <c r="L32" s="118">
        <v>666031324.3006407</v>
      </c>
      <c r="M32" s="118">
        <v>0</v>
      </c>
      <c r="N32" s="118">
        <v>0</v>
      </c>
      <c r="O32" s="118">
        <v>666031324.3006407</v>
      </c>
    </row>
    <row r="33" spans="4:15">
      <c r="D33" s="307">
        <v>8</v>
      </c>
      <c r="E33" s="307">
        <v>3319511.4248858048</v>
      </c>
      <c r="F33" s="307">
        <v>3319511.4248858048</v>
      </c>
      <c r="G33" s="307">
        <v>3319511.4248858048</v>
      </c>
      <c r="K33" s="118">
        <v>8</v>
      </c>
      <c r="L33" s="118">
        <v>658693196.1980319</v>
      </c>
      <c r="M33" s="118">
        <v>0</v>
      </c>
      <c r="N33" s="118">
        <v>0</v>
      </c>
      <c r="O33" s="118">
        <v>658693196.1980319</v>
      </c>
    </row>
    <row r="34" spans="4:15">
      <c r="D34" s="307">
        <v>9</v>
      </c>
      <c r="E34" s="307">
        <v>4664084.8223876748</v>
      </c>
      <c r="F34" s="307">
        <v>4664084.8223876748</v>
      </c>
      <c r="G34" s="307">
        <v>4664084.8223876748</v>
      </c>
      <c r="K34" s="118">
        <v>9</v>
      </c>
      <c r="L34" s="118">
        <v>666071937.62560868</v>
      </c>
      <c r="M34" s="118">
        <v>0</v>
      </c>
      <c r="N34" s="118">
        <v>0</v>
      </c>
      <c r="O34" s="118">
        <v>666071937.62560868</v>
      </c>
    </row>
    <row r="35" spans="4:15">
      <c r="D35" s="307">
        <v>10</v>
      </c>
      <c r="E35" s="307">
        <v>4664659.2228210196</v>
      </c>
      <c r="F35" s="307">
        <v>4664659.2228210196</v>
      </c>
      <c r="G35" s="307">
        <v>4664659.2228210196</v>
      </c>
      <c r="K35" s="118">
        <v>10</v>
      </c>
      <c r="L35" s="118">
        <v>669932886.88189065</v>
      </c>
      <c r="M35" s="118">
        <v>0</v>
      </c>
      <c r="N35" s="118">
        <v>0</v>
      </c>
      <c r="O35" s="118">
        <v>669932886.88189065</v>
      </c>
    </row>
    <row r="36" spans="4:15">
      <c r="D36" s="307">
        <v>11</v>
      </c>
      <c r="E36" s="307">
        <v>3177359.4776349179</v>
      </c>
      <c r="F36" s="307">
        <v>3177359.4776349179</v>
      </c>
      <c r="G36" s="307">
        <v>3177359.4776349179</v>
      </c>
    </row>
    <row r="37" spans="4:15">
      <c r="D37" s="307">
        <v>12</v>
      </c>
      <c r="E37" s="307">
        <v>3123072.6747519998</v>
      </c>
      <c r="F37" s="307">
        <v>3123072.6747519998</v>
      </c>
      <c r="G37" s="307">
        <v>3123072.6747519998</v>
      </c>
    </row>
    <row r="38" spans="4:15">
      <c r="D38" s="307">
        <v>13</v>
      </c>
      <c r="E38" s="307">
        <v>2483730.6396584916</v>
      </c>
      <c r="F38" s="307">
        <v>2483730.6396584916</v>
      </c>
      <c r="G38" s="307">
        <v>2483730.6396584916</v>
      </c>
    </row>
    <row r="39" spans="4:15">
      <c r="D39" s="307">
        <v>14</v>
      </c>
      <c r="E39" s="307">
        <v>3184912.9944376326</v>
      </c>
      <c r="F39" s="307">
        <v>3184912.9944376326</v>
      </c>
      <c r="G39" s="307">
        <v>3184912.9944376326</v>
      </c>
    </row>
    <row r="40" spans="4:15">
      <c r="D40" s="307">
        <v>15</v>
      </c>
      <c r="E40" s="307">
        <v>3562436.9917666041</v>
      </c>
      <c r="F40" s="307">
        <v>3562436.9917666041</v>
      </c>
      <c r="G40" s="307">
        <v>3562436.9917666041</v>
      </c>
    </row>
    <row r="41" spans="4:15">
      <c r="D41" s="307">
        <v>16</v>
      </c>
      <c r="E41" s="307">
        <v>5846051.3368320363</v>
      </c>
      <c r="F41" s="307">
        <v>5846051.3368320363</v>
      </c>
      <c r="G41" s="307">
        <v>5846051.3368320363</v>
      </c>
    </row>
    <row r="42" spans="4:15">
      <c r="D42" s="307">
        <v>17</v>
      </c>
      <c r="E42" s="307">
        <v>3011031.5912644272</v>
      </c>
      <c r="F42" s="307">
        <v>3011031.5912644272</v>
      </c>
      <c r="G42" s="307">
        <v>3011031.5912644272</v>
      </c>
    </row>
    <row r="43" spans="4:15">
      <c r="D43" s="307">
        <v>18</v>
      </c>
      <c r="E43" s="307">
        <v>3051984.6758692539</v>
      </c>
      <c r="F43" s="307">
        <v>3051984.6758692539</v>
      </c>
      <c r="G43" s="307">
        <v>3051984.6758692539</v>
      </c>
    </row>
    <row r="44" spans="4:15">
      <c r="D44" s="307">
        <v>19</v>
      </c>
      <c r="E44" s="307">
        <v>5567935.5299485642</v>
      </c>
      <c r="F44" s="307">
        <v>5567935.5299485642</v>
      </c>
      <c r="G44" s="307">
        <v>5567935.5299485642</v>
      </c>
    </row>
    <row r="45" spans="4:15">
      <c r="D45" s="307">
        <v>20</v>
      </c>
      <c r="E45" s="307">
        <v>5080968.2773684366</v>
      </c>
      <c r="F45" s="307">
        <v>5080968.2773684366</v>
      </c>
      <c r="G45" s="307">
        <v>5080968.2773684366</v>
      </c>
    </row>
    <row r="46" spans="4:15">
      <c r="D46" s="307">
        <v>21</v>
      </c>
      <c r="E46" s="307">
        <v>2246000.3499678508</v>
      </c>
      <c r="F46" s="307">
        <v>2246000.3499678508</v>
      </c>
      <c r="G46" s="307">
        <v>2246000.3499678508</v>
      </c>
    </row>
    <row r="47" spans="4:15">
      <c r="D47" s="307">
        <v>22</v>
      </c>
      <c r="E47" s="307">
        <v>3520713.5298606181</v>
      </c>
      <c r="F47" s="307">
        <v>3520713.5298606181</v>
      </c>
      <c r="G47" s="307">
        <v>3520713.5298606181</v>
      </c>
    </row>
    <row r="48" spans="4:15">
      <c r="D48" s="307">
        <v>23</v>
      </c>
      <c r="E48" s="307">
        <v>3038090.9542695633</v>
      </c>
      <c r="F48" s="307">
        <v>3038090.9542695633</v>
      </c>
      <c r="G48" s="307">
        <v>3038090.9542695633</v>
      </c>
    </row>
    <row r="49" spans="4:7">
      <c r="D49" s="307">
        <v>24</v>
      </c>
      <c r="E49" s="307">
        <v>5443952.2090985999</v>
      </c>
      <c r="F49" s="307">
        <v>5443952.2090985999</v>
      </c>
      <c r="G49" s="307">
        <v>5443952.2090985999</v>
      </c>
    </row>
    <row r="50" spans="4:7">
      <c r="D50" s="307">
        <v>25</v>
      </c>
      <c r="E50" s="307">
        <v>3203210.2535655457</v>
      </c>
      <c r="F50" s="307">
        <v>3203210.2535655457</v>
      </c>
      <c r="G50" s="307">
        <v>3203210.2535655457</v>
      </c>
    </row>
    <row r="51" spans="4:7">
      <c r="D51" s="307">
        <v>26</v>
      </c>
      <c r="E51" s="307">
        <v>4909244.0948555274</v>
      </c>
      <c r="F51" s="307">
        <v>4909244.0948555274</v>
      </c>
      <c r="G51" s="307">
        <v>4909244.0948555274</v>
      </c>
    </row>
    <row r="52" spans="4:7">
      <c r="D52" s="307">
        <v>27</v>
      </c>
      <c r="E52" s="307">
        <v>5263383.9738763608</v>
      </c>
      <c r="F52" s="307">
        <v>5263383.9738763608</v>
      </c>
      <c r="G52" s="307">
        <v>5263383.9738763608</v>
      </c>
    </row>
    <row r="53" spans="4:7">
      <c r="D53" s="307">
        <v>28</v>
      </c>
      <c r="E53" s="307">
        <v>2307827.1309850421</v>
      </c>
      <c r="F53" s="307">
        <v>2307827.1309850421</v>
      </c>
      <c r="G53" s="307">
        <v>2307827.1309850421</v>
      </c>
    </row>
    <row r="54" spans="4:7">
      <c r="D54" s="307">
        <v>29</v>
      </c>
      <c r="E54" s="307">
        <v>4621009.9429839514</v>
      </c>
      <c r="F54" s="307">
        <v>4621009.9429839514</v>
      </c>
      <c r="G54" s="307">
        <v>4621009.9429839514</v>
      </c>
    </row>
    <row r="55" spans="4:7">
      <c r="D55" s="307">
        <v>30</v>
      </c>
      <c r="E55" s="307">
        <v>3424910.0196944075</v>
      </c>
      <c r="F55" s="307">
        <v>3424910.0196944075</v>
      </c>
      <c r="G55" s="307">
        <v>3424910.0196944075</v>
      </c>
    </row>
    <row r="56" spans="4:7">
      <c r="D56" s="307">
        <v>31</v>
      </c>
      <c r="E56" s="307">
        <v>4186652.5403822088</v>
      </c>
      <c r="F56" s="307">
        <v>4186652.5403822088</v>
      </c>
      <c r="G56" s="307">
        <v>4186652.5403822088</v>
      </c>
    </row>
    <row r="57" spans="4:7">
      <c r="D57" s="307">
        <v>32</v>
      </c>
      <c r="E57" s="307">
        <v>1716609.0638480503</v>
      </c>
      <c r="F57" s="307">
        <v>1716609.0638480503</v>
      </c>
      <c r="G57" s="307">
        <v>1716609.0638480503</v>
      </c>
    </row>
    <row r="58" spans="4:7">
      <c r="D58" s="307">
        <v>33</v>
      </c>
      <c r="E58" s="307">
        <v>4858009.4213520857</v>
      </c>
      <c r="F58" s="307">
        <v>4858009.4213520857</v>
      </c>
      <c r="G58" s="307">
        <v>4858009.4213520857</v>
      </c>
    </row>
    <row r="59" spans="4:7">
      <c r="D59" s="307">
        <v>34</v>
      </c>
      <c r="E59" s="307">
        <v>3002934.134048013</v>
      </c>
      <c r="F59" s="307">
        <v>3002934.134048013</v>
      </c>
      <c r="G59" s="307">
        <v>3002934.134048013</v>
      </c>
    </row>
    <row r="60" spans="4:7">
      <c r="D60" s="307">
        <v>35</v>
      </c>
      <c r="E60" s="307">
        <v>4084484.7742133029</v>
      </c>
      <c r="F60" s="307">
        <v>4084484.7742133029</v>
      </c>
      <c r="G60" s="307">
        <v>4084484.7742133029</v>
      </c>
    </row>
    <row r="61" spans="4:7">
      <c r="D61" s="307">
        <v>36</v>
      </c>
      <c r="E61" s="307">
        <v>4643011.6577059384</v>
      </c>
      <c r="F61" s="307">
        <v>4643011.6577059384</v>
      </c>
      <c r="G61" s="307">
        <v>4643011.6577059384</v>
      </c>
    </row>
    <row r="62" spans="4:7">
      <c r="D62" s="307">
        <v>37</v>
      </c>
      <c r="E62" s="307">
        <v>4519810.6419425597</v>
      </c>
      <c r="F62" s="307">
        <v>4519810.6419425597</v>
      </c>
      <c r="G62" s="307">
        <v>4519810.6419425597</v>
      </c>
    </row>
    <row r="63" spans="4:7">
      <c r="D63" s="307">
        <v>38</v>
      </c>
      <c r="E63" s="307">
        <v>3375398.3739544721</v>
      </c>
      <c r="F63" s="307">
        <v>3375398.3739544721</v>
      </c>
      <c r="G63" s="307">
        <v>3375398.3739544721</v>
      </c>
    </row>
    <row r="64" spans="4:7">
      <c r="D64" s="307">
        <v>39</v>
      </c>
      <c r="E64" s="307">
        <v>2894792.7820752575</v>
      </c>
      <c r="F64" s="307">
        <v>2894792.7820752575</v>
      </c>
      <c r="G64" s="307">
        <v>2894792.7820752575</v>
      </c>
    </row>
    <row r="65" spans="4:7">
      <c r="D65" s="307">
        <v>40</v>
      </c>
      <c r="E65" s="307">
        <v>5214926.4582009343</v>
      </c>
      <c r="F65" s="307">
        <v>5214926.4582009343</v>
      </c>
      <c r="G65" s="307">
        <v>5214926.4582009343</v>
      </c>
    </row>
    <row r="66" spans="4:7">
      <c r="D66" s="307">
        <v>41</v>
      </c>
      <c r="E66" s="307">
        <v>2646465.8964987351</v>
      </c>
      <c r="F66" s="307">
        <v>2646465.8964987351</v>
      </c>
      <c r="G66" s="307">
        <v>2646465.8964987351</v>
      </c>
    </row>
    <row r="67" spans="4:7">
      <c r="D67" s="307">
        <v>42</v>
      </c>
      <c r="E67" s="307">
        <v>5998238.6328420965</v>
      </c>
      <c r="F67" s="307">
        <v>5998238.6328420965</v>
      </c>
      <c r="G67" s="307">
        <v>5998238.6328420965</v>
      </c>
    </row>
    <row r="68" spans="4:7">
      <c r="D68" s="307">
        <v>43</v>
      </c>
      <c r="E68" s="307">
        <v>3608073.4406444826</v>
      </c>
      <c r="F68" s="307">
        <v>3608073.4406444826</v>
      </c>
      <c r="G68" s="307">
        <v>3608073.4406444826</v>
      </c>
    </row>
    <row r="69" spans="4:7">
      <c r="D69" s="307">
        <v>44</v>
      </c>
      <c r="E69" s="307">
        <v>3306222.0639513419</v>
      </c>
      <c r="F69" s="307">
        <v>3306222.0639513419</v>
      </c>
      <c r="G69" s="307">
        <v>3306222.0639513419</v>
      </c>
    </row>
    <row r="70" spans="4:7">
      <c r="D70" s="307">
        <v>45</v>
      </c>
      <c r="E70" s="307">
        <v>4859390.9318988109</v>
      </c>
      <c r="F70" s="307">
        <v>4859390.9318988109</v>
      </c>
      <c r="G70" s="307">
        <v>4859390.9318988109</v>
      </c>
    </row>
    <row r="71" spans="4:7">
      <c r="D71" s="307">
        <v>46</v>
      </c>
      <c r="E71" s="307">
        <v>3754368.7543662153</v>
      </c>
      <c r="F71" s="307">
        <v>3754368.7543662153</v>
      </c>
      <c r="G71" s="307">
        <v>3754368.7543662153</v>
      </c>
    </row>
    <row r="72" spans="4:7">
      <c r="D72" s="307">
        <v>47</v>
      </c>
      <c r="E72" s="307">
        <v>5336095.2776875291</v>
      </c>
      <c r="F72" s="307">
        <v>5336095.2776875291</v>
      </c>
      <c r="G72" s="307">
        <v>5336095.2776875291</v>
      </c>
    </row>
    <row r="73" spans="4:7">
      <c r="D73" s="307">
        <v>48</v>
      </c>
      <c r="E73" s="307">
        <v>4865281.2580084745</v>
      </c>
      <c r="F73" s="307">
        <v>4865281.2580084745</v>
      </c>
      <c r="G73" s="307">
        <v>4865281.2580084745</v>
      </c>
    </row>
    <row r="74" spans="4:7">
      <c r="D74" s="307">
        <v>49</v>
      </c>
      <c r="E74" s="307">
        <v>2844079.7142328005</v>
      </c>
      <c r="F74" s="307">
        <v>2844079.7142328005</v>
      </c>
      <c r="G74" s="307">
        <v>2844079.7142328005</v>
      </c>
    </row>
    <row r="75" spans="4:7">
      <c r="D75" s="307">
        <v>50</v>
      </c>
      <c r="E75" s="307">
        <v>4016134.3667341233</v>
      </c>
      <c r="F75" s="307">
        <v>4016134.3667341233</v>
      </c>
      <c r="G75" s="307">
        <v>4016134.3667341233</v>
      </c>
    </row>
    <row r="76" spans="4:7">
      <c r="D76" s="307">
        <v>51</v>
      </c>
      <c r="E76" s="307">
        <v>4373190.6142624831</v>
      </c>
      <c r="F76" s="307">
        <v>4373190.6142624831</v>
      </c>
      <c r="G76" s="307">
        <v>4373190.6142624831</v>
      </c>
    </row>
    <row r="77" spans="4:7">
      <c r="D77" s="307">
        <v>52</v>
      </c>
      <c r="E77" s="307">
        <v>4335603.5698709469</v>
      </c>
      <c r="F77" s="307">
        <v>4335603.5698709469</v>
      </c>
      <c r="G77" s="307">
        <v>4335603.5698709469</v>
      </c>
    </row>
    <row r="78" spans="4:7">
      <c r="D78" s="307">
        <v>53</v>
      </c>
      <c r="E78" s="307">
        <v>3062185.9266392789</v>
      </c>
      <c r="F78" s="307">
        <v>3062185.9266392789</v>
      </c>
      <c r="G78" s="307">
        <v>3062185.9266392789</v>
      </c>
    </row>
    <row r="79" spans="4:7">
      <c r="D79" s="307">
        <v>54</v>
      </c>
      <c r="E79" s="307">
        <v>4362006.374193605</v>
      </c>
      <c r="F79" s="307">
        <v>4362006.374193605</v>
      </c>
      <c r="G79" s="307">
        <v>4362006.374193605</v>
      </c>
    </row>
    <row r="80" spans="4:7">
      <c r="D80" s="307">
        <v>55</v>
      </c>
      <c r="E80" s="307">
        <v>3232068.4172401931</v>
      </c>
      <c r="F80" s="307">
        <v>3232068.4172401931</v>
      </c>
      <c r="G80" s="307">
        <v>3232068.4172401931</v>
      </c>
    </row>
    <row r="81" spans="4:7">
      <c r="D81" s="307">
        <v>56</v>
      </c>
      <c r="E81" s="307">
        <v>4944383.6370091699</v>
      </c>
      <c r="F81" s="307">
        <v>4944383.6370091699</v>
      </c>
      <c r="G81" s="307">
        <v>4944383.6370091699</v>
      </c>
    </row>
    <row r="82" spans="4:7">
      <c r="D82" s="307">
        <v>57</v>
      </c>
      <c r="E82" s="307">
        <v>1938175.8909577779</v>
      </c>
      <c r="F82" s="307">
        <v>1938175.8909577779</v>
      </c>
      <c r="G82" s="307">
        <v>1938175.8909577779</v>
      </c>
    </row>
    <row r="83" spans="4:7">
      <c r="D83" s="307">
        <v>58</v>
      </c>
      <c r="E83" s="307">
        <v>2822449.1594011132</v>
      </c>
      <c r="F83" s="307">
        <v>2822449.1594011132</v>
      </c>
      <c r="G83" s="307">
        <v>2822449.1594011132</v>
      </c>
    </row>
    <row r="84" spans="4:7">
      <c r="D84" s="307">
        <v>59</v>
      </c>
      <c r="E84" s="307">
        <v>4690445.5992021468</v>
      </c>
      <c r="F84" s="307">
        <v>4690445.5992021468</v>
      </c>
      <c r="G84" s="307">
        <v>4690445.5992021468</v>
      </c>
    </row>
    <row r="85" spans="4:7">
      <c r="D85" s="307">
        <v>60</v>
      </c>
      <c r="E85" s="307">
        <v>3083110.7060989928</v>
      </c>
      <c r="F85" s="307">
        <v>3083110.7060989928</v>
      </c>
      <c r="G85" s="307">
        <v>3083110.7060989928</v>
      </c>
    </row>
    <row r="86" spans="4:7">
      <c r="D86" s="307">
        <v>61</v>
      </c>
      <c r="E86" s="307">
        <v>2149732.7685897369</v>
      </c>
      <c r="F86" s="307">
        <v>2149732.7685897369</v>
      </c>
      <c r="G86" s="307">
        <v>2149732.7685897369</v>
      </c>
    </row>
    <row r="87" spans="4:7">
      <c r="D87" s="307">
        <v>62</v>
      </c>
      <c r="E87" s="307">
        <v>2725858.5767129962</v>
      </c>
      <c r="F87" s="307">
        <v>2725858.5767129962</v>
      </c>
      <c r="G87" s="307">
        <v>2725858.5767129962</v>
      </c>
    </row>
    <row r="88" spans="4:7">
      <c r="D88" s="307">
        <v>63</v>
      </c>
      <c r="E88" s="307">
        <v>5726449.6062522279</v>
      </c>
      <c r="F88" s="307">
        <v>5726449.6062522279</v>
      </c>
      <c r="G88" s="307">
        <v>5726449.6062522279</v>
      </c>
    </row>
    <row r="89" spans="4:7">
      <c r="D89" s="307">
        <v>64</v>
      </c>
      <c r="E89" s="307">
        <v>4423628.2400104674</v>
      </c>
      <c r="F89" s="307">
        <v>4423628.2400104674</v>
      </c>
      <c r="G89" s="307">
        <v>4423628.2400104674</v>
      </c>
    </row>
    <row r="90" spans="4:7">
      <c r="D90" s="307">
        <v>65</v>
      </c>
      <c r="E90" s="307">
        <v>4703560.6250452064</v>
      </c>
      <c r="F90" s="307">
        <v>4703560.6250452064</v>
      </c>
      <c r="G90" s="307">
        <v>4703560.6250452064</v>
      </c>
    </row>
    <row r="91" spans="4:7">
      <c r="D91" s="307">
        <v>66</v>
      </c>
      <c r="E91" s="307">
        <v>4098711.7988961576</v>
      </c>
      <c r="F91" s="307">
        <v>4098711.7988961576</v>
      </c>
      <c r="G91" s="307">
        <v>4098711.7988961576</v>
      </c>
    </row>
    <row r="92" spans="4:7">
      <c r="D92" s="307">
        <v>67</v>
      </c>
      <c r="E92" s="307">
        <v>1942944.9137731399</v>
      </c>
      <c r="F92" s="307">
        <v>1942944.9137731399</v>
      </c>
      <c r="G92" s="307">
        <v>1942944.9137731399</v>
      </c>
    </row>
    <row r="93" spans="4:7">
      <c r="D93" s="307">
        <v>68</v>
      </c>
      <c r="E93" s="307">
        <v>3820958.0425538602</v>
      </c>
      <c r="F93" s="307">
        <v>3820958.0425538602</v>
      </c>
      <c r="G93" s="307">
        <v>3820958.0425538602</v>
      </c>
    </row>
    <row r="94" spans="4:7">
      <c r="D94" s="307">
        <v>69</v>
      </c>
      <c r="E94" s="307">
        <v>2813219.0680248537</v>
      </c>
      <c r="F94" s="307">
        <v>2813219.0680248537</v>
      </c>
      <c r="G94" s="307">
        <v>2813219.0680248537</v>
      </c>
    </row>
    <row r="95" spans="4:7">
      <c r="D95" s="307">
        <v>70</v>
      </c>
      <c r="E95" s="307">
        <v>6308358.1595860766</v>
      </c>
      <c r="F95" s="307">
        <v>6308358.1595860766</v>
      </c>
      <c r="G95" s="307">
        <v>6308358.1595860766</v>
      </c>
    </row>
    <row r="96" spans="4:7">
      <c r="D96" s="307">
        <v>71</v>
      </c>
      <c r="E96" s="307">
        <v>4748885.8863149481</v>
      </c>
      <c r="F96" s="307">
        <v>4748885.8863149481</v>
      </c>
      <c r="G96" s="307">
        <v>4748885.8863149481</v>
      </c>
    </row>
    <row r="97" spans="4:7">
      <c r="D97" s="307">
        <v>72</v>
      </c>
      <c r="E97" s="307">
        <v>2507225.5188837256</v>
      </c>
      <c r="F97" s="307">
        <v>2507225.5188837256</v>
      </c>
      <c r="G97" s="307">
        <v>2507225.5188837256</v>
      </c>
    </row>
    <row r="98" spans="4:7">
      <c r="D98" s="307">
        <v>73</v>
      </c>
      <c r="E98" s="307">
        <v>2716870.6485887719</v>
      </c>
      <c r="F98" s="307">
        <v>2716870.6485887719</v>
      </c>
      <c r="G98" s="307">
        <v>2716870.6485887719</v>
      </c>
    </row>
    <row r="99" spans="4:7">
      <c r="D99" s="307">
        <v>74</v>
      </c>
      <c r="E99" s="307">
        <v>4877637.7738933051</v>
      </c>
      <c r="F99" s="307">
        <v>4877637.7738933051</v>
      </c>
      <c r="G99" s="307">
        <v>4877637.7738933051</v>
      </c>
    </row>
    <row r="100" spans="4:7">
      <c r="D100" s="307">
        <v>75</v>
      </c>
      <c r="E100" s="307">
        <v>5843743.6979926303</v>
      </c>
      <c r="F100" s="307">
        <v>5843743.6979926303</v>
      </c>
      <c r="G100" s="307">
        <v>5843743.6979926303</v>
      </c>
    </row>
    <row r="101" spans="4:7">
      <c r="D101" s="307">
        <v>76</v>
      </c>
      <c r="E101" s="307">
        <v>4741366.161011803</v>
      </c>
      <c r="F101" s="307">
        <v>4741366.161011803</v>
      </c>
      <c r="G101" s="307">
        <v>4741366.161011803</v>
      </c>
    </row>
    <row r="102" spans="4:7">
      <c r="D102" s="307">
        <v>77</v>
      </c>
      <c r="E102" s="307">
        <v>4203983.9910716675</v>
      </c>
      <c r="F102" s="307">
        <v>4203983.9910716675</v>
      </c>
      <c r="G102" s="307">
        <v>4203983.9910716675</v>
      </c>
    </row>
    <row r="103" spans="4:7">
      <c r="D103" s="307">
        <v>78</v>
      </c>
      <c r="E103" s="307">
        <v>5043840.771574744</v>
      </c>
      <c r="F103" s="307">
        <v>5043840.771574744</v>
      </c>
      <c r="G103" s="307">
        <v>5043840.771574744</v>
      </c>
    </row>
    <row r="104" spans="4:7">
      <c r="D104" s="307">
        <v>79</v>
      </c>
      <c r="E104" s="307">
        <v>2739672.0209479611</v>
      </c>
      <c r="F104" s="307">
        <v>2739672.0209479611</v>
      </c>
      <c r="G104" s="307">
        <v>2739672.0209479611</v>
      </c>
    </row>
    <row r="105" spans="4:7">
      <c r="D105" s="307">
        <v>80</v>
      </c>
      <c r="E105" s="307">
        <v>3332174.6635724492</v>
      </c>
      <c r="F105" s="307">
        <v>3332174.6635724492</v>
      </c>
      <c r="G105" s="307">
        <v>3332174.6635724492</v>
      </c>
    </row>
    <row r="106" spans="4:7">
      <c r="D106" s="307">
        <v>81</v>
      </c>
      <c r="E106" s="307">
        <v>4061657.78375842</v>
      </c>
      <c r="F106" s="307">
        <v>4061657.78375842</v>
      </c>
      <c r="G106" s="307">
        <v>4061657.78375842</v>
      </c>
    </row>
    <row r="107" spans="4:7">
      <c r="D107" s="307">
        <v>82</v>
      </c>
      <c r="E107" s="307">
        <v>4127925.2203361173</v>
      </c>
      <c r="F107" s="307">
        <v>4127925.2203361173</v>
      </c>
      <c r="G107" s="307">
        <v>4127925.2203361173</v>
      </c>
    </row>
    <row r="108" spans="4:7">
      <c r="D108" s="307">
        <v>83</v>
      </c>
      <c r="E108" s="307">
        <v>2796321.0904051531</v>
      </c>
      <c r="F108" s="307">
        <v>2796321.0904051531</v>
      </c>
      <c r="G108" s="307">
        <v>2796321.0904051531</v>
      </c>
    </row>
    <row r="109" spans="4:7">
      <c r="D109" s="307">
        <v>84</v>
      </c>
      <c r="E109" s="307">
        <v>3118579.2622793876</v>
      </c>
      <c r="F109" s="307">
        <v>3118579.2622793876</v>
      </c>
      <c r="G109" s="307">
        <v>3118579.2622793876</v>
      </c>
    </row>
    <row r="110" spans="4:7">
      <c r="D110" s="307">
        <v>85</v>
      </c>
      <c r="E110" s="307">
        <v>5503322.3087444296</v>
      </c>
      <c r="F110" s="307">
        <v>5503322.3087444296</v>
      </c>
      <c r="G110" s="307">
        <v>5503322.3087444296</v>
      </c>
    </row>
    <row r="111" spans="4:7">
      <c r="D111" s="307">
        <v>86</v>
      </c>
      <c r="E111" s="307">
        <v>3264788.8969788128</v>
      </c>
      <c r="F111" s="307">
        <v>3264788.8969788128</v>
      </c>
      <c r="G111" s="307">
        <v>3264788.8969788128</v>
      </c>
    </row>
    <row r="112" spans="4:7">
      <c r="D112" s="307">
        <v>87</v>
      </c>
      <c r="E112" s="307">
        <v>3975292.9534927588</v>
      </c>
      <c r="F112" s="307">
        <v>3975292.9534927588</v>
      </c>
      <c r="G112" s="307">
        <v>3975292.9534927588</v>
      </c>
    </row>
    <row r="113" spans="4:7">
      <c r="D113" s="307">
        <v>88</v>
      </c>
      <c r="E113" s="307">
        <v>4320237.5711714188</v>
      </c>
      <c r="F113" s="307">
        <v>4320237.5711714188</v>
      </c>
      <c r="G113" s="307">
        <v>4320237.5711714188</v>
      </c>
    </row>
    <row r="114" spans="4:7">
      <c r="D114" s="307">
        <v>89</v>
      </c>
      <c r="E114" s="307">
        <v>4054053.9663377847</v>
      </c>
      <c r="F114" s="307">
        <v>4054053.9663377847</v>
      </c>
      <c r="G114" s="307">
        <v>4054053.9663377847</v>
      </c>
    </row>
    <row r="115" spans="4:7">
      <c r="D115" s="307">
        <v>90</v>
      </c>
      <c r="E115" s="307">
        <v>6915040.0085774418</v>
      </c>
      <c r="F115" s="307">
        <v>6915040.0085774418</v>
      </c>
      <c r="G115" s="307">
        <v>6915040.0085774418</v>
      </c>
    </row>
    <row r="116" spans="4:7">
      <c r="D116" s="307">
        <v>91</v>
      </c>
      <c r="E116" s="307">
        <v>3456596.9334874302</v>
      </c>
      <c r="F116" s="307">
        <v>3456596.9334874302</v>
      </c>
      <c r="G116" s="307">
        <v>3456596.9334874302</v>
      </c>
    </row>
    <row r="117" spans="4:7">
      <c r="D117" s="307">
        <v>92</v>
      </c>
      <c r="E117" s="307">
        <v>4077465.8574620732</v>
      </c>
      <c r="F117" s="307">
        <v>4077465.8574620732</v>
      </c>
      <c r="G117" s="307">
        <v>4077465.8574620732</v>
      </c>
    </row>
    <row r="118" spans="4:7">
      <c r="D118" s="307">
        <v>93</v>
      </c>
      <c r="E118" s="307">
        <v>5041729.0171008501</v>
      </c>
      <c r="F118" s="307">
        <v>5041729.0171008501</v>
      </c>
      <c r="G118" s="307">
        <v>5041729.0171008501</v>
      </c>
    </row>
    <row r="119" spans="4:7">
      <c r="D119" s="307">
        <v>94</v>
      </c>
      <c r="E119" s="307">
        <v>2798800.0728773265</v>
      </c>
      <c r="F119" s="307">
        <v>2798800.0728773265</v>
      </c>
      <c r="G119" s="307">
        <v>2798800.0728773265</v>
      </c>
    </row>
    <row r="120" spans="4:7">
      <c r="D120" s="307">
        <v>95</v>
      </c>
      <c r="E120" s="307">
        <v>4358759.2338216547</v>
      </c>
      <c r="F120" s="307">
        <v>4358759.2338216547</v>
      </c>
      <c r="G120" s="307">
        <v>4358759.2338216547</v>
      </c>
    </row>
    <row r="121" spans="4:7">
      <c r="D121" s="307">
        <v>96</v>
      </c>
      <c r="E121" s="307">
        <v>2659817.0481382394</v>
      </c>
      <c r="F121" s="307">
        <v>2659817.0481382394</v>
      </c>
      <c r="G121" s="307">
        <v>2659817.0481382394</v>
      </c>
    </row>
    <row r="122" spans="4:7">
      <c r="D122" s="307">
        <v>97</v>
      </c>
      <c r="E122" s="307">
        <v>6820860.8450729651</v>
      </c>
      <c r="F122" s="307">
        <v>6820860.8450729651</v>
      </c>
      <c r="G122" s="307">
        <v>6820860.8450729651</v>
      </c>
    </row>
    <row r="123" spans="4:7">
      <c r="D123" s="307">
        <v>98</v>
      </c>
      <c r="E123" s="307">
        <v>4435858.6563554751</v>
      </c>
      <c r="F123" s="307">
        <v>4435858.6563554751</v>
      </c>
      <c r="G123" s="307">
        <v>4435858.6563554751</v>
      </c>
    </row>
    <row r="124" spans="4:7">
      <c r="D124" s="307">
        <v>99</v>
      </c>
      <c r="E124" s="307">
        <v>3645168.3482309245</v>
      </c>
      <c r="F124" s="307">
        <v>3645168.3482309245</v>
      </c>
      <c r="G124" s="307">
        <v>3645168.3482309245</v>
      </c>
    </row>
    <row r="125" spans="4:7">
      <c r="D125" s="307">
        <v>100</v>
      </c>
      <c r="E125" s="307">
        <v>3115926.609485663</v>
      </c>
      <c r="F125" s="307">
        <v>3115926.609485663</v>
      </c>
      <c r="G125" s="307">
        <v>3115926.609485663</v>
      </c>
    </row>
    <row r="126" spans="4:7">
      <c r="D126" s="307">
        <v>101</v>
      </c>
      <c r="E126" s="307">
        <v>4393562.0640400071</v>
      </c>
      <c r="F126" s="307">
        <v>4393562.0640400071</v>
      </c>
      <c r="G126" s="307">
        <v>4393562.0640400071</v>
      </c>
    </row>
    <row r="127" spans="4:7">
      <c r="D127" s="307">
        <v>102</v>
      </c>
      <c r="E127" s="307">
        <v>4638682.3237812361</v>
      </c>
      <c r="F127" s="307">
        <v>4638682.3237812361</v>
      </c>
      <c r="G127" s="307">
        <v>4638682.3237812361</v>
      </c>
    </row>
    <row r="128" spans="4:7">
      <c r="D128" s="307">
        <v>103</v>
      </c>
      <c r="E128" s="307">
        <v>2142777.5412822519</v>
      </c>
      <c r="F128" s="307">
        <v>2142777.5412822519</v>
      </c>
      <c r="G128" s="307">
        <v>2142777.5412822519</v>
      </c>
    </row>
    <row r="129" spans="4:7">
      <c r="D129" s="307">
        <v>104</v>
      </c>
      <c r="E129" s="307">
        <v>3136253.3262463701</v>
      </c>
      <c r="F129" s="307">
        <v>3136253.3262463701</v>
      </c>
      <c r="G129" s="307">
        <v>3136253.3262463701</v>
      </c>
    </row>
    <row r="130" spans="4:7">
      <c r="D130" s="307">
        <v>105</v>
      </c>
      <c r="E130" s="307">
        <v>3381229.6944910972</v>
      </c>
      <c r="F130" s="307">
        <v>3381229.6944910972</v>
      </c>
      <c r="G130" s="307">
        <v>3381229.6944910972</v>
      </c>
    </row>
    <row r="131" spans="4:7">
      <c r="D131" s="307">
        <v>106</v>
      </c>
      <c r="E131" s="307">
        <v>3455991.6177969268</v>
      </c>
      <c r="F131" s="307">
        <v>3455991.6177969268</v>
      </c>
      <c r="G131" s="307">
        <v>3455991.6177969268</v>
      </c>
    </row>
    <row r="132" spans="4:7">
      <c r="D132" s="307">
        <v>107</v>
      </c>
      <c r="E132" s="307">
        <v>4955500.4706722647</v>
      </c>
      <c r="F132" s="307">
        <v>4955500.4706722647</v>
      </c>
      <c r="G132" s="307">
        <v>4955500.4706722647</v>
      </c>
    </row>
    <row r="133" spans="4:7">
      <c r="D133" s="307">
        <v>108</v>
      </c>
      <c r="E133" s="307">
        <v>3962847.0409680763</v>
      </c>
      <c r="F133" s="307">
        <v>3962847.0409680763</v>
      </c>
      <c r="G133" s="307">
        <v>3962847.0409680763</v>
      </c>
    </row>
    <row r="134" spans="4:7">
      <c r="D134" s="307">
        <v>109</v>
      </c>
      <c r="E134" s="307">
        <v>4325815.4673406258</v>
      </c>
      <c r="F134" s="307">
        <v>4325815.4673406258</v>
      </c>
      <c r="G134" s="307">
        <v>4325815.4673406258</v>
      </c>
    </row>
    <row r="135" spans="4:7">
      <c r="D135" s="307">
        <v>110</v>
      </c>
      <c r="E135" s="307">
        <v>4200692.3072288139</v>
      </c>
      <c r="F135" s="307">
        <v>4200692.3072288139</v>
      </c>
      <c r="G135" s="307">
        <v>4200692.3072288139</v>
      </c>
    </row>
    <row r="136" spans="4:7">
      <c r="D136" s="307">
        <v>111</v>
      </c>
      <c r="E136" s="307">
        <v>3905944.9192743218</v>
      </c>
      <c r="F136" s="307">
        <v>3905944.9192743218</v>
      </c>
      <c r="G136" s="307">
        <v>3905944.9192743218</v>
      </c>
    </row>
    <row r="137" spans="4:7">
      <c r="D137" s="307">
        <v>112</v>
      </c>
      <c r="E137" s="307">
        <v>2688771.7120082523</v>
      </c>
      <c r="F137" s="307">
        <v>2688771.7120082523</v>
      </c>
      <c r="G137" s="307">
        <v>2688771.7120082523</v>
      </c>
    </row>
    <row r="138" spans="4:7">
      <c r="D138" s="307">
        <v>113</v>
      </c>
      <c r="E138" s="307">
        <v>4651039.4360313509</v>
      </c>
      <c r="F138" s="307">
        <v>4651039.4360313509</v>
      </c>
      <c r="G138" s="307">
        <v>4651039.4360313509</v>
      </c>
    </row>
    <row r="139" spans="4:7">
      <c r="D139" s="307">
        <v>114</v>
      </c>
      <c r="E139" s="307">
        <v>5454014.0339285163</v>
      </c>
      <c r="F139" s="307">
        <v>5454014.0339285163</v>
      </c>
      <c r="G139" s="307">
        <v>5454014.0339285163</v>
      </c>
    </row>
    <row r="140" spans="4:7">
      <c r="D140" s="307">
        <v>115</v>
      </c>
      <c r="E140" s="307">
        <v>3519740.03404431</v>
      </c>
      <c r="F140" s="307">
        <v>3519740.03404431</v>
      </c>
      <c r="G140" s="307">
        <v>3519740.03404431</v>
      </c>
    </row>
    <row r="141" spans="4:7">
      <c r="D141" s="307">
        <v>116</v>
      </c>
      <c r="E141" s="307">
        <v>4482199.2287534093</v>
      </c>
      <c r="F141" s="307">
        <v>4482199.2287534093</v>
      </c>
      <c r="G141" s="307">
        <v>4482199.2287534093</v>
      </c>
    </row>
    <row r="142" spans="4:7">
      <c r="D142" s="307">
        <v>117</v>
      </c>
      <c r="E142" s="307">
        <v>2870402.8282491039</v>
      </c>
      <c r="F142" s="307">
        <v>2870402.8282491039</v>
      </c>
      <c r="G142" s="307">
        <v>2870402.8282491039</v>
      </c>
    </row>
    <row r="143" spans="4:7">
      <c r="D143" s="307">
        <v>118</v>
      </c>
      <c r="E143" s="307">
        <v>4614213.3761363775</v>
      </c>
      <c r="F143" s="307">
        <v>4614213.3761363775</v>
      </c>
      <c r="G143" s="307">
        <v>4614213.3761363775</v>
      </c>
    </row>
    <row r="144" spans="4:7">
      <c r="D144" s="307">
        <v>119</v>
      </c>
      <c r="E144" s="307">
        <v>4395425.8763520503</v>
      </c>
      <c r="F144" s="307">
        <v>4395425.8763520503</v>
      </c>
      <c r="G144" s="307">
        <v>4395425.8763520503</v>
      </c>
    </row>
    <row r="145" spans="4:7">
      <c r="D145" s="307">
        <v>120</v>
      </c>
      <c r="E145" s="307">
        <v>3642802.1640931461</v>
      </c>
      <c r="F145" s="307">
        <v>3642802.1640931461</v>
      </c>
      <c r="G145" s="307">
        <v>3642802.1640931461</v>
      </c>
    </row>
    <row r="146" spans="4:7">
      <c r="D146" s="307">
        <v>121</v>
      </c>
      <c r="E146" s="307">
        <v>5467411.9825164061</v>
      </c>
      <c r="F146" s="307">
        <v>5467411.9825164061</v>
      </c>
      <c r="G146" s="307">
        <v>5467411.9825164061</v>
      </c>
    </row>
    <row r="147" spans="4:7">
      <c r="D147" s="307">
        <v>122</v>
      </c>
      <c r="E147" s="307">
        <v>2789952.6577730277</v>
      </c>
      <c r="F147" s="307">
        <v>2789952.6577730277</v>
      </c>
      <c r="G147" s="307">
        <v>2789952.6577730277</v>
      </c>
    </row>
    <row r="148" spans="4:7">
      <c r="D148" s="307">
        <v>123</v>
      </c>
      <c r="E148" s="307">
        <v>4555539.6165354969</v>
      </c>
      <c r="F148" s="307">
        <v>4555539.6165354969</v>
      </c>
      <c r="G148" s="307">
        <v>4555539.6165354969</v>
      </c>
    </row>
    <row r="149" spans="4:7">
      <c r="D149" s="307">
        <v>124</v>
      </c>
      <c r="E149" s="307">
        <v>3671599.5220874446</v>
      </c>
      <c r="F149" s="307">
        <v>3671599.5220874446</v>
      </c>
      <c r="G149" s="307">
        <v>3671599.5220874446</v>
      </c>
    </row>
    <row r="150" spans="4:7">
      <c r="D150" s="307">
        <v>125</v>
      </c>
      <c r="E150" s="307">
        <v>5941915.6421785122</v>
      </c>
      <c r="F150" s="307">
        <v>5941915.6421785122</v>
      </c>
      <c r="G150" s="307">
        <v>5941915.6421785122</v>
      </c>
    </row>
    <row r="151" spans="4:7">
      <c r="D151" s="307">
        <v>126</v>
      </c>
      <c r="E151" s="307">
        <v>3095649.8563710116</v>
      </c>
      <c r="F151" s="307">
        <v>3095649.8563710116</v>
      </c>
      <c r="G151" s="307">
        <v>3095649.8563710116</v>
      </c>
    </row>
    <row r="152" spans="4:7">
      <c r="D152" s="307">
        <v>127</v>
      </c>
      <c r="E152" s="307">
        <v>5215146.0397885479</v>
      </c>
      <c r="F152" s="307">
        <v>5215146.0397885479</v>
      </c>
      <c r="G152" s="307">
        <v>5215146.0397885479</v>
      </c>
    </row>
    <row r="153" spans="4:7">
      <c r="D153" s="307">
        <v>128</v>
      </c>
      <c r="E153" s="307">
        <v>7121373.3701448543</v>
      </c>
      <c r="F153" s="307">
        <v>7121373.3701448543</v>
      </c>
      <c r="G153" s="307">
        <v>7121373.3701448543</v>
      </c>
    </row>
    <row r="154" spans="4:7">
      <c r="D154" s="307">
        <v>129</v>
      </c>
      <c r="E154" s="307">
        <v>3522248.1330264057</v>
      </c>
      <c r="F154" s="307">
        <v>3522248.1330264057</v>
      </c>
      <c r="G154" s="307">
        <v>3522248.1330264057</v>
      </c>
    </row>
    <row r="155" spans="4:7">
      <c r="D155" s="307">
        <v>130</v>
      </c>
      <c r="E155" s="307">
        <v>2853904.3899846445</v>
      </c>
      <c r="F155" s="307">
        <v>2853904.3899846445</v>
      </c>
      <c r="G155" s="307">
        <v>2853904.3899846445</v>
      </c>
    </row>
    <row r="156" spans="4:7">
      <c r="D156" s="307">
        <v>131</v>
      </c>
      <c r="E156" s="307">
        <v>4043836.3029833897</v>
      </c>
      <c r="F156" s="307">
        <v>4043836.3029833897</v>
      </c>
      <c r="G156" s="307">
        <v>4043836.3029833897</v>
      </c>
    </row>
    <row r="157" spans="4:7">
      <c r="D157" s="307">
        <v>132</v>
      </c>
      <c r="E157" s="307">
        <v>6761422.0203525014</v>
      </c>
      <c r="F157" s="307">
        <v>6761422.0203525014</v>
      </c>
      <c r="G157" s="307">
        <v>6761422.0203525014</v>
      </c>
    </row>
    <row r="158" spans="4:7">
      <c r="D158" s="307">
        <v>133</v>
      </c>
      <c r="E158" s="307">
        <v>4789782.895944871</v>
      </c>
      <c r="F158" s="307">
        <v>4789782.895944871</v>
      </c>
      <c r="G158" s="307">
        <v>4789782.895944871</v>
      </c>
    </row>
    <row r="159" spans="4:7">
      <c r="D159" s="307">
        <v>134</v>
      </c>
      <c r="E159" s="307">
        <v>3334028.3867195947</v>
      </c>
      <c r="F159" s="307">
        <v>3334028.3867195947</v>
      </c>
      <c r="G159" s="307">
        <v>3334028.3867195947</v>
      </c>
    </row>
    <row r="160" spans="4:7">
      <c r="D160" s="307">
        <v>135</v>
      </c>
      <c r="E160" s="307">
        <v>3377724.4497147379</v>
      </c>
      <c r="F160" s="307">
        <v>3377724.4497147379</v>
      </c>
      <c r="G160" s="307">
        <v>3377724.4497147379</v>
      </c>
    </row>
    <row r="161" spans="4:7">
      <c r="D161" s="307">
        <v>136</v>
      </c>
      <c r="E161" s="307">
        <v>3999812.6030349899</v>
      </c>
      <c r="F161" s="307">
        <v>3999812.6030349899</v>
      </c>
      <c r="G161" s="307">
        <v>3999812.6030349899</v>
      </c>
    </row>
    <row r="162" spans="4:7">
      <c r="D162" s="307">
        <v>137</v>
      </c>
      <c r="E162" s="307">
        <v>2293485.283804005</v>
      </c>
      <c r="F162" s="307">
        <v>2293485.283804005</v>
      </c>
      <c r="G162" s="307">
        <v>2293485.283804005</v>
      </c>
    </row>
    <row r="163" spans="4:7">
      <c r="D163" s="307">
        <v>138</v>
      </c>
      <c r="E163" s="307">
        <v>3514796.07855978</v>
      </c>
      <c r="F163" s="307">
        <v>3514796.07855978</v>
      </c>
      <c r="G163" s="307">
        <v>3514796.07855978</v>
      </c>
    </row>
    <row r="164" spans="4:7">
      <c r="D164" s="307">
        <v>139</v>
      </c>
      <c r="E164" s="307">
        <v>4270636.2077135332</v>
      </c>
      <c r="F164" s="307">
        <v>4270636.2077135332</v>
      </c>
      <c r="G164" s="307">
        <v>4270636.2077135332</v>
      </c>
    </row>
    <row r="165" spans="4:7">
      <c r="D165" s="307">
        <v>140</v>
      </c>
      <c r="E165" s="307">
        <v>3344213.8048937465</v>
      </c>
      <c r="F165" s="307">
        <v>3344213.8048937465</v>
      </c>
      <c r="G165" s="307">
        <v>3344213.8048937465</v>
      </c>
    </row>
    <row r="166" spans="4:7">
      <c r="D166" s="307">
        <v>141</v>
      </c>
      <c r="E166" s="307">
        <v>3626817.6574995569</v>
      </c>
      <c r="F166" s="307">
        <v>3626817.6574995569</v>
      </c>
      <c r="G166" s="307">
        <v>3626817.6574995569</v>
      </c>
    </row>
    <row r="167" spans="4:7">
      <c r="D167" s="307">
        <v>142</v>
      </c>
      <c r="E167" s="307">
        <v>3774945.7634284175</v>
      </c>
      <c r="F167" s="307">
        <v>3774945.7634284175</v>
      </c>
      <c r="G167" s="307">
        <v>3774945.7634284175</v>
      </c>
    </row>
    <row r="168" spans="4:7">
      <c r="D168" s="307">
        <v>143</v>
      </c>
      <c r="E168" s="307">
        <v>1959194.5384377695</v>
      </c>
      <c r="F168" s="307">
        <v>1959194.5384377695</v>
      </c>
      <c r="G168" s="307">
        <v>1959194.5384377695</v>
      </c>
    </row>
    <row r="169" spans="4:7">
      <c r="D169" s="307">
        <v>144</v>
      </c>
      <c r="E169" s="307">
        <v>4392725.1487654578</v>
      </c>
      <c r="F169" s="307">
        <v>4392725.1487654578</v>
      </c>
      <c r="G169" s="307">
        <v>4392725.1487654578</v>
      </c>
    </row>
    <row r="170" spans="4:7">
      <c r="D170" s="307">
        <v>145</v>
      </c>
      <c r="E170" s="307">
        <v>3188855.9388987715</v>
      </c>
      <c r="F170" s="307">
        <v>3188855.9388987715</v>
      </c>
      <c r="G170" s="307">
        <v>3188855.9388987715</v>
      </c>
    </row>
    <row r="171" spans="4:7">
      <c r="D171" s="307">
        <v>146</v>
      </c>
      <c r="E171" s="307">
        <v>3007591.389675478</v>
      </c>
      <c r="F171" s="307">
        <v>3007591.389675478</v>
      </c>
      <c r="G171" s="307">
        <v>3007591.389675478</v>
      </c>
    </row>
    <row r="172" spans="4:7">
      <c r="D172" s="307">
        <v>147</v>
      </c>
      <c r="E172" s="307">
        <v>3035503.884542082</v>
      </c>
      <c r="F172" s="307">
        <v>3035503.884542082</v>
      </c>
      <c r="G172" s="307">
        <v>3035503.884542082</v>
      </c>
    </row>
    <row r="173" spans="4:7">
      <c r="D173" s="307">
        <v>148</v>
      </c>
      <c r="E173" s="307">
        <v>4209019.6716305641</v>
      </c>
      <c r="F173" s="307">
        <v>4209019.6716305641</v>
      </c>
      <c r="G173" s="307">
        <v>4209019.6716305641</v>
      </c>
    </row>
    <row r="174" spans="4:7">
      <c r="D174" s="307">
        <v>149</v>
      </c>
      <c r="E174" s="307">
        <v>5471571.4852511669</v>
      </c>
      <c r="F174" s="307">
        <v>5471571.4852511669</v>
      </c>
      <c r="G174" s="307">
        <v>5471571.4852511669</v>
      </c>
    </row>
    <row r="175" spans="4:7">
      <c r="D175" s="307">
        <v>150</v>
      </c>
      <c r="E175" s="307">
        <v>3952776.940173096</v>
      </c>
      <c r="F175" s="307">
        <v>3952776.940173096</v>
      </c>
      <c r="G175" s="307">
        <v>3952776.940173096</v>
      </c>
    </row>
    <row r="176" spans="4:7">
      <c r="D176" s="307">
        <v>151</v>
      </c>
      <c r="E176" s="307">
        <v>3472912.9282593289</v>
      </c>
      <c r="F176" s="307">
        <v>3472912.9282593289</v>
      </c>
      <c r="G176" s="307">
        <v>3472912.9282593289</v>
      </c>
    </row>
    <row r="177" spans="4:7">
      <c r="D177" s="307">
        <v>152</v>
      </c>
      <c r="E177" s="307">
        <v>2864510.5301205479</v>
      </c>
      <c r="F177" s="307">
        <v>2864510.5301205479</v>
      </c>
      <c r="G177" s="307">
        <v>2864510.5301205479</v>
      </c>
    </row>
    <row r="178" spans="4:7">
      <c r="D178" s="307">
        <v>153</v>
      </c>
      <c r="E178" s="307">
        <v>5800545.4001258528</v>
      </c>
      <c r="F178" s="307">
        <v>5800545.4001258528</v>
      </c>
      <c r="G178" s="307">
        <v>5800545.4001258528</v>
      </c>
    </row>
    <row r="179" spans="4:7">
      <c r="D179" s="307">
        <v>154</v>
      </c>
      <c r="E179" s="307">
        <v>4317659.8942358857</v>
      </c>
      <c r="F179" s="307">
        <v>4317659.8942358857</v>
      </c>
      <c r="G179" s="307">
        <v>4317659.8942358857</v>
      </c>
    </row>
    <row r="180" spans="4:7">
      <c r="D180" s="307">
        <v>155</v>
      </c>
      <c r="E180" s="307">
        <v>3683444.1937972144</v>
      </c>
      <c r="F180" s="307">
        <v>3683444.1937972144</v>
      </c>
      <c r="G180" s="307">
        <v>3683444.1937972144</v>
      </c>
    </row>
    <row r="181" spans="4:7">
      <c r="D181" s="307">
        <v>156</v>
      </c>
      <c r="E181" s="307">
        <v>3618451.399594048</v>
      </c>
      <c r="F181" s="307">
        <v>3618451.399594048</v>
      </c>
      <c r="G181" s="307">
        <v>3618451.399594048</v>
      </c>
    </row>
    <row r="182" spans="4:7">
      <c r="D182" s="307">
        <v>157</v>
      </c>
      <c r="E182" s="307">
        <v>4142878.3377311989</v>
      </c>
      <c r="F182" s="307">
        <v>4142878.3377311989</v>
      </c>
      <c r="G182" s="307">
        <v>4142878.3377311989</v>
      </c>
    </row>
    <row r="183" spans="4:7">
      <c r="D183" s="307">
        <v>158</v>
      </c>
      <c r="E183" s="307">
        <v>4780880.9179482823</v>
      </c>
      <c r="F183" s="307">
        <v>4780880.9179482823</v>
      </c>
      <c r="G183" s="307">
        <v>4780880.9179482823</v>
      </c>
    </row>
    <row r="184" spans="4:7">
      <c r="D184" s="307">
        <v>159</v>
      </c>
      <c r="E184" s="307">
        <v>5376648.2437242214</v>
      </c>
      <c r="F184" s="307">
        <v>5376648.2437242214</v>
      </c>
      <c r="G184" s="307">
        <v>5376648.2437242214</v>
      </c>
    </row>
    <row r="185" spans="4:7">
      <c r="D185" s="307">
        <v>160</v>
      </c>
      <c r="E185" s="307">
        <v>3426248.8333208426</v>
      </c>
      <c r="F185" s="307">
        <v>3426248.8333208426</v>
      </c>
      <c r="G185" s="307">
        <v>3426248.8333208426</v>
      </c>
    </row>
    <row r="186" spans="4:7">
      <c r="D186" s="307">
        <v>161</v>
      </c>
      <c r="E186" s="307">
        <v>4494367.0492411237</v>
      </c>
      <c r="F186" s="307">
        <v>4494367.0492411237</v>
      </c>
      <c r="G186" s="307">
        <v>4494367.0492411237</v>
      </c>
    </row>
    <row r="187" spans="4:7">
      <c r="D187" s="307">
        <v>162</v>
      </c>
      <c r="E187" s="307">
        <v>4031042.1236017537</v>
      </c>
      <c r="F187" s="307">
        <v>4031042.1236017537</v>
      </c>
      <c r="G187" s="307">
        <v>4031042.1236017537</v>
      </c>
    </row>
    <row r="188" spans="4:7">
      <c r="D188" s="307">
        <v>163</v>
      </c>
      <c r="E188" s="307">
        <v>4018723.5770850102</v>
      </c>
      <c r="F188" s="307">
        <v>4018723.5770850102</v>
      </c>
      <c r="G188" s="307">
        <v>4018723.5770850102</v>
      </c>
    </row>
    <row r="189" spans="4:7">
      <c r="D189" s="307">
        <v>164</v>
      </c>
      <c r="E189" s="307">
        <v>3497011.6185708265</v>
      </c>
      <c r="F189" s="307">
        <v>3497011.6185708265</v>
      </c>
      <c r="G189" s="307">
        <v>3497011.6185708265</v>
      </c>
    </row>
    <row r="190" spans="4:7">
      <c r="D190" s="307">
        <v>165</v>
      </c>
      <c r="E190" s="307">
        <v>5474567.6619954035</v>
      </c>
      <c r="F190" s="307">
        <v>5474567.6619954035</v>
      </c>
      <c r="G190" s="307">
        <v>5474567.6619954035</v>
      </c>
    </row>
    <row r="191" spans="4:7">
      <c r="D191" s="307">
        <v>166</v>
      </c>
      <c r="E191" s="307">
        <v>4961887.0958246253</v>
      </c>
      <c r="F191" s="307">
        <v>4961887.0958246253</v>
      </c>
      <c r="G191" s="307">
        <v>4961887.0958246253</v>
      </c>
    </row>
    <row r="192" spans="4:7">
      <c r="D192" s="307">
        <v>167</v>
      </c>
      <c r="E192" s="307">
        <v>3944590.8302575089</v>
      </c>
      <c r="F192" s="307">
        <v>3944590.8302575089</v>
      </c>
      <c r="G192" s="307">
        <v>3944590.8302575089</v>
      </c>
    </row>
    <row r="193" spans="4:7">
      <c r="D193" s="307"/>
      <c r="E193" s="307"/>
      <c r="F193" s="307"/>
      <c r="G193" s="307"/>
    </row>
    <row r="194" spans="4:7">
      <c r="D194" s="307"/>
      <c r="E194" s="307"/>
      <c r="F194" s="307"/>
      <c r="G194" s="307"/>
    </row>
    <row r="195" spans="4:7">
      <c r="D195" s="307"/>
      <c r="E195" s="307"/>
      <c r="F195" s="307"/>
      <c r="G195" s="307"/>
    </row>
    <row r="196" spans="4:7">
      <c r="D196" s="307"/>
      <c r="E196" s="307"/>
      <c r="F196" s="307"/>
      <c r="G196" s="307"/>
    </row>
    <row r="197" spans="4:7">
      <c r="D197" s="307"/>
      <c r="E197" s="307"/>
      <c r="F197" s="307"/>
      <c r="G197" s="307"/>
    </row>
    <row r="198" spans="4:7">
      <c r="D198" s="307"/>
      <c r="E198" s="307"/>
      <c r="F198" s="307"/>
      <c r="G198" s="307"/>
    </row>
    <row r="199" spans="4:7">
      <c r="D199" s="307"/>
      <c r="E199" s="307"/>
      <c r="F199" s="307"/>
      <c r="G199" s="307"/>
    </row>
    <row r="200" spans="4:7">
      <c r="D200" s="307"/>
      <c r="E200" s="307"/>
      <c r="F200" s="307"/>
      <c r="G200" s="307"/>
    </row>
    <row r="201" spans="4:7">
      <c r="D201" s="307"/>
      <c r="E201" s="307"/>
      <c r="F201" s="307"/>
      <c r="G201" s="307"/>
    </row>
    <row r="202" spans="4:7">
      <c r="D202" s="307"/>
      <c r="E202" s="307"/>
      <c r="F202" s="307"/>
      <c r="G202" s="307"/>
    </row>
    <row r="203" spans="4:7">
      <c r="D203" s="307"/>
      <c r="E203" s="307"/>
      <c r="F203" s="307"/>
      <c r="G203" s="307"/>
    </row>
    <row r="204" spans="4:7">
      <c r="D204" s="307"/>
      <c r="E204" s="307"/>
      <c r="F204" s="307"/>
      <c r="G204" s="307"/>
    </row>
    <row r="205" spans="4:7">
      <c r="D205" s="307"/>
      <c r="E205" s="307"/>
      <c r="F205" s="307"/>
      <c r="G205" s="307"/>
    </row>
    <row r="206" spans="4:7">
      <c r="D206" s="307"/>
      <c r="E206" s="307"/>
      <c r="F206" s="307"/>
      <c r="G206" s="307"/>
    </row>
    <row r="207" spans="4:7">
      <c r="D207" s="307"/>
      <c r="E207" s="307"/>
      <c r="F207" s="307"/>
      <c r="G207" s="307"/>
    </row>
    <row r="208" spans="4:7">
      <c r="D208" s="307"/>
      <c r="E208" s="307"/>
      <c r="F208" s="307"/>
      <c r="G208" s="307"/>
    </row>
    <row r="209" spans="4:7">
      <c r="D209" s="307"/>
      <c r="E209" s="307"/>
      <c r="F209" s="307"/>
      <c r="G209" s="307"/>
    </row>
    <row r="210" spans="4:7">
      <c r="D210" s="307"/>
      <c r="E210" s="307"/>
      <c r="F210" s="307"/>
      <c r="G210" s="307"/>
    </row>
    <row r="211" spans="4:7">
      <c r="D211" s="307"/>
      <c r="E211" s="307"/>
      <c r="F211" s="307"/>
      <c r="G211" s="307"/>
    </row>
    <row r="212" spans="4:7">
      <c r="D212" s="307"/>
      <c r="E212" s="307"/>
      <c r="F212" s="307"/>
      <c r="G212" s="307"/>
    </row>
    <row r="213" spans="4:7">
      <c r="D213" s="307"/>
      <c r="E213" s="307"/>
      <c r="F213" s="307"/>
      <c r="G213" s="307"/>
    </row>
    <row r="214" spans="4:7">
      <c r="D214" s="307"/>
      <c r="E214" s="307"/>
      <c r="F214" s="307"/>
      <c r="G214" s="307"/>
    </row>
    <row r="215" spans="4:7">
      <c r="D215" s="307"/>
      <c r="E215" s="307"/>
      <c r="F215" s="307"/>
      <c r="G215" s="307"/>
    </row>
    <row r="216" spans="4:7">
      <c r="D216" s="307"/>
      <c r="E216" s="307"/>
      <c r="F216" s="307"/>
      <c r="G216" s="307"/>
    </row>
    <row r="217" spans="4:7">
      <c r="D217" s="307"/>
      <c r="E217" s="307"/>
      <c r="F217" s="307"/>
      <c r="G217" s="307"/>
    </row>
    <row r="218" spans="4:7">
      <c r="D218" s="307"/>
      <c r="E218" s="307"/>
      <c r="F218" s="307"/>
      <c r="G218" s="307"/>
    </row>
    <row r="219" spans="4:7">
      <c r="D219" s="307"/>
      <c r="E219" s="307"/>
      <c r="F219" s="307"/>
      <c r="G219" s="307"/>
    </row>
    <row r="220" spans="4:7">
      <c r="D220" s="307"/>
      <c r="E220" s="307"/>
      <c r="F220" s="307"/>
      <c r="G220" s="307"/>
    </row>
    <row r="221" spans="4:7">
      <c r="D221" s="307"/>
      <c r="E221" s="307"/>
      <c r="F221" s="307"/>
      <c r="G221" s="307"/>
    </row>
    <row r="222" spans="4:7">
      <c r="D222" s="307"/>
      <c r="E222" s="307"/>
      <c r="F222" s="307"/>
      <c r="G222" s="307"/>
    </row>
    <row r="223" spans="4:7">
      <c r="D223" s="307"/>
      <c r="E223" s="307"/>
      <c r="F223" s="307"/>
      <c r="G223" s="307"/>
    </row>
    <row r="224" spans="4:7">
      <c r="D224" s="307"/>
      <c r="E224" s="307"/>
      <c r="F224" s="307"/>
      <c r="G224" s="307"/>
    </row>
    <row r="225" spans="4:7">
      <c r="D225" s="307"/>
      <c r="E225" s="307"/>
      <c r="F225" s="307"/>
      <c r="G225" s="307"/>
    </row>
    <row r="226" spans="4:7">
      <c r="D226" s="307"/>
      <c r="E226" s="307"/>
      <c r="F226" s="307"/>
      <c r="G226" s="307"/>
    </row>
    <row r="227" spans="4:7">
      <c r="D227" s="307"/>
      <c r="E227" s="307"/>
      <c r="F227" s="307"/>
      <c r="G227" s="307"/>
    </row>
    <row r="228" spans="4:7">
      <c r="D228" s="307"/>
      <c r="E228" s="307"/>
      <c r="F228" s="307"/>
      <c r="G228" s="307"/>
    </row>
    <row r="229" spans="4:7">
      <c r="D229" s="307"/>
      <c r="E229" s="307"/>
      <c r="F229" s="307"/>
      <c r="G229" s="307"/>
    </row>
    <row r="230" spans="4:7">
      <c r="D230" s="307"/>
      <c r="E230" s="307"/>
      <c r="F230" s="307"/>
      <c r="G230" s="307"/>
    </row>
    <row r="231" spans="4:7">
      <c r="D231" s="307"/>
      <c r="E231" s="307"/>
      <c r="F231" s="307"/>
      <c r="G231" s="307"/>
    </row>
    <row r="232" spans="4:7">
      <c r="D232" s="307"/>
      <c r="E232" s="307"/>
      <c r="F232" s="307"/>
      <c r="G232" s="307"/>
    </row>
    <row r="233" spans="4:7">
      <c r="D233" s="307"/>
      <c r="E233" s="307"/>
      <c r="F233" s="307"/>
      <c r="G233" s="307"/>
    </row>
    <row r="234" spans="4:7">
      <c r="D234" s="307"/>
      <c r="E234" s="307"/>
      <c r="F234" s="307"/>
      <c r="G234" s="307"/>
    </row>
    <row r="235" spans="4:7">
      <c r="D235" s="307"/>
      <c r="E235" s="307"/>
      <c r="F235" s="307"/>
      <c r="G235" s="307"/>
    </row>
    <row r="236" spans="4:7">
      <c r="D236" s="307"/>
      <c r="E236" s="307"/>
      <c r="F236" s="307"/>
      <c r="G236" s="307"/>
    </row>
    <row r="237" spans="4:7">
      <c r="D237" s="307"/>
      <c r="E237" s="307"/>
      <c r="F237" s="307"/>
      <c r="G237" s="307"/>
    </row>
    <row r="238" spans="4:7">
      <c r="D238" s="307"/>
      <c r="E238" s="307"/>
      <c r="F238" s="307"/>
      <c r="G238" s="307"/>
    </row>
    <row r="239" spans="4:7">
      <c r="D239" s="307"/>
      <c r="E239" s="307"/>
      <c r="F239" s="307"/>
      <c r="G239" s="307"/>
    </row>
    <row r="240" spans="4:7">
      <c r="D240" s="307"/>
      <c r="E240" s="307"/>
      <c r="F240" s="307"/>
      <c r="G240" s="307"/>
    </row>
    <row r="241" spans="4:7">
      <c r="D241" s="307"/>
      <c r="E241" s="307"/>
      <c r="F241" s="307"/>
      <c r="G241" s="307"/>
    </row>
    <row r="242" spans="4:7">
      <c r="D242" s="307"/>
      <c r="E242" s="307"/>
      <c r="F242" s="307"/>
      <c r="G242" s="307"/>
    </row>
    <row r="243" spans="4:7">
      <c r="D243" s="307"/>
      <c r="E243" s="307"/>
      <c r="F243" s="307"/>
      <c r="G243" s="307"/>
    </row>
    <row r="244" spans="4:7">
      <c r="D244" s="307"/>
      <c r="E244" s="307"/>
      <c r="F244" s="307"/>
      <c r="G244" s="307"/>
    </row>
    <row r="245" spans="4:7">
      <c r="D245" s="307"/>
      <c r="E245" s="307"/>
      <c r="F245" s="307"/>
      <c r="G245" s="307"/>
    </row>
    <row r="246" spans="4:7">
      <c r="D246" s="307"/>
      <c r="E246" s="307"/>
      <c r="F246" s="307"/>
      <c r="G246" s="307"/>
    </row>
    <row r="247" spans="4:7">
      <c r="D247" s="307"/>
      <c r="E247" s="307"/>
      <c r="F247" s="307"/>
      <c r="G247" s="307"/>
    </row>
    <row r="248" spans="4:7">
      <c r="D248" s="307"/>
      <c r="E248" s="307"/>
      <c r="F248" s="307"/>
      <c r="G248" s="307"/>
    </row>
    <row r="249" spans="4:7">
      <c r="D249" s="307"/>
      <c r="E249" s="307"/>
      <c r="F249" s="307"/>
      <c r="G249" s="307"/>
    </row>
    <row r="250" spans="4:7">
      <c r="D250" s="307"/>
      <c r="E250" s="307"/>
      <c r="F250" s="307"/>
      <c r="G250" s="307"/>
    </row>
    <row r="251" spans="4:7">
      <c r="D251" s="307"/>
      <c r="E251" s="307"/>
      <c r="F251" s="307"/>
      <c r="G251" s="307"/>
    </row>
    <row r="252" spans="4:7">
      <c r="D252" s="307"/>
      <c r="E252" s="307"/>
      <c r="F252" s="307"/>
      <c r="G252" s="307"/>
    </row>
    <row r="253" spans="4:7">
      <c r="D253" s="307"/>
      <c r="E253" s="307"/>
      <c r="F253" s="307"/>
      <c r="G253" s="307"/>
    </row>
    <row r="254" spans="4:7">
      <c r="D254" s="307"/>
      <c r="E254" s="307"/>
      <c r="F254" s="307"/>
      <c r="G254" s="307"/>
    </row>
    <row r="255" spans="4:7">
      <c r="D255" s="307"/>
      <c r="E255" s="307"/>
      <c r="F255" s="307"/>
      <c r="G255" s="307"/>
    </row>
    <row r="256" spans="4:7">
      <c r="D256" s="307"/>
      <c r="E256" s="307"/>
      <c r="F256" s="307"/>
      <c r="G256" s="307"/>
    </row>
    <row r="257" spans="4:7">
      <c r="D257" s="307"/>
      <c r="E257" s="307"/>
      <c r="F257" s="307"/>
      <c r="G257" s="307"/>
    </row>
    <row r="258" spans="4:7">
      <c r="D258" s="307"/>
      <c r="E258" s="307"/>
      <c r="F258" s="307"/>
      <c r="G258" s="307"/>
    </row>
    <row r="259" spans="4:7">
      <c r="D259" s="307"/>
      <c r="E259" s="307"/>
      <c r="F259" s="307"/>
      <c r="G259" s="307"/>
    </row>
    <row r="260" spans="4:7">
      <c r="D260" s="307"/>
      <c r="E260" s="307"/>
      <c r="F260" s="307"/>
      <c r="G260" s="307"/>
    </row>
    <row r="261" spans="4:7">
      <c r="D261" s="307"/>
      <c r="E261" s="307"/>
      <c r="F261" s="307"/>
      <c r="G261" s="307"/>
    </row>
    <row r="262" spans="4:7">
      <c r="D262" s="307"/>
      <c r="E262" s="307"/>
      <c r="F262" s="307"/>
      <c r="G262" s="307"/>
    </row>
    <row r="263" spans="4:7">
      <c r="D263" s="307"/>
      <c r="E263" s="307"/>
      <c r="F263" s="307"/>
      <c r="G263" s="307"/>
    </row>
    <row r="264" spans="4:7">
      <c r="D264" s="307"/>
      <c r="E264" s="307"/>
      <c r="F264" s="307"/>
      <c r="G264" s="307"/>
    </row>
    <row r="265" spans="4:7">
      <c r="D265" s="307"/>
      <c r="E265" s="307"/>
      <c r="F265" s="307"/>
      <c r="G265" s="307"/>
    </row>
    <row r="266" spans="4:7">
      <c r="D266" s="307"/>
      <c r="E266" s="307"/>
      <c r="F266" s="307"/>
      <c r="G266" s="307"/>
    </row>
    <row r="267" spans="4:7">
      <c r="D267" s="307"/>
      <c r="E267" s="307"/>
      <c r="F267" s="307"/>
      <c r="G267" s="307"/>
    </row>
    <row r="268" spans="4:7">
      <c r="D268" s="307"/>
      <c r="E268" s="307"/>
      <c r="F268" s="307"/>
      <c r="G268" s="307"/>
    </row>
    <row r="269" spans="4:7">
      <c r="D269" s="307"/>
      <c r="E269" s="307"/>
      <c r="F269" s="307"/>
      <c r="G269" s="307"/>
    </row>
    <row r="270" spans="4:7">
      <c r="D270" s="307"/>
      <c r="E270" s="307"/>
      <c r="F270" s="307"/>
      <c r="G270" s="307"/>
    </row>
    <row r="271" spans="4:7">
      <c r="D271" s="307"/>
      <c r="E271" s="307"/>
      <c r="F271" s="307"/>
      <c r="G271" s="307"/>
    </row>
    <row r="272" spans="4:7">
      <c r="D272" s="307"/>
      <c r="E272" s="307"/>
      <c r="F272" s="307"/>
      <c r="G272" s="307"/>
    </row>
    <row r="273" spans="4:7">
      <c r="D273" s="307"/>
      <c r="E273" s="307"/>
      <c r="F273" s="307"/>
      <c r="G273" s="307"/>
    </row>
    <row r="274" spans="4:7">
      <c r="D274" s="307"/>
      <c r="E274" s="307"/>
      <c r="F274" s="307"/>
      <c r="G274" s="307"/>
    </row>
    <row r="275" spans="4:7">
      <c r="D275" s="307"/>
      <c r="E275" s="307"/>
      <c r="F275" s="307"/>
      <c r="G275" s="307"/>
    </row>
    <row r="276" spans="4:7">
      <c r="D276" s="307"/>
      <c r="E276" s="307"/>
      <c r="F276" s="307"/>
      <c r="G276" s="307"/>
    </row>
    <row r="277" spans="4:7">
      <c r="D277" s="307"/>
      <c r="E277" s="307"/>
      <c r="F277" s="307"/>
      <c r="G277" s="307"/>
    </row>
    <row r="278" spans="4:7">
      <c r="D278" s="307"/>
      <c r="E278" s="307"/>
      <c r="F278" s="307"/>
      <c r="G278" s="307"/>
    </row>
    <row r="279" spans="4:7">
      <c r="D279" s="307"/>
      <c r="E279" s="307"/>
      <c r="F279" s="307"/>
      <c r="G279" s="307"/>
    </row>
    <row r="280" spans="4:7">
      <c r="D280" s="307"/>
      <c r="E280" s="307"/>
      <c r="F280" s="307"/>
      <c r="G280" s="307"/>
    </row>
    <row r="281" spans="4:7">
      <c r="D281" s="307"/>
      <c r="E281" s="307"/>
      <c r="F281" s="307"/>
      <c r="G281" s="307"/>
    </row>
    <row r="282" spans="4:7">
      <c r="D282" s="307"/>
      <c r="E282" s="307"/>
      <c r="F282" s="307"/>
      <c r="G282" s="307"/>
    </row>
    <row r="283" spans="4:7">
      <c r="D283" s="307"/>
      <c r="E283" s="307"/>
      <c r="F283" s="307"/>
      <c r="G283" s="307"/>
    </row>
    <row r="284" spans="4:7">
      <c r="D284" s="307"/>
      <c r="E284" s="307"/>
      <c r="F284" s="307"/>
      <c r="G284" s="307"/>
    </row>
    <row r="285" spans="4:7">
      <c r="D285" s="307"/>
      <c r="E285" s="307"/>
      <c r="F285" s="307"/>
      <c r="G285" s="307"/>
    </row>
    <row r="286" spans="4:7">
      <c r="D286" s="307"/>
      <c r="E286" s="307"/>
      <c r="F286" s="307"/>
      <c r="G286" s="307"/>
    </row>
    <row r="287" spans="4:7">
      <c r="D287" s="307"/>
      <c r="E287" s="307"/>
      <c r="F287" s="307"/>
      <c r="G287" s="307"/>
    </row>
    <row r="288" spans="4:7">
      <c r="D288" s="307"/>
      <c r="E288" s="307"/>
      <c r="F288" s="307"/>
      <c r="G288" s="307"/>
    </row>
    <row r="289" spans="4:7">
      <c r="D289" s="307"/>
      <c r="E289" s="307"/>
      <c r="F289" s="307"/>
      <c r="G289" s="307"/>
    </row>
    <row r="290" spans="4:7">
      <c r="D290" s="307"/>
      <c r="E290" s="307"/>
      <c r="F290" s="307"/>
      <c r="G290" s="307"/>
    </row>
    <row r="291" spans="4:7">
      <c r="D291" s="307"/>
      <c r="E291" s="307"/>
      <c r="F291" s="307"/>
      <c r="G291" s="307"/>
    </row>
    <row r="292" spans="4:7">
      <c r="D292" s="307"/>
      <c r="E292" s="307"/>
      <c r="F292" s="307"/>
      <c r="G292" s="307"/>
    </row>
    <row r="293" spans="4:7">
      <c r="D293" s="307"/>
      <c r="E293" s="307"/>
      <c r="F293" s="307"/>
      <c r="G293" s="307"/>
    </row>
    <row r="294" spans="4:7">
      <c r="D294" s="307"/>
      <c r="E294" s="307"/>
      <c r="F294" s="307"/>
      <c r="G294" s="307"/>
    </row>
    <row r="295" spans="4:7">
      <c r="D295" s="307"/>
      <c r="E295" s="307"/>
      <c r="F295" s="307"/>
      <c r="G295" s="307"/>
    </row>
    <row r="296" spans="4:7">
      <c r="D296" s="307"/>
      <c r="E296" s="307"/>
      <c r="F296" s="307"/>
      <c r="G296" s="307"/>
    </row>
    <row r="297" spans="4:7">
      <c r="D297" s="307"/>
      <c r="E297" s="307"/>
      <c r="F297" s="307"/>
      <c r="G297" s="307"/>
    </row>
    <row r="298" spans="4:7">
      <c r="D298" s="307"/>
      <c r="E298" s="307"/>
      <c r="F298" s="307"/>
      <c r="G298" s="307"/>
    </row>
    <row r="299" spans="4:7">
      <c r="D299" s="307"/>
      <c r="E299" s="307"/>
      <c r="F299" s="307"/>
      <c r="G299" s="307"/>
    </row>
    <row r="300" spans="4:7">
      <c r="D300" s="307"/>
      <c r="E300" s="307"/>
      <c r="F300" s="307"/>
      <c r="G300" s="307"/>
    </row>
    <row r="301" spans="4:7">
      <c r="D301" s="307"/>
      <c r="E301" s="307"/>
      <c r="F301" s="307"/>
      <c r="G301" s="307"/>
    </row>
    <row r="302" spans="4:7">
      <c r="D302" s="307"/>
      <c r="E302" s="307"/>
      <c r="F302" s="307"/>
      <c r="G302" s="307"/>
    </row>
    <row r="303" spans="4:7">
      <c r="D303" s="307"/>
      <c r="E303" s="307"/>
      <c r="F303" s="307"/>
      <c r="G303" s="307"/>
    </row>
    <row r="304" spans="4:7">
      <c r="D304" s="307"/>
      <c r="E304" s="307"/>
      <c r="F304" s="307"/>
      <c r="G304" s="307"/>
    </row>
    <row r="305" spans="4:7">
      <c r="D305" s="307"/>
      <c r="E305" s="307"/>
      <c r="F305" s="307"/>
      <c r="G305" s="307"/>
    </row>
    <row r="306" spans="4:7">
      <c r="D306" s="307"/>
      <c r="E306" s="307"/>
      <c r="F306" s="307"/>
      <c r="G306" s="307"/>
    </row>
    <row r="307" spans="4:7">
      <c r="D307" s="307"/>
      <c r="E307" s="307"/>
      <c r="F307" s="307"/>
      <c r="G307" s="307"/>
    </row>
    <row r="308" spans="4:7">
      <c r="D308" s="307"/>
      <c r="E308" s="307"/>
      <c r="F308" s="307"/>
      <c r="G308" s="307"/>
    </row>
    <row r="309" spans="4:7">
      <c r="D309" s="307"/>
      <c r="E309" s="307"/>
      <c r="F309" s="307"/>
      <c r="G309" s="307"/>
    </row>
    <row r="310" spans="4:7">
      <c r="D310" s="307"/>
      <c r="E310" s="307"/>
      <c r="F310" s="307"/>
      <c r="G310" s="307"/>
    </row>
    <row r="311" spans="4:7">
      <c r="D311" s="307"/>
      <c r="E311" s="307"/>
      <c r="F311" s="307"/>
      <c r="G311" s="307"/>
    </row>
    <row r="312" spans="4:7">
      <c r="D312" s="307"/>
      <c r="E312" s="307"/>
      <c r="F312" s="307"/>
      <c r="G312" s="307"/>
    </row>
    <row r="313" spans="4:7">
      <c r="D313" s="307"/>
      <c r="E313" s="307"/>
      <c r="F313" s="307"/>
      <c r="G313" s="307"/>
    </row>
    <row r="314" spans="4:7">
      <c r="D314" s="307"/>
      <c r="E314" s="307"/>
      <c r="F314" s="307"/>
      <c r="G314" s="307"/>
    </row>
    <row r="315" spans="4:7">
      <c r="D315" s="307"/>
      <c r="E315" s="307"/>
      <c r="F315" s="307"/>
      <c r="G315" s="307"/>
    </row>
    <row r="316" spans="4:7">
      <c r="D316" s="307"/>
      <c r="E316" s="307"/>
      <c r="F316" s="307"/>
      <c r="G316" s="307"/>
    </row>
    <row r="317" spans="4:7">
      <c r="D317" s="307"/>
      <c r="E317" s="307"/>
      <c r="F317" s="307"/>
      <c r="G317" s="307"/>
    </row>
    <row r="318" spans="4:7">
      <c r="D318" s="307"/>
      <c r="E318" s="307"/>
      <c r="F318" s="307"/>
      <c r="G318" s="307"/>
    </row>
    <row r="319" spans="4:7">
      <c r="D319" s="307"/>
      <c r="E319" s="307"/>
      <c r="F319" s="307"/>
      <c r="G319" s="307"/>
    </row>
    <row r="320" spans="4:7">
      <c r="D320" s="307"/>
      <c r="E320" s="307"/>
      <c r="F320" s="307"/>
      <c r="G320" s="307"/>
    </row>
    <row r="321" spans="4:7">
      <c r="D321" s="307"/>
      <c r="E321" s="307"/>
      <c r="F321" s="307"/>
      <c r="G321" s="307"/>
    </row>
    <row r="322" spans="4:7">
      <c r="D322" s="307"/>
      <c r="E322" s="307"/>
      <c r="F322" s="307"/>
      <c r="G322" s="307"/>
    </row>
    <row r="323" spans="4:7">
      <c r="D323" s="307"/>
      <c r="E323" s="307"/>
      <c r="F323" s="307"/>
      <c r="G323" s="307"/>
    </row>
    <row r="324" spans="4:7">
      <c r="D324" s="307"/>
      <c r="E324" s="307"/>
      <c r="F324" s="307"/>
      <c r="G324" s="307"/>
    </row>
    <row r="325" spans="4:7">
      <c r="D325" s="307"/>
      <c r="E325" s="307"/>
      <c r="F325" s="307"/>
      <c r="G325" s="307"/>
    </row>
    <row r="326" spans="4:7">
      <c r="D326" s="307"/>
      <c r="E326" s="307"/>
      <c r="F326" s="307"/>
      <c r="G326" s="307"/>
    </row>
    <row r="327" spans="4:7">
      <c r="D327" s="307"/>
      <c r="E327" s="307"/>
      <c r="F327" s="307"/>
      <c r="G327" s="307"/>
    </row>
    <row r="328" spans="4:7">
      <c r="D328" s="307"/>
      <c r="E328" s="307"/>
      <c r="F328" s="307"/>
      <c r="G328" s="307"/>
    </row>
    <row r="329" spans="4:7">
      <c r="D329" s="307"/>
      <c r="E329" s="307"/>
      <c r="F329" s="307"/>
      <c r="G329" s="307"/>
    </row>
    <row r="330" spans="4:7">
      <c r="D330" s="307"/>
      <c r="E330" s="307"/>
      <c r="F330" s="307"/>
      <c r="G330" s="307"/>
    </row>
    <row r="331" spans="4:7">
      <c r="D331" s="307"/>
      <c r="E331" s="307"/>
      <c r="F331" s="307"/>
      <c r="G331" s="307"/>
    </row>
    <row r="332" spans="4:7">
      <c r="D332" s="307"/>
      <c r="E332" s="307"/>
      <c r="F332" s="307"/>
      <c r="G332" s="307"/>
    </row>
    <row r="333" spans="4:7">
      <c r="D333" s="307"/>
      <c r="E333" s="307"/>
      <c r="F333" s="307"/>
      <c r="G333" s="307"/>
    </row>
    <row r="334" spans="4:7">
      <c r="D334" s="307"/>
      <c r="E334" s="307"/>
      <c r="F334" s="307"/>
      <c r="G334" s="307"/>
    </row>
    <row r="335" spans="4:7">
      <c r="D335" s="307"/>
      <c r="E335" s="307"/>
      <c r="F335" s="307"/>
      <c r="G335" s="307"/>
    </row>
    <row r="336" spans="4:7">
      <c r="D336" s="307"/>
      <c r="E336" s="307"/>
      <c r="F336" s="307"/>
      <c r="G336" s="307"/>
    </row>
    <row r="337" spans="4:7">
      <c r="D337" s="307"/>
      <c r="E337" s="307"/>
      <c r="F337" s="307"/>
      <c r="G337" s="307"/>
    </row>
    <row r="338" spans="4:7">
      <c r="D338" s="307"/>
      <c r="E338" s="307"/>
      <c r="F338" s="307"/>
      <c r="G338" s="307"/>
    </row>
    <row r="339" spans="4:7">
      <c r="D339" s="307"/>
      <c r="E339" s="307"/>
      <c r="F339" s="307"/>
      <c r="G339" s="307"/>
    </row>
    <row r="340" spans="4:7">
      <c r="D340" s="307"/>
      <c r="E340" s="307"/>
      <c r="F340" s="307"/>
      <c r="G340" s="307"/>
    </row>
    <row r="341" spans="4:7">
      <c r="D341" s="307"/>
      <c r="E341" s="307"/>
      <c r="F341" s="307"/>
      <c r="G341" s="307"/>
    </row>
    <row r="342" spans="4:7">
      <c r="D342" s="307"/>
      <c r="E342" s="307"/>
      <c r="F342" s="307"/>
      <c r="G342" s="307"/>
    </row>
    <row r="343" spans="4:7">
      <c r="D343" s="307"/>
      <c r="E343" s="307"/>
      <c r="F343" s="307"/>
      <c r="G343" s="307"/>
    </row>
    <row r="344" spans="4:7">
      <c r="D344" s="307"/>
      <c r="E344" s="307"/>
      <c r="F344" s="307"/>
      <c r="G344" s="307"/>
    </row>
    <row r="345" spans="4:7">
      <c r="D345" s="307"/>
      <c r="E345" s="307"/>
      <c r="F345" s="307"/>
      <c r="G345" s="307"/>
    </row>
    <row r="346" spans="4:7">
      <c r="D346" s="307"/>
      <c r="E346" s="307"/>
      <c r="F346" s="307"/>
      <c r="G346" s="307"/>
    </row>
    <row r="347" spans="4:7">
      <c r="D347" s="307"/>
      <c r="E347" s="307"/>
      <c r="F347" s="307"/>
      <c r="G347" s="307"/>
    </row>
    <row r="348" spans="4:7">
      <c r="D348" s="307"/>
      <c r="E348" s="307"/>
      <c r="F348" s="307"/>
      <c r="G348" s="307"/>
    </row>
    <row r="349" spans="4:7">
      <c r="D349" s="307"/>
      <c r="E349" s="307"/>
      <c r="F349" s="307"/>
      <c r="G349" s="307"/>
    </row>
    <row r="350" spans="4:7">
      <c r="D350" s="307"/>
      <c r="E350" s="307"/>
      <c r="F350" s="307"/>
      <c r="G350" s="307"/>
    </row>
    <row r="351" spans="4:7">
      <c r="D351" s="307"/>
      <c r="E351" s="307"/>
      <c r="F351" s="307"/>
      <c r="G351" s="307"/>
    </row>
    <row r="352" spans="4:7">
      <c r="D352" s="307"/>
      <c r="E352" s="307"/>
      <c r="F352" s="307"/>
      <c r="G352" s="307"/>
    </row>
    <row r="353" spans="4:7">
      <c r="D353" s="307"/>
      <c r="E353" s="307"/>
      <c r="F353" s="307"/>
      <c r="G353" s="307"/>
    </row>
    <row r="354" spans="4:7">
      <c r="D354" s="307"/>
      <c r="E354" s="307"/>
      <c r="F354" s="307"/>
      <c r="G354" s="307"/>
    </row>
    <row r="355" spans="4:7">
      <c r="D355" s="307"/>
      <c r="E355" s="307"/>
      <c r="F355" s="307"/>
      <c r="G355" s="307"/>
    </row>
    <row r="356" spans="4:7">
      <c r="D356" s="307"/>
      <c r="E356" s="307"/>
      <c r="F356" s="307"/>
      <c r="G356" s="307"/>
    </row>
    <row r="357" spans="4:7">
      <c r="D357" s="307"/>
      <c r="E357" s="307"/>
      <c r="F357" s="307"/>
      <c r="G357" s="307"/>
    </row>
    <row r="358" spans="4:7">
      <c r="D358" s="307"/>
      <c r="E358" s="307"/>
      <c r="F358" s="307"/>
      <c r="G358" s="307"/>
    </row>
    <row r="359" spans="4:7">
      <c r="D359" s="307"/>
      <c r="E359" s="307"/>
      <c r="F359" s="307"/>
      <c r="G359" s="307"/>
    </row>
    <row r="360" spans="4:7">
      <c r="D360" s="307"/>
      <c r="E360" s="307"/>
      <c r="F360" s="307"/>
      <c r="G360" s="307"/>
    </row>
    <row r="361" spans="4:7">
      <c r="D361" s="307"/>
      <c r="E361" s="307"/>
      <c r="F361" s="307"/>
      <c r="G361" s="307"/>
    </row>
    <row r="362" spans="4:7">
      <c r="D362" s="307"/>
      <c r="E362" s="307"/>
      <c r="F362" s="307"/>
      <c r="G362" s="307"/>
    </row>
    <row r="363" spans="4:7">
      <c r="D363" s="307"/>
      <c r="E363" s="307"/>
      <c r="F363" s="307"/>
      <c r="G363" s="307"/>
    </row>
    <row r="364" spans="4:7">
      <c r="D364" s="307"/>
      <c r="E364" s="307"/>
      <c r="F364" s="307"/>
      <c r="G364" s="307"/>
    </row>
    <row r="365" spans="4:7">
      <c r="D365" s="307"/>
      <c r="E365" s="307"/>
      <c r="F365" s="307"/>
      <c r="G365" s="307"/>
    </row>
    <row r="366" spans="4:7">
      <c r="D366" s="307"/>
      <c r="E366" s="307"/>
      <c r="F366" s="307"/>
      <c r="G366" s="307"/>
    </row>
    <row r="367" spans="4:7">
      <c r="D367" s="307"/>
      <c r="E367" s="307"/>
      <c r="F367" s="307"/>
      <c r="G367" s="307"/>
    </row>
    <row r="368" spans="4:7">
      <c r="D368" s="307"/>
      <c r="E368" s="307"/>
      <c r="F368" s="307"/>
      <c r="G368" s="307"/>
    </row>
    <row r="369" spans="4:7">
      <c r="D369" s="307"/>
      <c r="E369" s="307"/>
      <c r="F369" s="307"/>
      <c r="G369" s="307"/>
    </row>
    <row r="370" spans="4:7">
      <c r="D370" s="307"/>
      <c r="E370" s="307"/>
      <c r="F370" s="307"/>
      <c r="G370" s="307"/>
    </row>
    <row r="371" spans="4:7">
      <c r="D371" s="307"/>
      <c r="E371" s="307"/>
      <c r="F371" s="307"/>
      <c r="G371" s="307"/>
    </row>
    <row r="372" spans="4:7">
      <c r="D372" s="307"/>
      <c r="E372" s="307"/>
      <c r="F372" s="307"/>
      <c r="G372" s="307"/>
    </row>
    <row r="373" spans="4:7">
      <c r="D373" s="307"/>
      <c r="E373" s="307"/>
      <c r="F373" s="307"/>
      <c r="G373" s="307"/>
    </row>
    <row r="374" spans="4:7">
      <c r="D374" s="307"/>
      <c r="E374" s="307"/>
      <c r="F374" s="307"/>
      <c r="G374" s="307"/>
    </row>
    <row r="375" spans="4:7">
      <c r="D375" s="307"/>
      <c r="E375" s="307"/>
      <c r="F375" s="307"/>
      <c r="G375" s="307"/>
    </row>
    <row r="376" spans="4:7">
      <c r="D376" s="307"/>
      <c r="E376" s="307"/>
      <c r="F376" s="307"/>
      <c r="G376" s="307"/>
    </row>
    <row r="377" spans="4:7">
      <c r="D377" s="307"/>
      <c r="E377" s="307"/>
      <c r="F377" s="307"/>
      <c r="G377" s="307"/>
    </row>
    <row r="378" spans="4:7">
      <c r="D378" s="307"/>
      <c r="E378" s="307"/>
      <c r="F378" s="307"/>
      <c r="G378" s="307"/>
    </row>
    <row r="379" spans="4:7">
      <c r="D379" s="307"/>
      <c r="E379" s="307"/>
      <c r="F379" s="307"/>
      <c r="G379" s="307"/>
    </row>
    <row r="380" spans="4:7">
      <c r="D380" s="307"/>
      <c r="E380" s="307"/>
      <c r="F380" s="307"/>
      <c r="G380" s="307"/>
    </row>
    <row r="381" spans="4:7">
      <c r="D381" s="307"/>
      <c r="E381" s="307"/>
      <c r="F381" s="307"/>
      <c r="G381" s="307"/>
    </row>
    <row r="382" spans="4:7">
      <c r="D382" s="307"/>
      <c r="E382" s="307"/>
      <c r="F382" s="307"/>
      <c r="G382" s="307"/>
    </row>
    <row r="383" spans="4:7">
      <c r="D383" s="307"/>
      <c r="E383" s="307"/>
      <c r="F383" s="307"/>
      <c r="G383" s="307"/>
    </row>
    <row r="384" spans="4:7">
      <c r="D384" s="307"/>
      <c r="E384" s="307"/>
      <c r="F384" s="307"/>
      <c r="G384" s="307"/>
    </row>
    <row r="385" spans="4:7">
      <c r="D385" s="307"/>
      <c r="E385" s="307"/>
      <c r="F385" s="307"/>
      <c r="G385" s="307"/>
    </row>
    <row r="386" spans="4:7">
      <c r="D386" s="307"/>
      <c r="E386" s="307"/>
      <c r="F386" s="307"/>
      <c r="G386" s="307"/>
    </row>
    <row r="387" spans="4:7">
      <c r="D387" s="307"/>
      <c r="E387" s="307"/>
      <c r="F387" s="307"/>
      <c r="G387" s="307"/>
    </row>
    <row r="388" spans="4:7">
      <c r="D388" s="307"/>
      <c r="E388" s="307"/>
      <c r="F388" s="307"/>
      <c r="G388" s="307"/>
    </row>
    <row r="389" spans="4:7">
      <c r="D389" s="307"/>
      <c r="E389" s="307"/>
      <c r="F389" s="307"/>
      <c r="G389" s="307"/>
    </row>
    <row r="390" spans="4:7">
      <c r="D390" s="307"/>
      <c r="E390" s="307"/>
      <c r="F390" s="307"/>
      <c r="G390" s="307"/>
    </row>
    <row r="391" spans="4:7">
      <c r="D391" s="307"/>
      <c r="E391" s="307"/>
      <c r="F391" s="307"/>
      <c r="G391" s="307"/>
    </row>
    <row r="392" spans="4:7">
      <c r="D392" s="307"/>
      <c r="E392" s="307"/>
      <c r="F392" s="307"/>
      <c r="G392" s="307"/>
    </row>
    <row r="393" spans="4:7">
      <c r="D393" s="307"/>
      <c r="E393" s="307"/>
      <c r="F393" s="307"/>
      <c r="G393" s="307"/>
    </row>
    <row r="394" spans="4:7">
      <c r="D394" s="307"/>
      <c r="E394" s="307"/>
      <c r="F394" s="307"/>
      <c r="G394" s="307"/>
    </row>
    <row r="395" spans="4:7">
      <c r="D395" s="307"/>
      <c r="E395" s="307"/>
      <c r="F395" s="307"/>
      <c r="G395" s="307"/>
    </row>
    <row r="396" spans="4:7">
      <c r="D396" s="307"/>
      <c r="E396" s="307"/>
      <c r="F396" s="307"/>
      <c r="G396" s="307"/>
    </row>
    <row r="397" spans="4:7">
      <c r="D397" s="307"/>
      <c r="E397" s="307"/>
      <c r="F397" s="307"/>
      <c r="G397" s="307"/>
    </row>
    <row r="398" spans="4:7">
      <c r="D398" s="307"/>
      <c r="E398" s="307"/>
      <c r="F398" s="307"/>
      <c r="G398" s="307"/>
    </row>
    <row r="399" spans="4:7">
      <c r="D399" s="307"/>
      <c r="E399" s="307"/>
      <c r="F399" s="307"/>
      <c r="G399" s="307"/>
    </row>
    <row r="400" spans="4:7">
      <c r="D400" s="307"/>
      <c r="E400" s="307"/>
      <c r="F400" s="307"/>
      <c r="G400" s="307"/>
    </row>
    <row r="401" spans="4:7">
      <c r="D401" s="307"/>
      <c r="E401" s="307"/>
      <c r="F401" s="307"/>
      <c r="G401" s="307"/>
    </row>
    <row r="402" spans="4:7">
      <c r="D402" s="307"/>
      <c r="E402" s="307"/>
      <c r="F402" s="307"/>
      <c r="G402" s="307"/>
    </row>
    <row r="403" spans="4:7">
      <c r="D403" s="307"/>
      <c r="E403" s="307"/>
      <c r="F403" s="307"/>
      <c r="G403" s="307"/>
    </row>
    <row r="404" spans="4:7">
      <c r="D404" s="307"/>
      <c r="E404" s="307"/>
      <c r="F404" s="307"/>
      <c r="G404" s="307"/>
    </row>
    <row r="405" spans="4:7">
      <c r="D405" s="307"/>
      <c r="E405" s="307"/>
      <c r="F405" s="307"/>
      <c r="G405" s="307"/>
    </row>
    <row r="406" spans="4:7">
      <c r="D406" s="307"/>
      <c r="E406" s="307"/>
      <c r="F406" s="307"/>
      <c r="G406" s="307"/>
    </row>
    <row r="407" spans="4:7">
      <c r="D407" s="307"/>
      <c r="E407" s="307"/>
      <c r="F407" s="307"/>
      <c r="G407" s="307"/>
    </row>
    <row r="408" spans="4:7">
      <c r="D408" s="307"/>
      <c r="E408" s="307"/>
      <c r="F408" s="307"/>
      <c r="G408" s="307"/>
    </row>
    <row r="409" spans="4:7">
      <c r="D409" s="307"/>
      <c r="E409" s="307"/>
      <c r="F409" s="307"/>
      <c r="G409" s="307"/>
    </row>
    <row r="410" spans="4:7">
      <c r="D410" s="307"/>
      <c r="E410" s="307"/>
      <c r="F410" s="307"/>
      <c r="G410" s="307"/>
    </row>
    <row r="411" spans="4:7">
      <c r="D411" s="307"/>
      <c r="E411" s="307"/>
      <c r="F411" s="307"/>
      <c r="G411" s="307"/>
    </row>
    <row r="412" spans="4:7">
      <c r="D412" s="307"/>
      <c r="E412" s="307"/>
      <c r="F412" s="307"/>
      <c r="G412" s="307"/>
    </row>
    <row r="413" spans="4:7">
      <c r="D413" s="307"/>
      <c r="E413" s="307"/>
      <c r="F413" s="307"/>
      <c r="G413" s="307"/>
    </row>
    <row r="414" spans="4:7">
      <c r="D414" s="307"/>
      <c r="E414" s="307"/>
      <c r="F414" s="307"/>
      <c r="G414" s="307"/>
    </row>
    <row r="415" spans="4:7">
      <c r="D415" s="307"/>
      <c r="E415" s="307"/>
      <c r="F415" s="307"/>
      <c r="G415" s="307"/>
    </row>
    <row r="416" spans="4:7">
      <c r="D416" s="307"/>
      <c r="E416" s="307"/>
      <c r="F416" s="307"/>
      <c r="G416" s="307"/>
    </row>
    <row r="417" spans="4:7">
      <c r="D417" s="307"/>
      <c r="E417" s="307"/>
      <c r="F417" s="307"/>
      <c r="G417" s="307"/>
    </row>
    <row r="418" spans="4:7">
      <c r="D418" s="307"/>
      <c r="E418" s="307"/>
      <c r="F418" s="307"/>
      <c r="G418" s="307"/>
    </row>
    <row r="419" spans="4:7">
      <c r="D419" s="307"/>
      <c r="E419" s="307"/>
      <c r="F419" s="307"/>
      <c r="G419" s="307"/>
    </row>
    <row r="420" spans="4:7">
      <c r="D420" s="307"/>
      <c r="E420" s="307"/>
      <c r="F420" s="307"/>
      <c r="G420" s="307"/>
    </row>
    <row r="421" spans="4:7">
      <c r="D421" s="307"/>
      <c r="E421" s="307"/>
      <c r="F421" s="307"/>
      <c r="G421" s="307"/>
    </row>
    <row r="422" spans="4:7">
      <c r="D422" s="307"/>
      <c r="E422" s="307"/>
      <c r="F422" s="307"/>
      <c r="G422" s="307"/>
    </row>
    <row r="423" spans="4:7">
      <c r="D423" s="307"/>
      <c r="E423" s="307"/>
      <c r="F423" s="307"/>
      <c r="G423" s="307"/>
    </row>
    <row r="424" spans="4:7">
      <c r="D424" s="307"/>
      <c r="E424" s="307"/>
      <c r="F424" s="307"/>
      <c r="G424" s="307"/>
    </row>
    <row r="425" spans="4:7">
      <c r="D425" s="307"/>
      <c r="E425" s="307"/>
      <c r="F425" s="307"/>
      <c r="G425" s="307"/>
    </row>
    <row r="426" spans="4:7">
      <c r="D426" s="307"/>
      <c r="E426" s="307"/>
      <c r="F426" s="307"/>
      <c r="G426" s="307"/>
    </row>
    <row r="427" spans="4:7">
      <c r="D427" s="307"/>
      <c r="E427" s="307"/>
      <c r="F427" s="307"/>
      <c r="G427" s="307"/>
    </row>
    <row r="428" spans="4:7">
      <c r="D428" s="307"/>
      <c r="E428" s="307"/>
      <c r="F428" s="307"/>
      <c r="G428" s="307"/>
    </row>
    <row r="429" spans="4:7">
      <c r="D429" s="307"/>
      <c r="E429" s="307"/>
      <c r="F429" s="307"/>
      <c r="G429" s="307"/>
    </row>
    <row r="430" spans="4:7">
      <c r="D430" s="307"/>
      <c r="E430" s="307"/>
      <c r="F430" s="307"/>
      <c r="G430" s="307"/>
    </row>
    <row r="431" spans="4:7">
      <c r="D431" s="307"/>
      <c r="E431" s="307"/>
      <c r="F431" s="307"/>
      <c r="G431" s="307"/>
    </row>
    <row r="432" spans="4:7">
      <c r="D432" s="307"/>
      <c r="E432" s="307"/>
      <c r="F432" s="307"/>
      <c r="G432" s="307"/>
    </row>
    <row r="433" spans="4:7">
      <c r="D433" s="307"/>
      <c r="E433" s="307"/>
      <c r="F433" s="307"/>
      <c r="G433" s="307"/>
    </row>
    <row r="434" spans="4:7">
      <c r="D434" s="307"/>
      <c r="E434" s="307"/>
      <c r="F434" s="307"/>
      <c r="G434" s="307"/>
    </row>
    <row r="435" spans="4:7">
      <c r="D435" s="307"/>
      <c r="E435" s="307"/>
      <c r="F435" s="307"/>
      <c r="G435" s="307"/>
    </row>
    <row r="436" spans="4:7">
      <c r="D436" s="307"/>
      <c r="E436" s="307"/>
      <c r="F436" s="307"/>
      <c r="G436" s="307"/>
    </row>
    <row r="437" spans="4:7">
      <c r="D437" s="307"/>
      <c r="E437" s="307"/>
      <c r="F437" s="307"/>
      <c r="G437" s="307"/>
    </row>
    <row r="438" spans="4:7">
      <c r="D438" s="307"/>
      <c r="E438" s="307"/>
      <c r="F438" s="307"/>
      <c r="G438" s="307"/>
    </row>
    <row r="439" spans="4:7">
      <c r="D439" s="307"/>
      <c r="E439" s="307"/>
      <c r="F439" s="307"/>
      <c r="G439" s="307"/>
    </row>
    <row r="440" spans="4:7">
      <c r="D440" s="307"/>
      <c r="E440" s="307"/>
      <c r="F440" s="307"/>
      <c r="G440" s="307"/>
    </row>
    <row r="441" spans="4:7">
      <c r="D441" s="307"/>
      <c r="E441" s="307"/>
      <c r="F441" s="307"/>
      <c r="G441" s="307"/>
    </row>
    <row r="442" spans="4:7">
      <c r="D442" s="307"/>
      <c r="E442" s="307"/>
      <c r="F442" s="307"/>
      <c r="G442" s="307"/>
    </row>
    <row r="443" spans="4:7">
      <c r="D443" s="307"/>
      <c r="E443" s="307"/>
      <c r="F443" s="307"/>
      <c r="G443" s="307"/>
    </row>
    <row r="444" spans="4:7">
      <c r="D444" s="307"/>
      <c r="E444" s="307"/>
      <c r="F444" s="307"/>
      <c r="G444" s="307"/>
    </row>
    <row r="445" spans="4:7">
      <c r="D445" s="307"/>
      <c r="E445" s="307"/>
      <c r="F445" s="307"/>
      <c r="G445" s="307"/>
    </row>
    <row r="446" spans="4:7">
      <c r="D446" s="307"/>
      <c r="E446" s="307"/>
      <c r="F446" s="307"/>
      <c r="G446" s="307"/>
    </row>
    <row r="447" spans="4:7">
      <c r="D447" s="307"/>
      <c r="E447" s="307"/>
      <c r="F447" s="307"/>
      <c r="G447" s="307"/>
    </row>
    <row r="448" spans="4:7">
      <c r="D448" s="307"/>
      <c r="E448" s="307"/>
      <c r="F448" s="307"/>
      <c r="G448" s="307"/>
    </row>
    <row r="449" spans="4:7">
      <c r="D449" s="307"/>
      <c r="E449" s="307"/>
      <c r="F449" s="307"/>
      <c r="G449" s="307"/>
    </row>
    <row r="450" spans="4:7">
      <c r="D450" s="307"/>
      <c r="E450" s="307"/>
      <c r="F450" s="307"/>
      <c r="G450" s="307"/>
    </row>
    <row r="451" spans="4:7">
      <c r="D451" s="307"/>
      <c r="E451" s="307"/>
      <c r="F451" s="307"/>
      <c r="G451" s="307"/>
    </row>
    <row r="452" spans="4:7">
      <c r="D452" s="307"/>
      <c r="E452" s="307"/>
      <c r="F452" s="307"/>
      <c r="G452" s="307"/>
    </row>
    <row r="453" spans="4:7">
      <c r="D453" s="307"/>
      <c r="E453" s="307"/>
      <c r="F453" s="307"/>
      <c r="G453" s="307"/>
    </row>
    <row r="454" spans="4:7">
      <c r="D454" s="307"/>
      <c r="E454" s="307"/>
      <c r="F454" s="307"/>
      <c r="G454" s="307"/>
    </row>
    <row r="455" spans="4:7">
      <c r="D455" s="307"/>
      <c r="E455" s="307"/>
      <c r="F455" s="307"/>
      <c r="G455" s="307"/>
    </row>
    <row r="456" spans="4:7">
      <c r="D456" s="307"/>
      <c r="E456" s="307"/>
      <c r="F456" s="307"/>
      <c r="G456" s="307"/>
    </row>
    <row r="457" spans="4:7">
      <c r="D457" s="307"/>
      <c r="E457" s="307"/>
      <c r="F457" s="307"/>
      <c r="G457" s="307"/>
    </row>
    <row r="458" spans="4:7">
      <c r="D458" s="307"/>
      <c r="E458" s="307"/>
      <c r="F458" s="307"/>
      <c r="G458" s="307"/>
    </row>
    <row r="459" spans="4:7">
      <c r="D459" s="307"/>
      <c r="E459" s="307"/>
      <c r="F459" s="307"/>
      <c r="G459" s="307"/>
    </row>
    <row r="460" spans="4:7">
      <c r="D460" s="307"/>
      <c r="E460" s="307"/>
      <c r="F460" s="307"/>
      <c r="G460" s="307"/>
    </row>
    <row r="461" spans="4:7">
      <c r="D461" s="307"/>
      <c r="E461" s="307"/>
      <c r="F461" s="307"/>
      <c r="G461" s="307"/>
    </row>
    <row r="462" spans="4:7">
      <c r="D462" s="307"/>
      <c r="E462" s="307"/>
      <c r="F462" s="307"/>
      <c r="G462" s="307"/>
    </row>
    <row r="463" spans="4:7">
      <c r="D463" s="307"/>
      <c r="E463" s="307"/>
      <c r="F463" s="307"/>
      <c r="G463" s="307"/>
    </row>
    <row r="464" spans="4:7">
      <c r="D464" s="307"/>
      <c r="E464" s="307"/>
      <c r="F464" s="307"/>
      <c r="G464" s="307"/>
    </row>
    <row r="465" spans="4:7">
      <c r="D465" s="307"/>
      <c r="E465" s="307"/>
      <c r="F465" s="307"/>
      <c r="G465" s="307"/>
    </row>
    <row r="466" spans="4:7">
      <c r="D466" s="307"/>
      <c r="E466" s="307"/>
      <c r="F466" s="307"/>
      <c r="G466" s="307"/>
    </row>
    <row r="467" spans="4:7">
      <c r="D467" s="307"/>
      <c r="E467" s="307"/>
      <c r="F467" s="307"/>
      <c r="G467" s="307"/>
    </row>
    <row r="468" spans="4:7">
      <c r="D468" s="307"/>
      <c r="E468" s="307"/>
      <c r="F468" s="307"/>
      <c r="G468" s="307"/>
    </row>
    <row r="469" spans="4:7">
      <c r="D469" s="307"/>
      <c r="E469" s="307"/>
      <c r="F469" s="307"/>
      <c r="G469" s="307"/>
    </row>
    <row r="470" spans="4:7">
      <c r="D470" s="307"/>
      <c r="E470" s="307"/>
      <c r="F470" s="307"/>
      <c r="G470" s="307"/>
    </row>
    <row r="471" spans="4:7">
      <c r="D471" s="307"/>
      <c r="E471" s="307"/>
      <c r="F471" s="307"/>
      <c r="G471" s="307"/>
    </row>
    <row r="472" spans="4:7">
      <c r="D472" s="307"/>
      <c r="E472" s="307"/>
      <c r="F472" s="307"/>
      <c r="G472" s="307"/>
    </row>
    <row r="473" spans="4:7">
      <c r="D473" s="307"/>
      <c r="E473" s="307"/>
      <c r="F473" s="307"/>
      <c r="G473" s="307"/>
    </row>
    <row r="474" spans="4:7">
      <c r="D474" s="307"/>
      <c r="E474" s="307"/>
      <c r="F474" s="307"/>
      <c r="G474" s="307"/>
    </row>
    <row r="475" spans="4:7">
      <c r="D475" s="307"/>
      <c r="E475" s="307"/>
      <c r="F475" s="307"/>
      <c r="G475" s="307"/>
    </row>
    <row r="476" spans="4:7">
      <c r="D476" s="307"/>
      <c r="E476" s="307"/>
      <c r="F476" s="307"/>
      <c r="G476" s="307"/>
    </row>
    <row r="477" spans="4:7">
      <c r="D477" s="307"/>
      <c r="E477" s="307"/>
      <c r="F477" s="307"/>
      <c r="G477" s="307"/>
    </row>
    <row r="478" spans="4:7">
      <c r="D478" s="307"/>
      <c r="E478" s="307"/>
      <c r="F478" s="307"/>
      <c r="G478" s="307"/>
    </row>
    <row r="479" spans="4:7">
      <c r="D479" s="307"/>
      <c r="E479" s="307"/>
      <c r="F479" s="307"/>
      <c r="G479" s="307"/>
    </row>
    <row r="480" spans="4:7">
      <c r="D480" s="307"/>
      <c r="E480" s="307"/>
      <c r="F480" s="307"/>
      <c r="G480" s="307"/>
    </row>
    <row r="481" spans="4:7">
      <c r="D481" s="307"/>
      <c r="E481" s="307"/>
      <c r="F481" s="307"/>
      <c r="G481" s="307"/>
    </row>
    <row r="482" spans="4:7">
      <c r="D482" s="307"/>
      <c r="E482" s="307"/>
      <c r="F482" s="307"/>
      <c r="G482" s="307"/>
    </row>
    <row r="483" spans="4:7">
      <c r="D483" s="307"/>
      <c r="E483" s="307"/>
      <c r="F483" s="307"/>
      <c r="G483" s="307"/>
    </row>
    <row r="484" spans="4:7">
      <c r="D484" s="307"/>
      <c r="E484" s="307"/>
      <c r="F484" s="307"/>
      <c r="G484" s="307"/>
    </row>
    <row r="485" spans="4:7">
      <c r="D485" s="307"/>
      <c r="E485" s="307"/>
      <c r="F485" s="307"/>
      <c r="G485" s="307"/>
    </row>
    <row r="486" spans="4:7">
      <c r="D486" s="307"/>
      <c r="E486" s="307"/>
      <c r="F486" s="307"/>
      <c r="G486" s="307"/>
    </row>
    <row r="487" spans="4:7">
      <c r="D487" s="307"/>
      <c r="E487" s="307"/>
      <c r="F487" s="307"/>
      <c r="G487" s="307"/>
    </row>
    <row r="488" spans="4:7">
      <c r="D488" s="307"/>
      <c r="E488" s="307"/>
      <c r="F488" s="307"/>
      <c r="G488" s="307"/>
    </row>
    <row r="489" spans="4:7">
      <c r="D489" s="307"/>
      <c r="E489" s="307"/>
      <c r="F489" s="307"/>
      <c r="G489" s="307"/>
    </row>
    <row r="490" spans="4:7">
      <c r="D490" s="307"/>
      <c r="E490" s="307"/>
      <c r="F490" s="307"/>
      <c r="G490" s="307"/>
    </row>
    <row r="491" spans="4:7">
      <c r="D491" s="307"/>
      <c r="E491" s="307"/>
      <c r="F491" s="307"/>
      <c r="G491" s="307"/>
    </row>
    <row r="492" spans="4:7">
      <c r="D492" s="307"/>
      <c r="E492" s="307"/>
      <c r="F492" s="307"/>
      <c r="G492" s="307"/>
    </row>
    <row r="493" spans="4:7">
      <c r="D493" s="307"/>
      <c r="E493" s="307"/>
      <c r="F493" s="307"/>
      <c r="G493" s="307"/>
    </row>
    <row r="494" spans="4:7">
      <c r="D494" s="307"/>
      <c r="E494" s="307"/>
      <c r="F494" s="307"/>
      <c r="G494" s="307"/>
    </row>
    <row r="495" spans="4:7">
      <c r="D495" s="307"/>
      <c r="E495" s="307"/>
      <c r="F495" s="307"/>
      <c r="G495" s="307"/>
    </row>
    <row r="496" spans="4:7">
      <c r="D496" s="307"/>
      <c r="E496" s="307"/>
      <c r="F496" s="307"/>
      <c r="G496" s="307"/>
    </row>
    <row r="497" spans="4:7">
      <c r="D497" s="307"/>
      <c r="E497" s="307"/>
      <c r="F497" s="307"/>
      <c r="G497" s="307"/>
    </row>
    <row r="498" spans="4:7">
      <c r="D498" s="307"/>
      <c r="E498" s="307"/>
      <c r="F498" s="307"/>
      <c r="G498" s="307"/>
    </row>
    <row r="499" spans="4:7">
      <c r="D499" s="307"/>
      <c r="E499" s="307"/>
      <c r="F499" s="307"/>
      <c r="G499" s="307"/>
    </row>
    <row r="500" spans="4:7">
      <c r="D500" s="307"/>
      <c r="E500" s="307"/>
      <c r="F500" s="307"/>
      <c r="G500" s="307"/>
    </row>
    <row r="501" spans="4:7">
      <c r="D501" s="307"/>
      <c r="E501" s="307"/>
      <c r="F501" s="307"/>
      <c r="G501" s="307"/>
    </row>
    <row r="502" spans="4:7">
      <c r="D502" s="307"/>
      <c r="E502" s="307"/>
      <c r="F502" s="307"/>
      <c r="G502" s="307"/>
    </row>
    <row r="503" spans="4:7">
      <c r="D503" s="307"/>
      <c r="E503" s="307"/>
      <c r="F503" s="307"/>
      <c r="G503" s="307"/>
    </row>
    <row r="504" spans="4:7">
      <c r="D504" s="307"/>
      <c r="E504" s="307"/>
      <c r="F504" s="307"/>
      <c r="G504" s="307"/>
    </row>
    <row r="505" spans="4:7">
      <c r="D505" s="307"/>
      <c r="E505" s="307"/>
      <c r="F505" s="307"/>
      <c r="G505" s="307"/>
    </row>
    <row r="506" spans="4:7">
      <c r="D506" s="307"/>
      <c r="E506" s="307"/>
      <c r="F506" s="307"/>
      <c r="G506" s="307"/>
    </row>
    <row r="507" spans="4:7">
      <c r="D507" s="307"/>
      <c r="E507" s="307"/>
      <c r="F507" s="307"/>
      <c r="G507" s="307"/>
    </row>
    <row r="508" spans="4:7">
      <c r="D508" s="307"/>
      <c r="E508" s="307"/>
      <c r="F508" s="307"/>
      <c r="G508" s="307"/>
    </row>
    <row r="509" spans="4:7">
      <c r="D509" s="307"/>
      <c r="E509" s="307"/>
      <c r="F509" s="307"/>
      <c r="G509" s="307"/>
    </row>
    <row r="510" spans="4:7">
      <c r="D510" s="307"/>
      <c r="E510" s="307"/>
      <c r="F510" s="307"/>
      <c r="G510" s="307"/>
    </row>
    <row r="511" spans="4:7">
      <c r="D511" s="307"/>
      <c r="E511" s="307"/>
      <c r="F511" s="307"/>
      <c r="G511" s="307"/>
    </row>
    <row r="512" spans="4:7">
      <c r="D512" s="307"/>
      <c r="E512" s="307"/>
      <c r="F512" s="307"/>
      <c r="G512" s="307"/>
    </row>
    <row r="513" spans="4:7">
      <c r="D513" s="307"/>
      <c r="E513" s="307"/>
      <c r="F513" s="307"/>
      <c r="G513" s="307"/>
    </row>
    <row r="514" spans="4:7">
      <c r="D514" s="307"/>
      <c r="E514" s="307"/>
      <c r="F514" s="307"/>
      <c r="G514" s="307"/>
    </row>
    <row r="515" spans="4:7">
      <c r="D515" s="307"/>
      <c r="E515" s="307"/>
      <c r="F515" s="307"/>
      <c r="G515" s="307"/>
    </row>
    <row r="516" spans="4:7">
      <c r="D516" s="307"/>
      <c r="E516" s="307"/>
      <c r="F516" s="307"/>
      <c r="G516" s="307"/>
    </row>
    <row r="517" spans="4:7">
      <c r="D517" s="307"/>
      <c r="E517" s="307"/>
      <c r="F517" s="307"/>
      <c r="G517" s="307"/>
    </row>
    <row r="518" spans="4:7">
      <c r="D518" s="307"/>
      <c r="E518" s="307"/>
      <c r="F518" s="307"/>
      <c r="G518" s="307"/>
    </row>
    <row r="519" spans="4:7">
      <c r="D519" s="307"/>
      <c r="E519" s="307"/>
      <c r="F519" s="307"/>
      <c r="G519" s="307"/>
    </row>
    <row r="520" spans="4:7">
      <c r="D520" s="307"/>
      <c r="E520" s="307"/>
      <c r="F520" s="307"/>
      <c r="G520" s="307"/>
    </row>
    <row r="521" spans="4:7">
      <c r="D521" s="307"/>
      <c r="E521" s="307"/>
      <c r="F521" s="307"/>
      <c r="G521" s="307"/>
    </row>
    <row r="522" spans="4:7">
      <c r="D522" s="307"/>
      <c r="E522" s="307"/>
      <c r="F522" s="307"/>
      <c r="G522" s="307"/>
    </row>
    <row r="523" spans="4:7">
      <c r="D523" s="307"/>
      <c r="E523" s="307"/>
      <c r="F523" s="307"/>
      <c r="G523" s="307"/>
    </row>
    <row r="524" spans="4:7">
      <c r="D524" s="307"/>
      <c r="E524" s="307"/>
      <c r="F524" s="307"/>
      <c r="G524" s="307"/>
    </row>
    <row r="525" spans="4:7">
      <c r="D525" s="307"/>
      <c r="E525" s="307"/>
      <c r="F525" s="307"/>
      <c r="G525" s="307"/>
    </row>
    <row r="526" spans="4:7">
      <c r="D526" s="307"/>
      <c r="E526" s="307"/>
      <c r="F526" s="307"/>
      <c r="G526" s="307"/>
    </row>
    <row r="527" spans="4:7">
      <c r="D527" s="307"/>
      <c r="E527" s="307"/>
      <c r="F527" s="307"/>
      <c r="G527" s="307"/>
    </row>
    <row r="528" spans="4:7">
      <c r="D528" s="307"/>
      <c r="E528" s="307"/>
      <c r="F528" s="307"/>
      <c r="G528" s="307"/>
    </row>
    <row r="529" spans="4:7">
      <c r="D529" s="307"/>
      <c r="E529" s="307"/>
      <c r="F529" s="307"/>
      <c r="G529" s="307"/>
    </row>
    <row r="530" spans="4:7">
      <c r="D530" s="307"/>
      <c r="E530" s="307"/>
      <c r="F530" s="307"/>
      <c r="G530" s="307"/>
    </row>
    <row r="531" spans="4:7">
      <c r="D531" s="307"/>
      <c r="E531" s="307"/>
      <c r="F531" s="307"/>
      <c r="G531" s="307"/>
    </row>
    <row r="532" spans="4:7">
      <c r="D532" s="307"/>
      <c r="E532" s="307"/>
      <c r="F532" s="307"/>
      <c r="G532" s="307"/>
    </row>
    <row r="533" spans="4:7">
      <c r="D533" s="307"/>
      <c r="E533" s="307"/>
      <c r="F533" s="307"/>
      <c r="G533" s="307"/>
    </row>
    <row r="534" spans="4:7">
      <c r="D534" s="307"/>
      <c r="E534" s="307"/>
      <c r="F534" s="307"/>
      <c r="G534" s="307"/>
    </row>
    <row r="535" spans="4:7">
      <c r="D535" s="307"/>
      <c r="E535" s="307"/>
      <c r="F535" s="307"/>
      <c r="G535" s="307"/>
    </row>
    <row r="536" spans="4:7">
      <c r="D536" s="307"/>
      <c r="E536" s="307"/>
      <c r="F536" s="307"/>
      <c r="G536" s="307"/>
    </row>
    <row r="537" spans="4:7">
      <c r="D537" s="307"/>
      <c r="E537" s="307"/>
      <c r="F537" s="307"/>
      <c r="G537" s="307"/>
    </row>
    <row r="538" spans="4:7">
      <c r="D538" s="307"/>
      <c r="E538" s="307"/>
      <c r="F538" s="307"/>
      <c r="G538" s="307"/>
    </row>
    <row r="539" spans="4:7">
      <c r="D539" s="307"/>
      <c r="E539" s="307"/>
      <c r="F539" s="307"/>
      <c r="G539" s="307"/>
    </row>
    <row r="540" spans="4:7">
      <c r="D540" s="307"/>
      <c r="E540" s="307"/>
      <c r="F540" s="307"/>
      <c r="G540" s="307"/>
    </row>
    <row r="541" spans="4:7">
      <c r="D541" s="307"/>
      <c r="E541" s="307"/>
      <c r="F541" s="307"/>
      <c r="G541" s="307"/>
    </row>
    <row r="542" spans="4:7">
      <c r="D542" s="307"/>
      <c r="E542" s="307"/>
      <c r="F542" s="307"/>
      <c r="G542" s="307"/>
    </row>
    <row r="543" spans="4:7">
      <c r="D543" s="307"/>
      <c r="E543" s="307"/>
      <c r="F543" s="307"/>
      <c r="G543" s="307"/>
    </row>
    <row r="544" spans="4:7">
      <c r="D544" s="307"/>
      <c r="E544" s="307"/>
      <c r="F544" s="307"/>
      <c r="G544" s="307"/>
    </row>
    <row r="545" spans="4:7">
      <c r="D545" s="307"/>
      <c r="E545" s="307"/>
      <c r="F545" s="307"/>
      <c r="G545" s="307"/>
    </row>
    <row r="546" spans="4:7">
      <c r="D546" s="307"/>
      <c r="E546" s="307"/>
      <c r="F546" s="307"/>
      <c r="G546" s="307"/>
    </row>
    <row r="547" spans="4:7">
      <c r="D547" s="307"/>
      <c r="E547" s="307"/>
      <c r="F547" s="307"/>
      <c r="G547" s="307"/>
    </row>
    <row r="548" spans="4:7">
      <c r="D548" s="307"/>
      <c r="E548" s="307"/>
      <c r="F548" s="307"/>
      <c r="G548" s="307"/>
    </row>
    <row r="549" spans="4:7">
      <c r="D549" s="307"/>
      <c r="E549" s="307"/>
      <c r="F549" s="307"/>
      <c r="G549" s="307"/>
    </row>
    <row r="550" spans="4:7">
      <c r="D550" s="307"/>
      <c r="E550" s="307"/>
      <c r="F550" s="307"/>
      <c r="G550" s="307"/>
    </row>
    <row r="551" spans="4:7">
      <c r="D551" s="307"/>
      <c r="E551" s="307"/>
      <c r="F551" s="307"/>
      <c r="G551" s="307"/>
    </row>
    <row r="552" spans="4:7">
      <c r="D552" s="307"/>
      <c r="E552" s="307"/>
      <c r="F552" s="307"/>
      <c r="G552" s="307"/>
    </row>
    <row r="553" spans="4:7">
      <c r="D553" s="307"/>
      <c r="E553" s="307"/>
      <c r="F553" s="307"/>
      <c r="G553" s="307"/>
    </row>
    <row r="554" spans="4:7">
      <c r="D554" s="307"/>
      <c r="E554" s="307"/>
      <c r="F554" s="307"/>
      <c r="G554" s="307"/>
    </row>
    <row r="555" spans="4:7">
      <c r="D555" s="307"/>
      <c r="E555" s="307"/>
      <c r="F555" s="307"/>
      <c r="G555" s="307"/>
    </row>
    <row r="556" spans="4:7">
      <c r="D556" s="307"/>
      <c r="E556" s="307"/>
      <c r="F556" s="307"/>
      <c r="G556" s="307"/>
    </row>
    <row r="557" spans="4:7">
      <c r="D557" s="307"/>
      <c r="E557" s="307"/>
      <c r="F557" s="307"/>
      <c r="G557" s="307"/>
    </row>
    <row r="558" spans="4:7">
      <c r="D558" s="307"/>
      <c r="E558" s="307"/>
      <c r="F558" s="307"/>
      <c r="G558" s="307"/>
    </row>
    <row r="559" spans="4:7">
      <c r="D559" s="307"/>
      <c r="E559" s="307"/>
      <c r="F559" s="307"/>
      <c r="G559" s="307"/>
    </row>
    <row r="560" spans="4:7">
      <c r="D560" s="307"/>
      <c r="E560" s="307"/>
      <c r="F560" s="307"/>
      <c r="G560" s="307"/>
    </row>
    <row r="561" spans="4:7">
      <c r="D561" s="307"/>
      <c r="E561" s="307"/>
      <c r="F561" s="307"/>
      <c r="G561" s="307"/>
    </row>
    <row r="562" spans="4:7">
      <c r="D562" s="307"/>
      <c r="E562" s="307"/>
      <c r="F562" s="307"/>
      <c r="G562" s="307"/>
    </row>
    <row r="563" spans="4:7">
      <c r="D563" s="307"/>
      <c r="E563" s="307"/>
      <c r="F563" s="307"/>
      <c r="G563" s="307"/>
    </row>
    <row r="564" spans="4:7">
      <c r="D564" s="307"/>
      <c r="E564" s="307"/>
      <c r="F564" s="307"/>
      <c r="G564" s="307"/>
    </row>
    <row r="565" spans="4:7">
      <c r="D565" s="307"/>
      <c r="E565" s="307"/>
      <c r="F565" s="307"/>
      <c r="G565" s="307"/>
    </row>
    <row r="566" spans="4:7">
      <c r="D566" s="307"/>
      <c r="E566" s="307"/>
      <c r="F566" s="307"/>
      <c r="G566" s="307"/>
    </row>
    <row r="567" spans="4:7">
      <c r="D567" s="307"/>
      <c r="E567" s="307"/>
      <c r="F567" s="307"/>
      <c r="G567" s="307"/>
    </row>
    <row r="568" spans="4:7">
      <c r="D568" s="307"/>
      <c r="E568" s="307"/>
      <c r="F568" s="307"/>
      <c r="G568" s="307"/>
    </row>
    <row r="569" spans="4:7">
      <c r="D569" s="307"/>
      <c r="E569" s="307"/>
      <c r="F569" s="307"/>
      <c r="G569" s="307"/>
    </row>
    <row r="570" spans="4:7">
      <c r="D570" s="307"/>
      <c r="E570" s="307"/>
      <c r="F570" s="307"/>
      <c r="G570" s="307"/>
    </row>
    <row r="571" spans="4:7">
      <c r="D571" s="307"/>
      <c r="E571" s="307"/>
      <c r="F571" s="307"/>
      <c r="G571" s="307"/>
    </row>
    <row r="572" spans="4:7">
      <c r="D572" s="307"/>
      <c r="E572" s="307"/>
      <c r="F572" s="307"/>
      <c r="G572" s="307"/>
    </row>
    <row r="573" spans="4:7">
      <c r="D573" s="307"/>
      <c r="E573" s="307"/>
      <c r="F573" s="307"/>
      <c r="G573" s="307"/>
    </row>
    <row r="574" spans="4:7">
      <c r="D574" s="307"/>
      <c r="E574" s="307"/>
      <c r="F574" s="307"/>
      <c r="G574" s="307"/>
    </row>
    <row r="575" spans="4:7">
      <c r="D575" s="307"/>
      <c r="E575" s="307"/>
      <c r="F575" s="307"/>
      <c r="G575" s="307"/>
    </row>
    <row r="576" spans="4:7">
      <c r="D576" s="307"/>
      <c r="E576" s="307"/>
      <c r="F576" s="307"/>
      <c r="G576" s="307"/>
    </row>
    <row r="577" spans="4:7">
      <c r="D577" s="307"/>
      <c r="E577" s="307"/>
      <c r="F577" s="307"/>
      <c r="G577" s="307"/>
    </row>
    <row r="578" spans="4:7">
      <c r="D578" s="307"/>
      <c r="E578" s="307"/>
      <c r="F578" s="307"/>
      <c r="G578" s="307"/>
    </row>
    <row r="579" spans="4:7">
      <c r="D579" s="307"/>
      <c r="E579" s="307"/>
      <c r="F579" s="307"/>
      <c r="G579" s="307"/>
    </row>
    <row r="580" spans="4:7">
      <c r="D580" s="307"/>
      <c r="E580" s="307"/>
      <c r="F580" s="307"/>
      <c r="G580" s="307"/>
    </row>
    <row r="581" spans="4:7">
      <c r="D581" s="307"/>
      <c r="E581" s="307"/>
      <c r="F581" s="307"/>
      <c r="G581" s="307"/>
    </row>
    <row r="582" spans="4:7">
      <c r="D582" s="307"/>
      <c r="E582" s="307"/>
      <c r="F582" s="307"/>
      <c r="G582" s="307"/>
    </row>
    <row r="583" spans="4:7">
      <c r="D583" s="307"/>
      <c r="E583" s="307"/>
      <c r="F583" s="307"/>
      <c r="G583" s="307"/>
    </row>
    <row r="584" spans="4:7">
      <c r="D584" s="307"/>
      <c r="E584" s="307"/>
      <c r="F584" s="307"/>
      <c r="G584" s="307"/>
    </row>
    <row r="585" spans="4:7">
      <c r="D585" s="307"/>
      <c r="E585" s="307"/>
      <c r="F585" s="307"/>
      <c r="G585" s="307"/>
    </row>
    <row r="586" spans="4:7">
      <c r="D586" s="307"/>
      <c r="E586" s="307"/>
      <c r="F586" s="307"/>
      <c r="G586" s="307"/>
    </row>
    <row r="587" spans="4:7">
      <c r="D587" s="307"/>
      <c r="E587" s="307"/>
      <c r="F587" s="307"/>
      <c r="G587" s="307"/>
    </row>
    <row r="588" spans="4:7">
      <c r="D588" s="307"/>
      <c r="E588" s="307"/>
      <c r="F588" s="307"/>
      <c r="G588" s="307"/>
    </row>
    <row r="589" spans="4:7">
      <c r="D589" s="307"/>
      <c r="E589" s="307"/>
      <c r="F589" s="307"/>
      <c r="G589" s="307"/>
    </row>
    <row r="590" spans="4:7">
      <c r="D590" s="307"/>
      <c r="E590" s="307"/>
      <c r="F590" s="307"/>
      <c r="G590" s="307"/>
    </row>
    <row r="591" spans="4:7">
      <c r="D591" s="307"/>
      <c r="E591" s="307"/>
      <c r="F591" s="307"/>
      <c r="G591" s="307"/>
    </row>
    <row r="592" spans="4:7">
      <c r="D592" s="307"/>
      <c r="E592" s="307"/>
      <c r="F592" s="307"/>
      <c r="G592" s="307"/>
    </row>
    <row r="593" spans="4:7">
      <c r="D593" s="307"/>
      <c r="E593" s="307"/>
      <c r="F593" s="307"/>
      <c r="G593" s="307"/>
    </row>
    <row r="594" spans="4:7">
      <c r="D594" s="307"/>
      <c r="E594" s="307"/>
      <c r="F594" s="307"/>
      <c r="G594" s="307"/>
    </row>
    <row r="595" spans="4:7">
      <c r="D595" s="307"/>
      <c r="E595" s="307"/>
      <c r="F595" s="307"/>
      <c r="G595" s="307"/>
    </row>
    <row r="596" spans="4:7">
      <c r="D596" s="307"/>
      <c r="E596" s="307"/>
      <c r="F596" s="307"/>
      <c r="G596" s="307"/>
    </row>
    <row r="597" spans="4:7">
      <c r="D597" s="307"/>
      <c r="E597" s="307"/>
      <c r="F597" s="307"/>
      <c r="G597" s="307"/>
    </row>
    <row r="598" spans="4:7">
      <c r="D598" s="307"/>
      <c r="E598" s="307"/>
      <c r="F598" s="307"/>
      <c r="G598" s="307"/>
    </row>
    <row r="599" spans="4:7">
      <c r="D599" s="307"/>
      <c r="E599" s="307"/>
      <c r="F599" s="307"/>
      <c r="G599" s="307"/>
    </row>
    <row r="600" spans="4:7">
      <c r="D600" s="307"/>
      <c r="E600" s="307"/>
      <c r="F600" s="307"/>
      <c r="G600" s="307"/>
    </row>
    <row r="601" spans="4:7">
      <c r="D601" s="307"/>
      <c r="E601" s="307"/>
      <c r="F601" s="307"/>
      <c r="G601" s="307"/>
    </row>
    <row r="602" spans="4:7">
      <c r="D602" s="307"/>
      <c r="E602" s="307"/>
      <c r="F602" s="307"/>
      <c r="G602" s="307"/>
    </row>
    <row r="603" spans="4:7">
      <c r="D603" s="307"/>
      <c r="E603" s="307"/>
      <c r="F603" s="307"/>
      <c r="G603" s="307"/>
    </row>
    <row r="604" spans="4:7">
      <c r="D604" s="307"/>
      <c r="E604" s="307"/>
      <c r="F604" s="307"/>
      <c r="G604" s="307"/>
    </row>
    <row r="605" spans="4:7">
      <c r="D605" s="307"/>
      <c r="E605" s="307"/>
      <c r="F605" s="307"/>
      <c r="G605" s="307"/>
    </row>
    <row r="606" spans="4:7">
      <c r="D606" s="307"/>
      <c r="E606" s="307"/>
      <c r="F606" s="307"/>
      <c r="G606" s="307"/>
    </row>
    <row r="607" spans="4:7">
      <c r="D607" s="307"/>
      <c r="E607" s="307"/>
      <c r="F607" s="307"/>
      <c r="G607" s="307"/>
    </row>
    <row r="608" spans="4:7">
      <c r="D608" s="307"/>
      <c r="E608" s="307"/>
      <c r="F608" s="307"/>
      <c r="G608" s="307"/>
    </row>
    <row r="609" spans="4:7">
      <c r="D609" s="307"/>
      <c r="E609" s="307"/>
      <c r="F609" s="307"/>
      <c r="G609" s="307"/>
    </row>
    <row r="610" spans="4:7">
      <c r="D610" s="307"/>
      <c r="E610" s="307"/>
      <c r="F610" s="307"/>
      <c r="G610" s="307"/>
    </row>
    <row r="611" spans="4:7">
      <c r="D611" s="307"/>
      <c r="E611" s="307"/>
      <c r="F611" s="307"/>
      <c r="G611" s="307"/>
    </row>
    <row r="612" spans="4:7">
      <c r="D612" s="307"/>
      <c r="E612" s="307"/>
      <c r="F612" s="307"/>
      <c r="G612" s="307"/>
    </row>
    <row r="613" spans="4:7">
      <c r="D613" s="307"/>
      <c r="E613" s="307"/>
      <c r="F613" s="307"/>
      <c r="G613" s="307"/>
    </row>
    <row r="614" spans="4:7">
      <c r="D614" s="307"/>
      <c r="E614" s="307"/>
      <c r="F614" s="307"/>
      <c r="G614" s="307"/>
    </row>
    <row r="615" spans="4:7">
      <c r="D615" s="307"/>
      <c r="E615" s="307"/>
      <c r="F615" s="307"/>
      <c r="G615" s="307"/>
    </row>
    <row r="616" spans="4:7">
      <c r="D616" s="307"/>
      <c r="E616" s="307"/>
      <c r="F616" s="307"/>
      <c r="G616" s="307"/>
    </row>
    <row r="617" spans="4:7">
      <c r="D617" s="307"/>
      <c r="E617" s="307"/>
      <c r="F617" s="307"/>
      <c r="G617" s="307"/>
    </row>
    <row r="618" spans="4:7">
      <c r="D618" s="307"/>
      <c r="E618" s="307"/>
      <c r="F618" s="307"/>
      <c r="G618" s="307"/>
    </row>
    <row r="619" spans="4:7">
      <c r="D619" s="307"/>
      <c r="E619" s="307"/>
      <c r="F619" s="307"/>
      <c r="G619" s="307"/>
    </row>
    <row r="620" spans="4:7">
      <c r="D620" s="307"/>
      <c r="E620" s="307"/>
      <c r="F620" s="307"/>
      <c r="G620" s="307"/>
    </row>
    <row r="621" spans="4:7">
      <c r="D621" s="307"/>
      <c r="E621" s="307"/>
      <c r="F621" s="307"/>
      <c r="G621" s="307"/>
    </row>
    <row r="622" spans="4:7">
      <c r="D622" s="307"/>
      <c r="E622" s="307"/>
      <c r="F622" s="307"/>
      <c r="G622" s="307"/>
    </row>
    <row r="623" spans="4:7">
      <c r="D623" s="307"/>
      <c r="E623" s="307"/>
      <c r="F623" s="307"/>
      <c r="G623" s="307"/>
    </row>
    <row r="624" spans="4:7">
      <c r="D624" s="307"/>
      <c r="E624" s="307"/>
      <c r="F624" s="307"/>
      <c r="G624" s="307"/>
    </row>
    <row r="625" spans="4:7">
      <c r="D625" s="307"/>
      <c r="E625" s="307"/>
      <c r="F625" s="307"/>
      <c r="G625" s="307"/>
    </row>
    <row r="626" spans="4:7">
      <c r="D626" s="307"/>
      <c r="E626" s="307"/>
      <c r="F626" s="307"/>
      <c r="G626" s="307"/>
    </row>
    <row r="627" spans="4:7">
      <c r="D627" s="307"/>
      <c r="E627" s="307"/>
      <c r="F627" s="307"/>
      <c r="G627" s="307"/>
    </row>
    <row r="628" spans="4:7">
      <c r="D628" s="307"/>
      <c r="E628" s="307"/>
      <c r="F628" s="307"/>
      <c r="G628" s="307"/>
    </row>
    <row r="629" spans="4:7">
      <c r="D629" s="307"/>
      <c r="E629" s="307"/>
      <c r="F629" s="307"/>
      <c r="G629" s="307"/>
    </row>
    <row r="630" spans="4:7">
      <c r="D630" s="307"/>
      <c r="E630" s="307"/>
      <c r="F630" s="307"/>
      <c r="G630" s="307"/>
    </row>
    <row r="631" spans="4:7">
      <c r="D631" s="307"/>
      <c r="E631" s="307"/>
      <c r="F631" s="307"/>
      <c r="G631" s="307"/>
    </row>
    <row r="632" spans="4:7">
      <c r="D632" s="307"/>
      <c r="E632" s="307"/>
      <c r="F632" s="307"/>
      <c r="G632" s="307"/>
    </row>
    <row r="633" spans="4:7">
      <c r="D633" s="307"/>
      <c r="E633" s="307"/>
      <c r="F633" s="307"/>
      <c r="G633" s="307"/>
    </row>
    <row r="634" spans="4:7">
      <c r="D634" s="307"/>
      <c r="E634" s="307"/>
      <c r="F634" s="307"/>
      <c r="G634" s="307"/>
    </row>
    <row r="635" spans="4:7">
      <c r="D635" s="307"/>
      <c r="E635" s="307"/>
      <c r="F635" s="307"/>
      <c r="G635" s="307"/>
    </row>
    <row r="636" spans="4:7">
      <c r="D636" s="307"/>
      <c r="E636" s="307"/>
      <c r="F636" s="307"/>
      <c r="G636" s="307"/>
    </row>
    <row r="637" spans="4:7">
      <c r="D637" s="307"/>
      <c r="E637" s="307"/>
      <c r="F637" s="307"/>
      <c r="G637" s="307"/>
    </row>
    <row r="638" spans="4:7">
      <c r="D638" s="307"/>
      <c r="E638" s="307"/>
      <c r="F638" s="307"/>
      <c r="G638" s="307"/>
    </row>
    <row r="639" spans="4:7">
      <c r="D639" s="307"/>
      <c r="E639" s="307"/>
      <c r="F639" s="307"/>
      <c r="G639" s="307"/>
    </row>
    <row r="640" spans="4:7">
      <c r="D640" s="307"/>
      <c r="E640" s="307"/>
      <c r="F640" s="307"/>
      <c r="G640" s="307"/>
    </row>
    <row r="641" spans="4:7">
      <c r="D641" s="307"/>
      <c r="E641" s="307"/>
      <c r="F641" s="307"/>
      <c r="G641" s="307"/>
    </row>
    <row r="642" spans="4:7">
      <c r="D642" s="307"/>
      <c r="E642" s="307"/>
      <c r="F642" s="307"/>
      <c r="G642" s="307"/>
    </row>
    <row r="643" spans="4:7">
      <c r="D643" s="307"/>
      <c r="E643" s="307"/>
      <c r="F643" s="307"/>
      <c r="G643" s="307"/>
    </row>
    <row r="644" spans="4:7">
      <c r="D644" s="307"/>
      <c r="E644" s="307"/>
      <c r="F644" s="307"/>
      <c r="G644" s="307"/>
    </row>
    <row r="645" spans="4:7">
      <c r="D645" s="307"/>
      <c r="E645" s="307"/>
      <c r="F645" s="307"/>
      <c r="G645" s="307"/>
    </row>
    <row r="646" spans="4:7">
      <c r="D646" s="307"/>
      <c r="E646" s="307"/>
      <c r="F646" s="307"/>
      <c r="G646" s="307"/>
    </row>
    <row r="647" spans="4:7">
      <c r="D647" s="307"/>
      <c r="E647" s="307"/>
      <c r="F647" s="307"/>
      <c r="G647" s="307"/>
    </row>
    <row r="648" spans="4:7">
      <c r="D648" s="307"/>
      <c r="E648" s="307"/>
      <c r="F648" s="307"/>
      <c r="G648" s="307"/>
    </row>
    <row r="649" spans="4:7">
      <c r="D649" s="307"/>
      <c r="E649" s="307"/>
      <c r="F649" s="307"/>
      <c r="G649" s="307"/>
    </row>
    <row r="650" spans="4:7">
      <c r="D650" s="307"/>
      <c r="E650" s="307"/>
      <c r="F650" s="307"/>
      <c r="G650" s="307"/>
    </row>
    <row r="651" spans="4:7">
      <c r="D651" s="307"/>
      <c r="E651" s="307"/>
      <c r="F651" s="307"/>
      <c r="G651" s="307"/>
    </row>
    <row r="652" spans="4:7">
      <c r="D652" s="307"/>
      <c r="E652" s="307"/>
      <c r="F652" s="307"/>
      <c r="G652" s="307"/>
    </row>
    <row r="653" spans="4:7">
      <c r="D653" s="307"/>
      <c r="E653" s="307"/>
      <c r="F653" s="307"/>
      <c r="G653" s="307"/>
    </row>
    <row r="654" spans="4:7">
      <c r="D654" s="307"/>
      <c r="E654" s="307"/>
      <c r="F654" s="307"/>
      <c r="G654" s="307"/>
    </row>
    <row r="655" spans="4:7">
      <c r="D655" s="307"/>
      <c r="E655" s="307"/>
      <c r="F655" s="307"/>
      <c r="G655" s="307"/>
    </row>
    <row r="656" spans="4:7">
      <c r="D656" s="307"/>
      <c r="E656" s="307"/>
      <c r="F656" s="307"/>
      <c r="G656" s="307"/>
    </row>
    <row r="657" spans="4:7">
      <c r="D657" s="307"/>
      <c r="E657" s="307"/>
      <c r="F657" s="307"/>
      <c r="G657" s="307"/>
    </row>
    <row r="658" spans="4:7">
      <c r="D658" s="307"/>
      <c r="E658" s="307"/>
      <c r="F658" s="307"/>
      <c r="G658" s="307"/>
    </row>
    <row r="659" spans="4:7">
      <c r="D659" s="307"/>
      <c r="E659" s="307"/>
      <c r="F659" s="307"/>
      <c r="G659" s="307"/>
    </row>
    <row r="660" spans="4:7">
      <c r="D660" s="307"/>
      <c r="E660" s="307"/>
      <c r="F660" s="307"/>
      <c r="G660" s="307"/>
    </row>
    <row r="661" spans="4:7">
      <c r="D661" s="307"/>
      <c r="E661" s="307"/>
      <c r="F661" s="307"/>
      <c r="G661" s="307"/>
    </row>
    <row r="662" spans="4:7">
      <c r="D662" s="307"/>
      <c r="E662" s="307"/>
      <c r="F662" s="307"/>
      <c r="G662" s="307"/>
    </row>
    <row r="663" spans="4:7">
      <c r="D663" s="307"/>
      <c r="E663" s="307"/>
      <c r="F663" s="307"/>
      <c r="G663" s="307"/>
    </row>
    <row r="664" spans="4:7">
      <c r="D664" s="307"/>
      <c r="E664" s="307"/>
      <c r="F664" s="307"/>
      <c r="G664" s="307"/>
    </row>
    <row r="665" spans="4:7">
      <c r="D665" s="307"/>
      <c r="E665" s="307"/>
      <c r="F665" s="307"/>
      <c r="G665" s="307"/>
    </row>
    <row r="666" spans="4:7">
      <c r="D666" s="307"/>
      <c r="E666" s="307"/>
      <c r="F666" s="307"/>
      <c r="G666" s="307"/>
    </row>
    <row r="667" spans="4:7">
      <c r="D667" s="307"/>
      <c r="E667" s="307"/>
      <c r="F667" s="307"/>
      <c r="G667" s="307"/>
    </row>
    <row r="668" spans="4:7">
      <c r="D668" s="307"/>
      <c r="E668" s="307"/>
      <c r="F668" s="307"/>
      <c r="G668" s="307"/>
    </row>
    <row r="669" spans="4:7">
      <c r="D669" s="307"/>
      <c r="E669" s="307"/>
      <c r="F669" s="307"/>
      <c r="G669" s="307"/>
    </row>
    <row r="670" spans="4:7">
      <c r="D670" s="307"/>
      <c r="E670" s="307"/>
      <c r="F670" s="307"/>
      <c r="G670" s="307"/>
    </row>
    <row r="671" spans="4:7">
      <c r="D671" s="307"/>
      <c r="E671" s="307"/>
      <c r="F671" s="307"/>
      <c r="G671" s="307"/>
    </row>
    <row r="672" spans="4:7">
      <c r="D672" s="307"/>
      <c r="E672" s="307"/>
      <c r="F672" s="307"/>
      <c r="G672" s="307"/>
    </row>
    <row r="673" spans="4:7">
      <c r="D673" s="307"/>
      <c r="E673" s="307"/>
      <c r="F673" s="307"/>
      <c r="G673" s="307"/>
    </row>
    <row r="674" spans="4:7">
      <c r="D674" s="307"/>
      <c r="E674" s="307"/>
      <c r="F674" s="307"/>
      <c r="G674" s="307"/>
    </row>
    <row r="675" spans="4:7">
      <c r="D675" s="307"/>
      <c r="E675" s="307"/>
      <c r="F675" s="307"/>
      <c r="G675" s="307"/>
    </row>
    <row r="676" spans="4:7">
      <c r="D676" s="307"/>
      <c r="E676" s="307"/>
      <c r="F676" s="307"/>
      <c r="G676" s="307"/>
    </row>
    <row r="677" spans="4:7">
      <c r="D677" s="307"/>
      <c r="E677" s="307"/>
      <c r="F677" s="307"/>
      <c r="G677" s="307"/>
    </row>
    <row r="678" spans="4:7">
      <c r="D678" s="307"/>
      <c r="E678" s="307"/>
      <c r="F678" s="307"/>
      <c r="G678" s="307"/>
    </row>
    <row r="679" spans="4:7">
      <c r="D679" s="307"/>
      <c r="E679" s="307"/>
      <c r="F679" s="307"/>
      <c r="G679" s="307"/>
    </row>
    <row r="680" spans="4:7">
      <c r="D680" s="307"/>
      <c r="E680" s="307"/>
      <c r="F680" s="307"/>
      <c r="G680" s="307"/>
    </row>
    <row r="681" spans="4:7">
      <c r="D681" s="307"/>
      <c r="E681" s="307"/>
      <c r="F681" s="307"/>
      <c r="G681" s="307"/>
    </row>
    <row r="682" spans="4:7">
      <c r="D682" s="307"/>
      <c r="E682" s="307"/>
      <c r="F682" s="307"/>
      <c r="G682" s="307"/>
    </row>
    <row r="683" spans="4:7">
      <c r="D683" s="307"/>
      <c r="E683" s="307"/>
      <c r="F683" s="307"/>
      <c r="G683" s="307"/>
    </row>
    <row r="684" spans="4:7">
      <c r="D684" s="307"/>
      <c r="E684" s="307"/>
      <c r="F684" s="307"/>
      <c r="G684" s="307"/>
    </row>
    <row r="685" spans="4:7">
      <c r="D685" s="307"/>
      <c r="E685" s="307"/>
      <c r="F685" s="307"/>
      <c r="G685" s="307"/>
    </row>
    <row r="686" spans="4:7">
      <c r="D686" s="307"/>
      <c r="E686" s="307"/>
      <c r="F686" s="307"/>
      <c r="G686" s="307"/>
    </row>
    <row r="687" spans="4:7">
      <c r="D687" s="307"/>
      <c r="E687" s="307"/>
      <c r="F687" s="307"/>
      <c r="G687" s="307"/>
    </row>
    <row r="688" spans="4:7">
      <c r="D688" s="307"/>
      <c r="E688" s="307"/>
      <c r="F688" s="307"/>
      <c r="G688" s="307"/>
    </row>
    <row r="689" spans="4:7">
      <c r="D689" s="307"/>
      <c r="E689" s="307"/>
      <c r="F689" s="307"/>
      <c r="G689" s="307"/>
    </row>
    <row r="690" spans="4:7">
      <c r="D690" s="307"/>
      <c r="E690" s="307"/>
      <c r="F690" s="307"/>
      <c r="G690" s="307"/>
    </row>
    <row r="691" spans="4:7">
      <c r="D691" s="307"/>
      <c r="E691" s="307"/>
      <c r="F691" s="307"/>
      <c r="G691" s="307"/>
    </row>
    <row r="692" spans="4:7">
      <c r="D692" s="307"/>
      <c r="E692" s="307"/>
      <c r="F692" s="307"/>
      <c r="G692" s="307"/>
    </row>
    <row r="693" spans="4:7">
      <c r="D693" s="307"/>
      <c r="E693" s="307"/>
      <c r="F693" s="307"/>
      <c r="G693" s="307"/>
    </row>
    <row r="694" spans="4:7">
      <c r="D694" s="307"/>
      <c r="E694" s="307"/>
      <c r="F694" s="307"/>
      <c r="G694" s="307"/>
    </row>
    <row r="695" spans="4:7">
      <c r="D695" s="307"/>
      <c r="E695" s="307"/>
      <c r="F695" s="307"/>
      <c r="G695" s="307"/>
    </row>
    <row r="696" spans="4:7">
      <c r="D696" s="307"/>
      <c r="E696" s="307"/>
      <c r="F696" s="307"/>
      <c r="G696" s="307"/>
    </row>
    <row r="697" spans="4:7">
      <c r="D697" s="307"/>
      <c r="E697" s="307"/>
      <c r="F697" s="307"/>
      <c r="G697" s="307"/>
    </row>
    <row r="698" spans="4:7">
      <c r="D698" s="307"/>
      <c r="E698" s="307"/>
      <c r="F698" s="307"/>
      <c r="G698" s="307"/>
    </row>
    <row r="699" spans="4:7">
      <c r="D699" s="307"/>
      <c r="E699" s="307"/>
      <c r="F699" s="307"/>
      <c r="G699" s="307"/>
    </row>
    <row r="700" spans="4:7">
      <c r="D700" s="307"/>
      <c r="E700" s="307"/>
      <c r="F700" s="307"/>
      <c r="G700" s="307"/>
    </row>
    <row r="701" spans="4:7">
      <c r="D701" s="307"/>
      <c r="E701" s="307"/>
      <c r="F701" s="307"/>
      <c r="G701" s="307"/>
    </row>
    <row r="702" spans="4:7">
      <c r="D702" s="307"/>
      <c r="E702" s="307"/>
      <c r="F702" s="307"/>
      <c r="G702" s="307"/>
    </row>
    <row r="703" spans="4:7">
      <c r="D703" s="307"/>
      <c r="E703" s="307"/>
      <c r="F703" s="307"/>
      <c r="G703" s="307"/>
    </row>
    <row r="704" spans="4:7">
      <c r="D704" s="307"/>
      <c r="E704" s="307"/>
      <c r="F704" s="307"/>
      <c r="G704" s="307"/>
    </row>
    <row r="705" spans="4:7">
      <c r="D705" s="307"/>
      <c r="E705" s="307"/>
      <c r="F705" s="307"/>
      <c r="G705" s="307"/>
    </row>
    <row r="706" spans="4:7">
      <c r="D706" s="307"/>
      <c r="E706" s="307"/>
      <c r="F706" s="307"/>
      <c r="G706" s="307"/>
    </row>
    <row r="707" spans="4:7">
      <c r="D707" s="307"/>
      <c r="E707" s="307"/>
      <c r="F707" s="307"/>
      <c r="G707" s="307"/>
    </row>
    <row r="708" spans="4:7">
      <c r="D708" s="307"/>
      <c r="E708" s="307"/>
      <c r="F708" s="307"/>
      <c r="G708" s="307"/>
    </row>
    <row r="709" spans="4:7">
      <c r="D709" s="307"/>
      <c r="E709" s="307"/>
      <c r="F709" s="307"/>
      <c r="G709" s="307"/>
    </row>
    <row r="710" spans="4:7">
      <c r="D710" s="307"/>
      <c r="E710" s="307"/>
      <c r="F710" s="307"/>
      <c r="G710" s="307"/>
    </row>
    <row r="711" spans="4:7">
      <c r="D711" s="307"/>
      <c r="E711" s="307"/>
      <c r="F711" s="307"/>
      <c r="G711" s="307"/>
    </row>
    <row r="712" spans="4:7">
      <c r="D712" s="307"/>
      <c r="E712" s="307"/>
      <c r="F712" s="307"/>
      <c r="G712" s="307"/>
    </row>
    <row r="713" spans="4:7">
      <c r="D713" s="307"/>
      <c r="E713" s="307"/>
      <c r="F713" s="307"/>
      <c r="G713" s="307"/>
    </row>
    <row r="714" spans="4:7">
      <c r="D714" s="307"/>
      <c r="E714" s="307"/>
      <c r="F714" s="307"/>
      <c r="G714" s="307"/>
    </row>
    <row r="715" spans="4:7">
      <c r="D715" s="307"/>
      <c r="E715" s="307"/>
      <c r="F715" s="307"/>
      <c r="G715" s="307"/>
    </row>
    <row r="716" spans="4:7">
      <c r="D716" s="307"/>
      <c r="E716" s="307"/>
      <c r="F716" s="307"/>
      <c r="G716" s="307"/>
    </row>
    <row r="717" spans="4:7">
      <c r="D717" s="307"/>
      <c r="E717" s="307"/>
      <c r="F717" s="307"/>
      <c r="G717" s="307"/>
    </row>
    <row r="718" spans="4:7">
      <c r="D718" s="307"/>
      <c r="E718" s="307"/>
      <c r="F718" s="307"/>
      <c r="G718" s="307"/>
    </row>
    <row r="719" spans="4:7">
      <c r="D719" s="307"/>
      <c r="E719" s="307"/>
      <c r="F719" s="307"/>
      <c r="G719" s="307"/>
    </row>
    <row r="720" spans="4:7">
      <c r="D720" s="307"/>
      <c r="E720" s="307"/>
      <c r="F720" s="307"/>
      <c r="G720" s="307"/>
    </row>
    <row r="721" spans="4:7">
      <c r="D721" s="307"/>
      <c r="E721" s="307"/>
      <c r="F721" s="307"/>
      <c r="G721" s="307"/>
    </row>
    <row r="722" spans="4:7">
      <c r="D722" s="307"/>
      <c r="E722" s="307"/>
      <c r="F722" s="307"/>
      <c r="G722" s="307"/>
    </row>
    <row r="723" spans="4:7">
      <c r="D723" s="307"/>
      <c r="E723" s="307"/>
      <c r="F723" s="307"/>
      <c r="G723" s="307"/>
    </row>
    <row r="724" spans="4:7">
      <c r="D724" s="307"/>
      <c r="E724" s="307"/>
      <c r="F724" s="307"/>
      <c r="G724" s="307"/>
    </row>
    <row r="725" spans="4:7">
      <c r="D725" s="307"/>
      <c r="E725" s="307"/>
      <c r="F725" s="307"/>
      <c r="G725" s="307"/>
    </row>
    <row r="726" spans="4:7">
      <c r="D726" s="307"/>
      <c r="E726" s="307"/>
      <c r="F726" s="307"/>
      <c r="G726" s="307"/>
    </row>
    <row r="727" spans="4:7">
      <c r="D727" s="307"/>
      <c r="E727" s="307"/>
      <c r="F727" s="307"/>
      <c r="G727" s="307"/>
    </row>
    <row r="728" spans="4:7">
      <c r="D728" s="307"/>
      <c r="E728" s="307"/>
      <c r="F728" s="307"/>
      <c r="G728" s="307"/>
    </row>
    <row r="729" spans="4:7">
      <c r="D729" s="307"/>
      <c r="E729" s="307"/>
      <c r="F729" s="307"/>
      <c r="G729" s="307"/>
    </row>
    <row r="730" spans="4:7">
      <c r="D730" s="307"/>
      <c r="E730" s="307"/>
      <c r="F730" s="307"/>
      <c r="G730" s="307"/>
    </row>
    <row r="731" spans="4:7">
      <c r="D731" s="307"/>
      <c r="E731" s="307"/>
      <c r="F731" s="307"/>
      <c r="G731" s="307"/>
    </row>
    <row r="732" spans="4:7">
      <c r="D732" s="307"/>
      <c r="E732" s="307"/>
      <c r="F732" s="307"/>
      <c r="G732" s="307"/>
    </row>
    <row r="733" spans="4:7">
      <c r="D733" s="307"/>
      <c r="E733" s="307"/>
      <c r="F733" s="307"/>
      <c r="G733" s="307"/>
    </row>
    <row r="734" spans="4:7">
      <c r="D734" s="307"/>
      <c r="E734" s="307"/>
      <c r="F734" s="307"/>
      <c r="G734" s="307"/>
    </row>
    <row r="735" spans="4:7">
      <c r="D735" s="307"/>
      <c r="E735" s="307"/>
      <c r="F735" s="307"/>
      <c r="G735" s="307"/>
    </row>
    <row r="736" spans="4:7">
      <c r="D736" s="307"/>
      <c r="E736" s="307"/>
      <c r="F736" s="307"/>
      <c r="G736" s="307"/>
    </row>
    <row r="737" spans="4:7">
      <c r="D737" s="307"/>
      <c r="E737" s="307"/>
      <c r="F737" s="307"/>
      <c r="G737" s="307"/>
    </row>
    <row r="738" spans="4:7">
      <c r="D738" s="307"/>
      <c r="E738" s="307"/>
      <c r="F738" s="307"/>
      <c r="G738" s="307"/>
    </row>
    <row r="739" spans="4:7">
      <c r="D739" s="307"/>
      <c r="E739" s="307"/>
      <c r="F739" s="307"/>
      <c r="G739" s="307"/>
    </row>
    <row r="740" spans="4:7">
      <c r="D740" s="307"/>
      <c r="E740" s="307"/>
      <c r="F740" s="307"/>
      <c r="G740" s="307"/>
    </row>
    <row r="741" spans="4:7">
      <c r="D741" s="307"/>
      <c r="E741" s="307"/>
      <c r="F741" s="307"/>
      <c r="G741" s="307"/>
    </row>
    <row r="742" spans="4:7">
      <c r="D742" s="307"/>
      <c r="E742" s="307"/>
      <c r="F742" s="307"/>
      <c r="G742" s="307"/>
    </row>
    <row r="743" spans="4:7">
      <c r="D743" s="307"/>
      <c r="E743" s="307"/>
      <c r="F743" s="307"/>
      <c r="G743" s="307"/>
    </row>
    <row r="744" spans="4:7">
      <c r="D744" s="307"/>
      <c r="E744" s="307"/>
      <c r="F744" s="307"/>
      <c r="G744" s="307"/>
    </row>
    <row r="745" spans="4:7">
      <c r="D745" s="307"/>
      <c r="E745" s="307"/>
      <c r="F745" s="307"/>
      <c r="G745" s="307"/>
    </row>
    <row r="746" spans="4:7">
      <c r="D746" s="307"/>
      <c r="E746" s="307"/>
      <c r="F746" s="307"/>
      <c r="G746" s="307"/>
    </row>
    <row r="747" spans="4:7">
      <c r="D747" s="307"/>
      <c r="E747" s="307"/>
      <c r="F747" s="307"/>
      <c r="G747" s="307"/>
    </row>
    <row r="748" spans="4:7">
      <c r="D748" s="307"/>
      <c r="E748" s="307"/>
      <c r="F748" s="307"/>
      <c r="G748" s="307"/>
    </row>
    <row r="749" spans="4:7">
      <c r="D749" s="307"/>
      <c r="E749" s="307"/>
      <c r="F749" s="307"/>
      <c r="G749" s="307"/>
    </row>
    <row r="750" spans="4:7">
      <c r="D750" s="307"/>
      <c r="E750" s="307"/>
      <c r="F750" s="307"/>
      <c r="G750" s="307"/>
    </row>
    <row r="751" spans="4:7">
      <c r="D751" s="307"/>
      <c r="E751" s="307"/>
      <c r="F751" s="307"/>
      <c r="G751" s="307"/>
    </row>
    <row r="752" spans="4:7">
      <c r="D752" s="307"/>
      <c r="E752" s="307"/>
      <c r="F752" s="307"/>
      <c r="G752" s="307"/>
    </row>
    <row r="753" spans="4:7">
      <c r="D753" s="307"/>
      <c r="E753" s="307"/>
      <c r="F753" s="307"/>
      <c r="G753" s="307"/>
    </row>
    <row r="754" spans="4:7">
      <c r="D754" s="307"/>
      <c r="E754" s="307"/>
      <c r="F754" s="307"/>
      <c r="G754" s="307"/>
    </row>
    <row r="755" spans="4:7">
      <c r="D755" s="307"/>
      <c r="E755" s="307"/>
      <c r="F755" s="307"/>
      <c r="G755" s="307"/>
    </row>
    <row r="756" spans="4:7">
      <c r="D756" s="307"/>
      <c r="E756" s="307"/>
      <c r="F756" s="307"/>
      <c r="G756" s="307"/>
    </row>
    <row r="757" spans="4:7">
      <c r="D757" s="307"/>
      <c r="E757" s="307"/>
      <c r="F757" s="307"/>
      <c r="G757" s="307"/>
    </row>
    <row r="758" spans="4:7">
      <c r="D758" s="307"/>
      <c r="E758" s="307"/>
      <c r="F758" s="307"/>
      <c r="G758" s="307"/>
    </row>
    <row r="759" spans="4:7">
      <c r="D759" s="307"/>
      <c r="E759" s="307"/>
      <c r="F759" s="307"/>
      <c r="G759" s="307"/>
    </row>
    <row r="760" spans="4:7">
      <c r="D760" s="307"/>
      <c r="E760" s="307"/>
      <c r="F760" s="307"/>
      <c r="G760" s="307"/>
    </row>
    <row r="761" spans="4:7">
      <c r="D761" s="307"/>
      <c r="E761" s="307"/>
      <c r="F761" s="307"/>
      <c r="G761" s="307"/>
    </row>
    <row r="762" spans="4:7">
      <c r="D762" s="307"/>
      <c r="E762" s="307"/>
      <c r="F762" s="307"/>
      <c r="G762" s="307"/>
    </row>
    <row r="763" spans="4:7">
      <c r="D763" s="307"/>
      <c r="E763" s="307"/>
      <c r="F763" s="307"/>
      <c r="G763" s="307"/>
    </row>
    <row r="764" spans="4:7">
      <c r="D764" s="307"/>
      <c r="E764" s="307"/>
      <c r="F764" s="307"/>
      <c r="G764" s="307"/>
    </row>
    <row r="765" spans="4:7">
      <c r="D765" s="307"/>
      <c r="E765" s="307"/>
      <c r="F765" s="307"/>
      <c r="G765" s="307"/>
    </row>
    <row r="766" spans="4:7">
      <c r="D766" s="307"/>
      <c r="E766" s="307"/>
      <c r="F766" s="307"/>
      <c r="G766" s="307"/>
    </row>
    <row r="767" spans="4:7">
      <c r="D767" s="307"/>
      <c r="E767" s="307"/>
      <c r="F767" s="307"/>
      <c r="G767" s="307"/>
    </row>
    <row r="768" spans="4:7">
      <c r="D768" s="307"/>
      <c r="E768" s="307"/>
      <c r="F768" s="307"/>
      <c r="G768" s="307"/>
    </row>
    <row r="769" spans="4:7">
      <c r="D769" s="307"/>
      <c r="E769" s="307"/>
      <c r="F769" s="307"/>
      <c r="G769" s="307"/>
    </row>
    <row r="770" spans="4:7">
      <c r="D770" s="307"/>
      <c r="E770" s="307"/>
      <c r="F770" s="307"/>
      <c r="G770" s="307"/>
    </row>
    <row r="771" spans="4:7">
      <c r="D771" s="307"/>
      <c r="E771" s="307"/>
      <c r="F771" s="307"/>
      <c r="G771" s="307"/>
    </row>
    <row r="772" spans="4:7">
      <c r="D772" s="307"/>
      <c r="E772" s="307"/>
      <c r="F772" s="307"/>
      <c r="G772" s="307"/>
    </row>
    <row r="773" spans="4:7">
      <c r="D773" s="307"/>
      <c r="E773" s="307"/>
      <c r="F773" s="307"/>
      <c r="G773" s="307"/>
    </row>
    <row r="774" spans="4:7">
      <c r="D774" s="307"/>
      <c r="E774" s="307"/>
      <c r="F774" s="307"/>
      <c r="G774" s="307"/>
    </row>
    <row r="775" spans="4:7">
      <c r="D775" s="307"/>
      <c r="E775" s="307"/>
      <c r="F775" s="307"/>
      <c r="G775" s="307"/>
    </row>
    <row r="776" spans="4:7">
      <c r="D776" s="307"/>
      <c r="E776" s="307"/>
      <c r="F776" s="307"/>
      <c r="G776" s="307"/>
    </row>
    <row r="777" spans="4:7">
      <c r="D777" s="307"/>
      <c r="E777" s="307"/>
      <c r="F777" s="307"/>
      <c r="G777" s="307"/>
    </row>
    <row r="778" spans="4:7">
      <c r="D778" s="307"/>
      <c r="E778" s="307"/>
      <c r="F778" s="307"/>
      <c r="G778" s="307"/>
    </row>
    <row r="779" spans="4:7">
      <c r="D779" s="307"/>
      <c r="E779" s="307"/>
      <c r="F779" s="307"/>
      <c r="G779" s="307"/>
    </row>
    <row r="780" spans="4:7">
      <c r="D780" s="307"/>
      <c r="E780" s="307"/>
      <c r="F780" s="307"/>
      <c r="G780" s="307"/>
    </row>
    <row r="781" spans="4:7">
      <c r="D781" s="307"/>
      <c r="E781" s="307"/>
      <c r="F781" s="307"/>
      <c r="G781" s="307"/>
    </row>
    <row r="782" spans="4:7">
      <c r="D782" s="307"/>
      <c r="E782" s="307"/>
      <c r="F782" s="307"/>
      <c r="G782" s="307"/>
    </row>
    <row r="783" spans="4:7">
      <c r="D783" s="307"/>
      <c r="E783" s="307"/>
      <c r="F783" s="307"/>
      <c r="G783" s="307"/>
    </row>
    <row r="784" spans="4:7">
      <c r="D784" s="307"/>
      <c r="E784" s="307"/>
      <c r="F784" s="307"/>
      <c r="G784" s="307"/>
    </row>
    <row r="785" spans="4:7">
      <c r="D785" s="307"/>
      <c r="E785" s="307"/>
      <c r="F785" s="307"/>
      <c r="G785" s="307"/>
    </row>
    <row r="786" spans="4:7">
      <c r="D786" s="307"/>
      <c r="E786" s="307"/>
      <c r="F786" s="307"/>
      <c r="G786" s="307"/>
    </row>
    <row r="787" spans="4:7">
      <c r="D787" s="307"/>
      <c r="E787" s="307"/>
      <c r="F787" s="307"/>
      <c r="G787" s="307"/>
    </row>
    <row r="788" spans="4:7">
      <c r="D788" s="307"/>
      <c r="E788" s="307"/>
      <c r="F788" s="307"/>
      <c r="G788" s="307"/>
    </row>
    <row r="789" spans="4:7">
      <c r="D789" s="307"/>
      <c r="E789" s="307"/>
      <c r="F789" s="307"/>
      <c r="G789" s="307"/>
    </row>
    <row r="790" spans="4:7">
      <c r="D790" s="307"/>
      <c r="E790" s="307"/>
      <c r="F790" s="307"/>
      <c r="G790" s="307"/>
    </row>
    <row r="791" spans="4:7">
      <c r="D791" s="307"/>
      <c r="E791" s="307"/>
      <c r="F791" s="307"/>
      <c r="G791" s="307"/>
    </row>
    <row r="792" spans="4:7">
      <c r="D792" s="307"/>
      <c r="E792" s="307"/>
      <c r="F792" s="307"/>
      <c r="G792" s="307"/>
    </row>
    <row r="793" spans="4:7">
      <c r="D793" s="307"/>
      <c r="E793" s="307"/>
      <c r="F793" s="307"/>
      <c r="G793" s="307"/>
    </row>
    <row r="794" spans="4:7">
      <c r="D794" s="307"/>
      <c r="E794" s="307"/>
      <c r="F794" s="307"/>
      <c r="G794" s="307"/>
    </row>
    <row r="795" spans="4:7">
      <c r="D795" s="307"/>
      <c r="E795" s="307"/>
      <c r="F795" s="307"/>
      <c r="G795" s="307"/>
    </row>
    <row r="796" spans="4:7">
      <c r="D796" s="307"/>
      <c r="E796" s="307"/>
      <c r="F796" s="307"/>
      <c r="G796" s="307"/>
    </row>
    <row r="797" spans="4:7">
      <c r="D797" s="307"/>
      <c r="E797" s="307"/>
      <c r="F797" s="307"/>
      <c r="G797" s="307"/>
    </row>
    <row r="798" spans="4:7">
      <c r="D798" s="307"/>
      <c r="E798" s="307"/>
      <c r="F798" s="307"/>
      <c r="G798" s="307"/>
    </row>
    <row r="799" spans="4:7">
      <c r="D799" s="307"/>
      <c r="E799" s="307"/>
      <c r="F799" s="307"/>
      <c r="G799" s="307"/>
    </row>
    <row r="800" spans="4:7">
      <c r="D800" s="307"/>
      <c r="E800" s="307"/>
      <c r="F800" s="307"/>
      <c r="G800" s="307"/>
    </row>
    <row r="801" spans="4:7">
      <c r="D801" s="307"/>
      <c r="E801" s="307"/>
      <c r="F801" s="307"/>
      <c r="G801" s="307"/>
    </row>
    <row r="802" spans="4:7">
      <c r="D802" s="307"/>
      <c r="E802" s="307"/>
      <c r="F802" s="307"/>
      <c r="G802" s="307"/>
    </row>
    <row r="803" spans="4:7">
      <c r="D803" s="307"/>
      <c r="E803" s="307"/>
      <c r="F803" s="307"/>
      <c r="G803" s="307"/>
    </row>
    <row r="804" spans="4:7">
      <c r="D804" s="307"/>
      <c r="E804" s="307"/>
      <c r="F804" s="307"/>
      <c r="G804" s="307"/>
    </row>
    <row r="805" spans="4:7">
      <c r="D805" s="307"/>
      <c r="E805" s="307"/>
      <c r="F805" s="307"/>
      <c r="G805" s="307"/>
    </row>
    <row r="806" spans="4:7">
      <c r="D806" s="307"/>
      <c r="E806" s="307"/>
      <c r="F806" s="307"/>
      <c r="G806" s="307"/>
    </row>
    <row r="807" spans="4:7">
      <c r="D807" s="307"/>
      <c r="E807" s="307"/>
      <c r="F807" s="307"/>
      <c r="G807" s="307"/>
    </row>
    <row r="808" spans="4:7">
      <c r="D808" s="307"/>
      <c r="E808" s="307"/>
      <c r="F808" s="307"/>
      <c r="G808" s="307"/>
    </row>
    <row r="809" spans="4:7">
      <c r="D809" s="307"/>
      <c r="E809" s="307"/>
      <c r="F809" s="307"/>
      <c r="G809" s="307"/>
    </row>
    <row r="810" spans="4:7">
      <c r="D810" s="307"/>
      <c r="E810" s="307"/>
      <c r="F810" s="307"/>
      <c r="G810" s="307"/>
    </row>
    <row r="811" spans="4:7">
      <c r="D811" s="307"/>
      <c r="E811" s="307"/>
      <c r="F811" s="307"/>
      <c r="G811" s="307"/>
    </row>
    <row r="812" spans="4:7">
      <c r="D812" s="307"/>
      <c r="E812" s="307"/>
      <c r="F812" s="307"/>
      <c r="G812" s="307"/>
    </row>
    <row r="813" spans="4:7">
      <c r="D813" s="307"/>
      <c r="E813" s="307"/>
      <c r="F813" s="307"/>
      <c r="G813" s="307"/>
    </row>
    <row r="814" spans="4:7">
      <c r="D814" s="307"/>
      <c r="E814" s="307"/>
      <c r="F814" s="307"/>
      <c r="G814" s="307"/>
    </row>
    <row r="815" spans="4:7">
      <c r="D815" s="307"/>
      <c r="E815" s="307"/>
      <c r="F815" s="307"/>
      <c r="G815" s="307"/>
    </row>
    <row r="816" spans="4:7">
      <c r="D816" s="307"/>
      <c r="E816" s="307"/>
      <c r="F816" s="307"/>
      <c r="G816" s="307"/>
    </row>
    <row r="817" spans="4:7">
      <c r="D817" s="307"/>
      <c r="E817" s="307"/>
      <c r="F817" s="307"/>
      <c r="G817" s="307"/>
    </row>
    <row r="818" spans="4:7">
      <c r="D818" s="307"/>
      <c r="E818" s="307"/>
      <c r="F818" s="307"/>
      <c r="G818" s="307"/>
    </row>
    <row r="819" spans="4:7">
      <c r="D819" s="307"/>
      <c r="E819" s="307"/>
      <c r="F819" s="307"/>
      <c r="G819" s="307"/>
    </row>
    <row r="820" spans="4:7">
      <c r="D820" s="307"/>
      <c r="E820" s="307"/>
      <c r="F820" s="307"/>
      <c r="G820" s="307"/>
    </row>
    <row r="821" spans="4:7">
      <c r="D821" s="307"/>
      <c r="E821" s="307"/>
      <c r="F821" s="307"/>
      <c r="G821" s="307"/>
    </row>
    <row r="822" spans="4:7">
      <c r="D822" s="307"/>
      <c r="E822" s="307"/>
      <c r="F822" s="307"/>
      <c r="G822" s="307"/>
    </row>
    <row r="823" spans="4:7">
      <c r="D823" s="307"/>
      <c r="E823" s="307"/>
      <c r="F823" s="307"/>
      <c r="G823" s="307"/>
    </row>
    <row r="824" spans="4:7">
      <c r="D824" s="307"/>
      <c r="E824" s="307"/>
      <c r="F824" s="307"/>
      <c r="G824" s="307"/>
    </row>
    <row r="825" spans="4:7">
      <c r="D825" s="307"/>
      <c r="E825" s="307"/>
      <c r="F825" s="307"/>
      <c r="G825" s="307"/>
    </row>
    <row r="826" spans="4:7">
      <c r="D826" s="307"/>
      <c r="E826" s="307"/>
      <c r="F826" s="307"/>
      <c r="G826" s="307"/>
    </row>
    <row r="827" spans="4:7">
      <c r="D827" s="307"/>
      <c r="E827" s="307"/>
      <c r="F827" s="307"/>
      <c r="G827" s="307"/>
    </row>
    <row r="828" spans="4:7">
      <c r="D828" s="307"/>
      <c r="E828" s="307"/>
      <c r="F828" s="307"/>
      <c r="G828" s="307"/>
    </row>
    <row r="829" spans="4:7">
      <c r="D829" s="307"/>
      <c r="E829" s="307"/>
      <c r="F829" s="307"/>
      <c r="G829" s="307"/>
    </row>
    <row r="830" spans="4:7">
      <c r="D830" s="307"/>
      <c r="E830" s="307"/>
      <c r="F830" s="307"/>
      <c r="G830" s="307"/>
    </row>
    <row r="831" spans="4:7">
      <c r="D831" s="307"/>
      <c r="E831" s="307"/>
      <c r="F831" s="307"/>
      <c r="G831" s="307"/>
    </row>
    <row r="832" spans="4:7">
      <c r="D832" s="307"/>
      <c r="E832" s="307"/>
      <c r="F832" s="307"/>
      <c r="G832" s="307"/>
    </row>
    <row r="833" spans="4:7">
      <c r="D833" s="307"/>
      <c r="E833" s="307"/>
      <c r="F833" s="307"/>
      <c r="G833" s="307"/>
    </row>
    <row r="834" spans="4:7">
      <c r="D834" s="307"/>
      <c r="E834" s="307"/>
      <c r="F834" s="307"/>
      <c r="G834" s="307"/>
    </row>
    <row r="835" spans="4:7">
      <c r="D835" s="307"/>
      <c r="E835" s="307"/>
      <c r="F835" s="307"/>
      <c r="G835" s="307"/>
    </row>
    <row r="836" spans="4:7">
      <c r="D836" s="307"/>
      <c r="E836" s="307"/>
      <c r="F836" s="307"/>
      <c r="G836" s="307"/>
    </row>
    <row r="837" spans="4:7">
      <c r="D837" s="307"/>
      <c r="E837" s="307"/>
      <c r="F837" s="307"/>
      <c r="G837" s="307"/>
    </row>
    <row r="838" spans="4:7">
      <c r="D838" s="307"/>
      <c r="E838" s="307"/>
      <c r="F838" s="307"/>
      <c r="G838" s="307"/>
    </row>
    <row r="839" spans="4:7">
      <c r="D839" s="307"/>
      <c r="E839" s="307"/>
      <c r="F839" s="307"/>
      <c r="G839" s="307"/>
    </row>
    <row r="840" spans="4:7">
      <c r="D840" s="307"/>
      <c r="E840" s="307"/>
      <c r="F840" s="307"/>
      <c r="G840" s="307"/>
    </row>
    <row r="841" spans="4:7">
      <c r="D841" s="307"/>
      <c r="E841" s="307"/>
      <c r="F841" s="307"/>
      <c r="G841" s="307"/>
    </row>
    <row r="842" spans="4:7">
      <c r="D842" s="307"/>
      <c r="E842" s="307"/>
      <c r="F842" s="307"/>
      <c r="G842" s="307"/>
    </row>
    <row r="843" spans="4:7">
      <c r="D843" s="307"/>
      <c r="E843" s="307"/>
      <c r="F843" s="307"/>
      <c r="G843" s="307"/>
    </row>
    <row r="844" spans="4:7">
      <c r="D844" s="307"/>
      <c r="E844" s="307"/>
      <c r="F844" s="307"/>
      <c r="G844" s="307"/>
    </row>
    <row r="845" spans="4:7">
      <c r="D845" s="307"/>
      <c r="E845" s="307"/>
      <c r="F845" s="307"/>
      <c r="G845" s="307"/>
    </row>
    <row r="846" spans="4:7">
      <c r="D846" s="307"/>
      <c r="E846" s="307"/>
      <c r="F846" s="307"/>
      <c r="G846" s="307"/>
    </row>
    <row r="847" spans="4:7">
      <c r="D847" s="307"/>
      <c r="E847" s="307"/>
      <c r="F847" s="307"/>
      <c r="G847" s="307"/>
    </row>
    <row r="848" spans="4:7">
      <c r="D848" s="307"/>
      <c r="E848" s="307"/>
      <c r="F848" s="307"/>
      <c r="G848" s="307"/>
    </row>
    <row r="849" spans="4:7">
      <c r="D849" s="307"/>
      <c r="E849" s="307"/>
      <c r="F849" s="307"/>
      <c r="G849" s="307"/>
    </row>
    <row r="850" spans="4:7">
      <c r="D850" s="307"/>
      <c r="E850" s="307"/>
      <c r="F850" s="307"/>
      <c r="G850" s="307"/>
    </row>
    <row r="851" spans="4:7">
      <c r="D851" s="307"/>
      <c r="E851" s="307"/>
      <c r="F851" s="307"/>
      <c r="G851" s="307"/>
    </row>
    <row r="852" spans="4:7">
      <c r="D852" s="307"/>
      <c r="E852" s="307"/>
      <c r="F852" s="307"/>
      <c r="G852" s="307"/>
    </row>
    <row r="853" spans="4:7">
      <c r="D853" s="307"/>
      <c r="E853" s="307"/>
      <c r="F853" s="307"/>
      <c r="G853" s="307"/>
    </row>
    <row r="854" spans="4:7">
      <c r="D854" s="307"/>
      <c r="E854" s="307"/>
      <c r="F854" s="307"/>
      <c r="G854" s="307"/>
    </row>
    <row r="855" spans="4:7">
      <c r="D855" s="307"/>
      <c r="E855" s="307"/>
      <c r="F855" s="307"/>
      <c r="G855" s="307"/>
    </row>
    <row r="856" spans="4:7">
      <c r="D856" s="307"/>
      <c r="E856" s="307"/>
      <c r="F856" s="307"/>
      <c r="G856" s="307"/>
    </row>
    <row r="857" spans="4:7">
      <c r="D857" s="307"/>
      <c r="E857" s="307"/>
      <c r="F857" s="307"/>
      <c r="G857" s="307"/>
    </row>
    <row r="858" spans="4:7">
      <c r="D858" s="307"/>
      <c r="E858" s="307"/>
      <c r="F858" s="307"/>
      <c r="G858" s="307"/>
    </row>
    <row r="859" spans="4:7">
      <c r="D859" s="307"/>
      <c r="E859" s="307"/>
      <c r="F859" s="307"/>
      <c r="G859" s="307"/>
    </row>
    <row r="860" spans="4:7">
      <c r="D860" s="307"/>
      <c r="E860" s="307"/>
      <c r="F860" s="307"/>
      <c r="G860" s="307"/>
    </row>
    <row r="861" spans="4:7">
      <c r="D861" s="307"/>
      <c r="E861" s="307"/>
      <c r="F861" s="307"/>
      <c r="G861" s="307"/>
    </row>
    <row r="862" spans="4:7">
      <c r="D862" s="307"/>
      <c r="E862" s="307"/>
      <c r="F862" s="307"/>
      <c r="G862" s="307"/>
    </row>
    <row r="863" spans="4:7">
      <c r="D863" s="307"/>
      <c r="E863" s="307"/>
      <c r="F863" s="307"/>
      <c r="G863" s="307"/>
    </row>
    <row r="864" spans="4:7">
      <c r="D864" s="307"/>
      <c r="E864" s="307"/>
      <c r="F864" s="307"/>
      <c r="G864" s="307"/>
    </row>
    <row r="865" spans="4:7">
      <c r="D865" s="307"/>
      <c r="E865" s="307"/>
      <c r="F865" s="307"/>
      <c r="G865" s="307"/>
    </row>
    <row r="866" spans="4:7">
      <c r="D866" s="307"/>
      <c r="E866" s="307"/>
      <c r="F866" s="307"/>
      <c r="G866" s="307"/>
    </row>
    <row r="867" spans="4:7">
      <c r="D867" s="307"/>
      <c r="E867" s="307"/>
      <c r="F867" s="307"/>
      <c r="G867" s="307"/>
    </row>
    <row r="868" spans="4:7">
      <c r="D868" s="307"/>
      <c r="E868" s="307"/>
      <c r="F868" s="307"/>
      <c r="G868" s="307"/>
    </row>
    <row r="869" spans="4:7">
      <c r="D869" s="307"/>
      <c r="E869" s="307"/>
      <c r="F869" s="307"/>
      <c r="G869" s="307"/>
    </row>
    <row r="870" spans="4:7">
      <c r="D870" s="307"/>
      <c r="E870" s="307"/>
      <c r="F870" s="307"/>
      <c r="G870" s="307"/>
    </row>
    <row r="871" spans="4:7">
      <c r="D871" s="307"/>
      <c r="E871" s="307"/>
      <c r="F871" s="307"/>
      <c r="G871" s="307"/>
    </row>
    <row r="872" spans="4:7">
      <c r="D872" s="307"/>
      <c r="E872" s="307"/>
      <c r="F872" s="307"/>
      <c r="G872" s="307"/>
    </row>
    <row r="873" spans="4:7">
      <c r="D873" s="307"/>
      <c r="E873" s="307"/>
      <c r="F873" s="307"/>
      <c r="G873" s="307"/>
    </row>
    <row r="874" spans="4:7">
      <c r="D874" s="307"/>
      <c r="E874" s="307"/>
      <c r="F874" s="307"/>
      <c r="G874" s="307"/>
    </row>
    <row r="875" spans="4:7">
      <c r="D875" s="307"/>
      <c r="E875" s="307"/>
      <c r="F875" s="307"/>
      <c r="G875" s="307"/>
    </row>
    <row r="876" spans="4:7">
      <c r="D876" s="307"/>
      <c r="E876" s="307"/>
      <c r="F876" s="307"/>
      <c r="G876" s="307"/>
    </row>
    <row r="877" spans="4:7">
      <c r="D877" s="307"/>
      <c r="E877" s="307"/>
      <c r="F877" s="307"/>
      <c r="G877" s="307"/>
    </row>
    <row r="878" spans="4:7">
      <c r="D878" s="307"/>
      <c r="E878" s="307"/>
      <c r="F878" s="307"/>
      <c r="G878" s="307"/>
    </row>
    <row r="879" spans="4:7">
      <c r="D879" s="307"/>
      <c r="E879" s="307"/>
      <c r="F879" s="307"/>
      <c r="G879" s="307"/>
    </row>
    <row r="880" spans="4:7">
      <c r="D880" s="307"/>
      <c r="E880" s="307"/>
      <c r="F880" s="307"/>
      <c r="G880" s="307"/>
    </row>
    <row r="881" spans="4:7">
      <c r="D881" s="307"/>
      <c r="E881" s="307"/>
      <c r="F881" s="307"/>
      <c r="G881" s="307"/>
    </row>
    <row r="882" spans="4:7">
      <c r="D882" s="307"/>
      <c r="E882" s="307"/>
      <c r="F882" s="307"/>
      <c r="G882" s="307"/>
    </row>
    <row r="883" spans="4:7">
      <c r="D883" s="307"/>
      <c r="E883" s="307"/>
      <c r="F883" s="307"/>
      <c r="G883" s="307"/>
    </row>
    <row r="884" spans="4:7">
      <c r="D884" s="307"/>
      <c r="E884" s="307"/>
      <c r="F884" s="307"/>
      <c r="G884" s="307"/>
    </row>
    <row r="885" spans="4:7">
      <c r="D885" s="307"/>
      <c r="E885" s="307"/>
      <c r="F885" s="307"/>
      <c r="G885" s="307"/>
    </row>
    <row r="886" spans="4:7">
      <c r="D886" s="307"/>
      <c r="E886" s="307"/>
      <c r="F886" s="307"/>
      <c r="G886" s="307"/>
    </row>
    <row r="887" spans="4:7">
      <c r="D887" s="307"/>
      <c r="E887" s="307"/>
      <c r="F887" s="307"/>
      <c r="G887" s="307"/>
    </row>
    <row r="888" spans="4:7">
      <c r="D888" s="307"/>
      <c r="E888" s="307"/>
      <c r="F888" s="307"/>
      <c r="G888" s="307"/>
    </row>
    <row r="889" spans="4:7">
      <c r="D889" s="307"/>
      <c r="E889" s="307"/>
      <c r="F889" s="307"/>
      <c r="G889" s="307"/>
    </row>
    <row r="890" spans="4:7">
      <c r="D890" s="307"/>
      <c r="E890" s="307"/>
      <c r="F890" s="307"/>
      <c r="G890" s="307"/>
    </row>
    <row r="891" spans="4:7">
      <c r="D891" s="307"/>
      <c r="E891" s="307"/>
      <c r="F891" s="307"/>
      <c r="G891" s="307"/>
    </row>
    <row r="892" spans="4:7">
      <c r="D892" s="307"/>
      <c r="E892" s="307"/>
      <c r="F892" s="307"/>
      <c r="G892" s="307"/>
    </row>
    <row r="893" spans="4:7">
      <c r="D893" s="307"/>
      <c r="E893" s="307"/>
      <c r="F893" s="307"/>
      <c r="G893" s="307"/>
    </row>
    <row r="894" spans="4:7">
      <c r="D894" s="307"/>
      <c r="E894" s="307"/>
      <c r="F894" s="307"/>
      <c r="G894" s="307"/>
    </row>
    <row r="895" spans="4:7">
      <c r="D895" s="307"/>
      <c r="E895" s="307"/>
      <c r="F895" s="307"/>
      <c r="G895" s="307"/>
    </row>
    <row r="896" spans="4:7">
      <c r="D896" s="307"/>
      <c r="E896" s="307"/>
      <c r="F896" s="307"/>
      <c r="G896" s="307"/>
    </row>
    <row r="897" spans="4:7">
      <c r="D897" s="307"/>
      <c r="E897" s="307"/>
      <c r="F897" s="307"/>
      <c r="G897" s="307"/>
    </row>
    <row r="898" spans="4:7">
      <c r="D898" s="307"/>
      <c r="E898" s="307"/>
      <c r="F898" s="307"/>
      <c r="G898" s="307"/>
    </row>
    <row r="899" spans="4:7">
      <c r="D899" s="307"/>
      <c r="E899" s="307"/>
      <c r="F899" s="307"/>
      <c r="G899" s="307"/>
    </row>
    <row r="900" spans="4:7">
      <c r="D900" s="307"/>
      <c r="E900" s="307"/>
      <c r="F900" s="307"/>
      <c r="G900" s="307"/>
    </row>
    <row r="901" spans="4:7">
      <c r="D901" s="307"/>
      <c r="E901" s="307"/>
      <c r="F901" s="307"/>
      <c r="G901" s="307"/>
    </row>
    <row r="902" spans="4:7">
      <c r="D902" s="307"/>
      <c r="E902" s="307"/>
      <c r="F902" s="307"/>
      <c r="G902" s="307"/>
    </row>
    <row r="903" spans="4:7">
      <c r="D903" s="307"/>
      <c r="E903" s="307"/>
      <c r="F903" s="307"/>
      <c r="G903" s="307"/>
    </row>
    <row r="904" spans="4:7">
      <c r="D904" s="307"/>
      <c r="E904" s="307"/>
      <c r="F904" s="307"/>
      <c r="G904" s="307"/>
    </row>
    <row r="905" spans="4:7">
      <c r="D905" s="307"/>
      <c r="E905" s="307"/>
      <c r="F905" s="307"/>
      <c r="G905" s="307"/>
    </row>
    <row r="906" spans="4:7">
      <c r="D906" s="307"/>
      <c r="E906" s="307"/>
      <c r="F906" s="307"/>
      <c r="G906" s="307"/>
    </row>
    <row r="907" spans="4:7">
      <c r="D907" s="307"/>
      <c r="E907" s="307"/>
      <c r="F907" s="307"/>
      <c r="G907" s="307"/>
    </row>
    <row r="908" spans="4:7">
      <c r="D908" s="307"/>
      <c r="E908" s="307"/>
      <c r="F908" s="307"/>
      <c r="G908" s="307"/>
    </row>
    <row r="909" spans="4:7">
      <c r="D909" s="307"/>
      <c r="E909" s="307"/>
      <c r="F909" s="307"/>
      <c r="G909" s="307"/>
    </row>
    <row r="910" spans="4:7">
      <c r="D910" s="307"/>
      <c r="E910" s="307"/>
      <c r="F910" s="307"/>
      <c r="G910" s="307"/>
    </row>
    <row r="911" spans="4:7">
      <c r="D911" s="307"/>
      <c r="E911" s="307"/>
      <c r="F911" s="307"/>
      <c r="G911" s="307"/>
    </row>
    <row r="912" spans="4:7">
      <c r="D912" s="307"/>
      <c r="E912" s="307"/>
      <c r="F912" s="307"/>
      <c r="G912" s="307"/>
    </row>
    <row r="913" spans="4:7">
      <c r="D913" s="307"/>
      <c r="E913" s="307"/>
      <c r="F913" s="307"/>
      <c r="G913" s="307"/>
    </row>
    <row r="914" spans="4:7">
      <c r="D914" s="307"/>
      <c r="E914" s="307"/>
      <c r="F914" s="307"/>
      <c r="G914" s="307"/>
    </row>
    <row r="915" spans="4:7">
      <c r="D915" s="307"/>
      <c r="E915" s="307"/>
      <c r="F915" s="307"/>
      <c r="G915" s="307"/>
    </row>
    <row r="916" spans="4:7">
      <c r="D916" s="307"/>
      <c r="E916" s="307"/>
      <c r="F916" s="307"/>
      <c r="G916" s="307"/>
    </row>
    <row r="917" spans="4:7">
      <c r="D917" s="307"/>
      <c r="E917" s="307"/>
      <c r="F917" s="307"/>
      <c r="G917" s="307"/>
    </row>
    <row r="918" spans="4:7">
      <c r="D918" s="307"/>
      <c r="E918" s="307"/>
      <c r="F918" s="307"/>
      <c r="G918" s="307"/>
    </row>
    <row r="919" spans="4:7">
      <c r="D919" s="307"/>
      <c r="E919" s="307"/>
      <c r="F919" s="307"/>
      <c r="G919" s="307"/>
    </row>
    <row r="920" spans="4:7">
      <c r="D920" s="307"/>
      <c r="E920" s="307"/>
      <c r="F920" s="307"/>
      <c r="G920" s="307"/>
    </row>
    <row r="921" spans="4:7">
      <c r="D921" s="307"/>
      <c r="E921" s="307"/>
      <c r="F921" s="307"/>
      <c r="G921" s="307"/>
    </row>
    <row r="922" spans="4:7">
      <c r="D922" s="307"/>
      <c r="E922" s="307"/>
      <c r="F922" s="307"/>
      <c r="G922" s="307"/>
    </row>
    <row r="923" spans="4:7">
      <c r="D923" s="307"/>
      <c r="E923" s="307"/>
      <c r="F923" s="307"/>
      <c r="G923" s="307"/>
    </row>
    <row r="924" spans="4:7">
      <c r="D924" s="307"/>
      <c r="E924" s="307"/>
      <c r="F924" s="307"/>
      <c r="G924" s="307"/>
    </row>
    <row r="925" spans="4:7">
      <c r="D925" s="307"/>
      <c r="E925" s="307"/>
      <c r="F925" s="307"/>
      <c r="G925" s="307"/>
    </row>
    <row r="926" spans="4:7">
      <c r="D926" s="307"/>
      <c r="E926" s="307"/>
      <c r="F926" s="307"/>
      <c r="G926" s="307"/>
    </row>
    <row r="927" spans="4:7">
      <c r="D927" s="307"/>
      <c r="E927" s="307"/>
      <c r="F927" s="307"/>
      <c r="G927" s="307"/>
    </row>
    <row r="928" spans="4:7">
      <c r="D928" s="307"/>
      <c r="E928" s="307"/>
      <c r="F928" s="307"/>
      <c r="G928" s="307"/>
    </row>
    <row r="929" spans="4:7">
      <c r="D929" s="307"/>
      <c r="E929" s="307"/>
      <c r="F929" s="307"/>
      <c r="G929" s="307"/>
    </row>
    <row r="930" spans="4:7">
      <c r="D930" s="307"/>
      <c r="E930" s="307"/>
      <c r="F930" s="307"/>
      <c r="G930" s="307"/>
    </row>
    <row r="931" spans="4:7">
      <c r="D931" s="307"/>
      <c r="E931" s="307"/>
      <c r="F931" s="307"/>
      <c r="G931" s="307"/>
    </row>
    <row r="932" spans="4:7">
      <c r="D932" s="307"/>
      <c r="E932" s="307"/>
      <c r="F932" s="307"/>
      <c r="G932" s="307"/>
    </row>
    <row r="933" spans="4:7">
      <c r="D933" s="307"/>
      <c r="E933" s="307"/>
      <c r="F933" s="307"/>
      <c r="G933" s="307"/>
    </row>
    <row r="934" spans="4:7">
      <c r="D934" s="307"/>
      <c r="E934" s="307"/>
      <c r="F934" s="307"/>
      <c r="G934" s="307"/>
    </row>
    <row r="935" spans="4:7">
      <c r="D935" s="307"/>
      <c r="E935" s="307"/>
      <c r="F935" s="307"/>
      <c r="G935" s="307"/>
    </row>
    <row r="936" spans="4:7">
      <c r="D936" s="307"/>
      <c r="E936" s="307"/>
      <c r="F936" s="307"/>
      <c r="G936" s="307"/>
    </row>
    <row r="937" spans="4:7">
      <c r="D937" s="307"/>
      <c r="E937" s="307"/>
      <c r="F937" s="307"/>
      <c r="G937" s="307"/>
    </row>
    <row r="938" spans="4:7">
      <c r="D938" s="307"/>
      <c r="E938" s="307"/>
      <c r="F938" s="307"/>
      <c r="G938" s="307"/>
    </row>
    <row r="939" spans="4:7">
      <c r="D939" s="307"/>
      <c r="E939" s="307"/>
      <c r="F939" s="307"/>
      <c r="G939" s="307"/>
    </row>
    <row r="940" spans="4:7">
      <c r="D940" s="307"/>
      <c r="E940" s="307"/>
      <c r="F940" s="307"/>
      <c r="G940" s="307"/>
    </row>
    <row r="941" spans="4:7">
      <c r="D941" s="307"/>
      <c r="E941" s="307"/>
      <c r="F941" s="307"/>
      <c r="G941" s="307"/>
    </row>
    <row r="942" spans="4:7">
      <c r="D942" s="307"/>
      <c r="E942" s="307"/>
      <c r="F942" s="307"/>
      <c r="G942" s="307"/>
    </row>
    <row r="943" spans="4:7">
      <c r="D943" s="307"/>
      <c r="E943" s="307"/>
      <c r="F943" s="307"/>
      <c r="G943" s="307"/>
    </row>
    <row r="944" spans="4:7">
      <c r="D944" s="307"/>
      <c r="E944" s="307"/>
      <c r="F944" s="307"/>
      <c r="G944" s="307"/>
    </row>
    <row r="945" spans="4:7">
      <c r="D945" s="307"/>
      <c r="E945" s="307"/>
      <c r="F945" s="307"/>
      <c r="G945" s="307"/>
    </row>
    <row r="946" spans="4:7">
      <c r="D946" s="307"/>
      <c r="E946" s="307"/>
      <c r="F946" s="307"/>
      <c r="G946" s="307"/>
    </row>
    <row r="947" spans="4:7">
      <c r="D947" s="307"/>
      <c r="E947" s="307"/>
      <c r="F947" s="307"/>
      <c r="G947" s="307"/>
    </row>
    <row r="948" spans="4:7">
      <c r="D948" s="307"/>
      <c r="E948" s="307"/>
      <c r="F948" s="307"/>
      <c r="G948" s="307"/>
    </row>
    <row r="949" spans="4:7">
      <c r="D949" s="307"/>
      <c r="E949" s="307"/>
      <c r="F949" s="307"/>
      <c r="G949" s="307"/>
    </row>
    <row r="950" spans="4:7">
      <c r="D950" s="307"/>
      <c r="E950" s="307"/>
      <c r="F950" s="307"/>
      <c r="G950" s="307"/>
    </row>
    <row r="951" spans="4:7">
      <c r="D951" s="307"/>
      <c r="E951" s="307"/>
      <c r="F951" s="307"/>
      <c r="G951" s="307"/>
    </row>
    <row r="952" spans="4:7">
      <c r="D952" s="307"/>
      <c r="E952" s="307"/>
      <c r="F952" s="307"/>
      <c r="G952" s="307"/>
    </row>
    <row r="953" spans="4:7">
      <c r="D953" s="307"/>
      <c r="E953" s="307"/>
      <c r="F953" s="307"/>
      <c r="G953" s="307"/>
    </row>
    <row r="954" spans="4:7">
      <c r="D954" s="307"/>
      <c r="E954" s="307"/>
      <c r="F954" s="307"/>
      <c r="G954" s="307"/>
    </row>
    <row r="955" spans="4:7">
      <c r="D955" s="307"/>
      <c r="E955" s="307"/>
      <c r="F955" s="307"/>
      <c r="G955" s="307"/>
    </row>
    <row r="956" spans="4:7">
      <c r="D956" s="307"/>
      <c r="E956" s="307"/>
      <c r="F956" s="307"/>
      <c r="G956" s="307"/>
    </row>
    <row r="957" spans="4:7">
      <c r="D957" s="307"/>
      <c r="E957" s="307"/>
      <c r="F957" s="307"/>
      <c r="G957" s="307"/>
    </row>
    <row r="958" spans="4:7">
      <c r="D958" s="307"/>
      <c r="E958" s="307"/>
      <c r="F958" s="307"/>
      <c r="G958" s="307"/>
    </row>
    <row r="959" spans="4:7">
      <c r="D959" s="307"/>
      <c r="E959" s="307"/>
      <c r="F959" s="307"/>
      <c r="G959" s="307"/>
    </row>
    <row r="960" spans="4:7">
      <c r="D960" s="307"/>
      <c r="E960" s="307"/>
      <c r="F960" s="307"/>
      <c r="G960" s="307"/>
    </row>
    <row r="961" spans="4:7">
      <c r="D961" s="307"/>
      <c r="E961" s="307"/>
      <c r="F961" s="307"/>
      <c r="G961" s="307"/>
    </row>
    <row r="962" spans="4:7">
      <c r="D962" s="307"/>
      <c r="E962" s="307"/>
      <c r="F962" s="307"/>
      <c r="G962" s="307"/>
    </row>
    <row r="963" spans="4:7">
      <c r="D963" s="307"/>
      <c r="E963" s="307"/>
      <c r="F963" s="307"/>
      <c r="G963" s="307"/>
    </row>
    <row r="964" spans="4:7">
      <c r="D964" s="307"/>
      <c r="E964" s="307"/>
      <c r="F964" s="307"/>
      <c r="G964" s="307"/>
    </row>
    <row r="965" spans="4:7">
      <c r="D965" s="307"/>
      <c r="E965" s="307"/>
      <c r="F965" s="307"/>
      <c r="G965" s="307"/>
    </row>
    <row r="966" spans="4:7">
      <c r="D966" s="307"/>
      <c r="E966" s="307"/>
      <c r="F966" s="307"/>
      <c r="G966" s="307"/>
    </row>
    <row r="967" spans="4:7">
      <c r="D967" s="307"/>
      <c r="E967" s="307"/>
      <c r="F967" s="307"/>
      <c r="G967" s="307"/>
    </row>
    <row r="968" spans="4:7">
      <c r="D968" s="307"/>
      <c r="E968" s="307"/>
      <c r="F968" s="307"/>
      <c r="G968" s="307"/>
    </row>
    <row r="969" spans="4:7">
      <c r="D969" s="307"/>
      <c r="E969" s="307"/>
      <c r="F969" s="307"/>
      <c r="G969" s="307"/>
    </row>
    <row r="970" spans="4:7">
      <c r="D970" s="307"/>
      <c r="E970" s="307"/>
      <c r="F970" s="307"/>
      <c r="G970" s="307"/>
    </row>
    <row r="971" spans="4:7">
      <c r="D971" s="307"/>
      <c r="E971" s="307"/>
      <c r="F971" s="307"/>
      <c r="G971" s="307"/>
    </row>
    <row r="972" spans="4:7">
      <c r="D972" s="307"/>
      <c r="E972" s="307"/>
      <c r="F972" s="307"/>
      <c r="G972" s="307"/>
    </row>
    <row r="973" spans="4:7">
      <c r="D973" s="307"/>
      <c r="E973" s="307"/>
      <c r="F973" s="307"/>
      <c r="G973" s="307"/>
    </row>
    <row r="974" spans="4:7">
      <c r="D974" s="307"/>
      <c r="E974" s="307"/>
      <c r="F974" s="307"/>
      <c r="G974" s="307"/>
    </row>
    <row r="975" spans="4:7">
      <c r="D975" s="307"/>
      <c r="E975" s="307"/>
      <c r="F975" s="307"/>
      <c r="G975" s="307"/>
    </row>
    <row r="976" spans="4:7">
      <c r="D976" s="307"/>
      <c r="E976" s="307"/>
      <c r="F976" s="307"/>
      <c r="G976" s="307"/>
    </row>
    <row r="977" spans="4:7">
      <c r="D977" s="307"/>
      <c r="E977" s="307"/>
      <c r="F977" s="307"/>
      <c r="G977" s="307"/>
    </row>
    <row r="978" spans="4:7">
      <c r="D978" s="307"/>
      <c r="E978" s="307"/>
      <c r="F978" s="307"/>
      <c r="G978" s="307"/>
    </row>
    <row r="979" spans="4:7">
      <c r="D979" s="307"/>
      <c r="E979" s="307"/>
      <c r="F979" s="307"/>
      <c r="G979" s="307"/>
    </row>
    <row r="980" spans="4:7">
      <c r="D980" s="307"/>
      <c r="E980" s="307"/>
      <c r="F980" s="307"/>
      <c r="G980" s="307"/>
    </row>
    <row r="981" spans="4:7">
      <c r="D981" s="307"/>
      <c r="E981" s="307"/>
      <c r="F981" s="307"/>
      <c r="G981" s="307"/>
    </row>
    <row r="982" spans="4:7">
      <c r="D982" s="307"/>
      <c r="E982" s="307"/>
      <c r="F982" s="307"/>
      <c r="G982" s="307"/>
    </row>
    <row r="983" spans="4:7">
      <c r="D983" s="307"/>
      <c r="E983" s="307"/>
      <c r="F983" s="307"/>
      <c r="G983" s="307"/>
    </row>
    <row r="984" spans="4:7">
      <c r="D984" s="307"/>
      <c r="E984" s="307"/>
      <c r="F984" s="307"/>
      <c r="G984" s="307"/>
    </row>
    <row r="985" spans="4:7">
      <c r="D985" s="307"/>
      <c r="E985" s="307"/>
      <c r="F985" s="307"/>
      <c r="G985" s="307"/>
    </row>
    <row r="986" spans="4:7">
      <c r="D986" s="307"/>
      <c r="E986" s="307"/>
      <c r="F986" s="307"/>
      <c r="G986" s="307"/>
    </row>
    <row r="987" spans="4:7">
      <c r="D987" s="307"/>
      <c r="E987" s="307"/>
      <c r="F987" s="307"/>
      <c r="G987" s="307"/>
    </row>
    <row r="988" spans="4:7">
      <c r="D988" s="307"/>
      <c r="E988" s="307"/>
      <c r="F988" s="307"/>
      <c r="G988" s="307"/>
    </row>
    <row r="989" spans="4:7">
      <c r="D989" s="307"/>
      <c r="E989" s="307"/>
      <c r="F989" s="307"/>
      <c r="G989" s="307"/>
    </row>
    <row r="990" spans="4:7">
      <c r="D990" s="307"/>
      <c r="E990" s="307"/>
      <c r="F990" s="307"/>
      <c r="G990" s="307"/>
    </row>
    <row r="991" spans="4:7">
      <c r="D991" s="307"/>
      <c r="E991" s="307"/>
      <c r="F991" s="307"/>
      <c r="G991" s="307"/>
    </row>
    <row r="992" spans="4:7">
      <c r="D992" s="307"/>
      <c r="E992" s="307"/>
      <c r="F992" s="307"/>
      <c r="G992" s="307"/>
    </row>
    <row r="993" spans="4:7">
      <c r="D993" s="307"/>
      <c r="E993" s="307"/>
      <c r="F993" s="307"/>
      <c r="G993" s="307"/>
    </row>
    <row r="994" spans="4:7">
      <c r="D994" s="307"/>
      <c r="E994" s="307"/>
      <c r="F994" s="307"/>
      <c r="G994" s="307"/>
    </row>
    <row r="995" spans="4:7">
      <c r="D995" s="307"/>
      <c r="E995" s="307"/>
      <c r="F995" s="307"/>
      <c r="G995" s="307"/>
    </row>
    <row r="996" spans="4:7">
      <c r="D996" s="307"/>
      <c r="E996" s="307"/>
      <c r="F996" s="307"/>
      <c r="G996" s="307"/>
    </row>
    <row r="997" spans="4:7">
      <c r="D997" s="307"/>
      <c r="E997" s="307"/>
      <c r="F997" s="307"/>
      <c r="G997" s="307"/>
    </row>
    <row r="998" spans="4:7">
      <c r="D998" s="307"/>
      <c r="E998" s="307"/>
      <c r="F998" s="307"/>
      <c r="G998" s="307"/>
    </row>
    <row r="999" spans="4:7">
      <c r="D999" s="307"/>
      <c r="E999" s="307"/>
      <c r="F999" s="307"/>
      <c r="G999" s="307"/>
    </row>
    <row r="1000" spans="4:7">
      <c r="D1000" s="307"/>
      <c r="E1000" s="307"/>
      <c r="F1000" s="307"/>
      <c r="G1000" s="307"/>
    </row>
    <row r="1001" spans="4:7">
      <c r="D1001" s="307"/>
      <c r="E1001" s="307"/>
      <c r="F1001" s="307"/>
      <c r="G1001" s="307"/>
    </row>
    <row r="1002" spans="4:7">
      <c r="D1002" s="307"/>
      <c r="E1002" s="307"/>
      <c r="F1002" s="307"/>
      <c r="G1002" s="307"/>
    </row>
    <row r="1003" spans="4:7">
      <c r="D1003" s="307"/>
      <c r="E1003" s="307"/>
      <c r="F1003" s="307"/>
      <c r="G1003" s="307"/>
    </row>
    <row r="1004" spans="4:7">
      <c r="D1004" s="307"/>
      <c r="E1004" s="307"/>
      <c r="F1004" s="307"/>
      <c r="G1004" s="307"/>
    </row>
    <row r="1005" spans="4:7">
      <c r="D1005" s="307"/>
      <c r="E1005" s="307"/>
      <c r="F1005" s="307"/>
      <c r="G1005" s="307"/>
    </row>
    <row r="1006" spans="4:7">
      <c r="D1006" s="307"/>
      <c r="E1006" s="307"/>
      <c r="F1006" s="307"/>
      <c r="G1006" s="307"/>
    </row>
    <row r="1007" spans="4:7">
      <c r="D1007" s="307"/>
      <c r="E1007" s="307"/>
      <c r="F1007" s="307"/>
      <c r="G1007" s="307"/>
    </row>
    <row r="1008" spans="4:7">
      <c r="D1008" s="307"/>
      <c r="E1008" s="307"/>
      <c r="F1008" s="307"/>
      <c r="G1008" s="307"/>
    </row>
    <row r="1009" spans="4:7">
      <c r="D1009" s="307"/>
      <c r="E1009" s="307"/>
      <c r="F1009" s="307"/>
      <c r="G1009" s="307"/>
    </row>
    <row r="1010" spans="4:7">
      <c r="D1010" s="307"/>
      <c r="E1010" s="307"/>
      <c r="F1010" s="307"/>
      <c r="G1010" s="307"/>
    </row>
    <row r="1011" spans="4:7">
      <c r="D1011" s="307"/>
      <c r="E1011" s="307"/>
      <c r="F1011" s="307"/>
      <c r="G1011" s="307"/>
    </row>
    <row r="1012" spans="4:7">
      <c r="D1012" s="307"/>
      <c r="E1012" s="307"/>
      <c r="F1012" s="307"/>
      <c r="G1012" s="307"/>
    </row>
    <row r="1013" spans="4:7">
      <c r="D1013" s="307"/>
      <c r="E1013" s="307"/>
      <c r="F1013" s="307"/>
      <c r="G1013" s="307"/>
    </row>
    <row r="1014" spans="4:7">
      <c r="D1014" s="307"/>
      <c r="E1014" s="307"/>
      <c r="F1014" s="307"/>
      <c r="G1014" s="307"/>
    </row>
    <row r="1015" spans="4:7">
      <c r="D1015" s="307"/>
      <c r="E1015" s="307"/>
      <c r="F1015" s="307"/>
      <c r="G1015" s="307"/>
    </row>
    <row r="1016" spans="4:7">
      <c r="D1016" s="307"/>
      <c r="E1016" s="307"/>
      <c r="F1016" s="307"/>
      <c r="G1016" s="307"/>
    </row>
    <row r="1017" spans="4:7">
      <c r="D1017" s="307"/>
      <c r="E1017" s="307"/>
      <c r="F1017" s="307"/>
      <c r="G1017" s="307"/>
    </row>
    <row r="1018" spans="4:7">
      <c r="D1018" s="307"/>
      <c r="E1018" s="307"/>
      <c r="F1018" s="307"/>
      <c r="G1018" s="307"/>
    </row>
    <row r="1019" spans="4:7">
      <c r="D1019" s="307"/>
      <c r="E1019" s="307"/>
      <c r="F1019" s="307"/>
      <c r="G1019" s="307"/>
    </row>
    <row r="1020" spans="4:7">
      <c r="D1020" s="307"/>
      <c r="E1020" s="307"/>
      <c r="F1020" s="307"/>
      <c r="G1020" s="307"/>
    </row>
    <row r="1021" spans="4:7">
      <c r="D1021" s="307"/>
      <c r="E1021" s="307"/>
      <c r="F1021" s="307"/>
      <c r="G1021" s="307"/>
    </row>
    <row r="1022" spans="4:7">
      <c r="D1022" s="307"/>
      <c r="E1022" s="307"/>
      <c r="F1022" s="307"/>
      <c r="G1022" s="307"/>
    </row>
    <row r="1023" spans="4:7">
      <c r="D1023" s="307"/>
      <c r="E1023" s="307"/>
      <c r="F1023" s="307"/>
      <c r="G1023" s="307"/>
    </row>
    <row r="1024" spans="4:7">
      <c r="D1024" s="307"/>
      <c r="E1024" s="307"/>
      <c r="F1024" s="307"/>
      <c r="G1024" s="307"/>
    </row>
    <row r="1025" spans="4:7">
      <c r="D1025" s="307"/>
      <c r="E1025" s="307"/>
      <c r="F1025" s="307"/>
      <c r="G1025" s="307"/>
    </row>
    <row r="1026" spans="4:7">
      <c r="D1026" s="307"/>
      <c r="E1026" s="307"/>
      <c r="F1026" s="307"/>
      <c r="G1026" s="307"/>
    </row>
    <row r="1027" spans="4:7">
      <c r="D1027" s="307"/>
      <c r="E1027" s="307"/>
      <c r="F1027" s="307"/>
      <c r="G1027" s="307"/>
    </row>
    <row r="1028" spans="4:7">
      <c r="D1028" s="307"/>
      <c r="E1028" s="307"/>
      <c r="F1028" s="307"/>
      <c r="G1028" s="307"/>
    </row>
    <row r="1029" spans="4:7">
      <c r="D1029" s="307"/>
      <c r="E1029" s="307"/>
      <c r="F1029" s="307"/>
      <c r="G1029" s="307"/>
    </row>
    <row r="1030" spans="4:7">
      <c r="D1030" s="307"/>
      <c r="E1030" s="307"/>
      <c r="F1030" s="307"/>
      <c r="G1030" s="307"/>
    </row>
    <row r="1031" spans="4:7">
      <c r="D1031" s="307"/>
      <c r="E1031" s="307"/>
      <c r="F1031" s="307"/>
      <c r="G1031" s="307"/>
    </row>
    <row r="1032" spans="4:7">
      <c r="D1032" s="307"/>
      <c r="E1032" s="307"/>
      <c r="F1032" s="307"/>
      <c r="G1032" s="307"/>
    </row>
    <row r="1033" spans="4:7">
      <c r="D1033" s="307"/>
      <c r="E1033" s="307"/>
      <c r="F1033" s="307"/>
      <c r="G1033" s="307"/>
    </row>
    <row r="1034" spans="4:7">
      <c r="D1034" s="307"/>
      <c r="E1034" s="307"/>
      <c r="F1034" s="307"/>
      <c r="G1034" s="307"/>
    </row>
    <row r="1035" spans="4:7">
      <c r="D1035" s="307"/>
      <c r="E1035" s="307"/>
      <c r="F1035" s="307"/>
      <c r="G1035" s="307"/>
    </row>
    <row r="1036" spans="4:7">
      <c r="D1036" s="307"/>
      <c r="E1036" s="307"/>
      <c r="F1036" s="307"/>
      <c r="G1036" s="307"/>
    </row>
    <row r="1037" spans="4:7">
      <c r="D1037" s="307"/>
      <c r="E1037" s="307"/>
      <c r="F1037" s="307"/>
      <c r="G1037" s="307"/>
    </row>
    <row r="1038" spans="4:7">
      <c r="D1038" s="307"/>
      <c r="E1038" s="307"/>
      <c r="F1038" s="307"/>
      <c r="G1038" s="307"/>
    </row>
    <row r="1039" spans="4:7">
      <c r="D1039" s="307"/>
      <c r="E1039" s="307"/>
      <c r="F1039" s="307"/>
      <c r="G1039" s="307"/>
    </row>
    <row r="1040" spans="4:7">
      <c r="D1040" s="307"/>
      <c r="E1040" s="307"/>
      <c r="F1040" s="307"/>
      <c r="G1040" s="307"/>
    </row>
    <row r="1041" spans="4:7">
      <c r="D1041" s="307"/>
      <c r="E1041" s="307"/>
      <c r="F1041" s="307"/>
      <c r="G1041" s="307"/>
    </row>
    <row r="1042" spans="4:7">
      <c r="D1042" s="307"/>
      <c r="E1042" s="307"/>
      <c r="F1042" s="307"/>
      <c r="G1042" s="307"/>
    </row>
    <row r="1043" spans="4:7">
      <c r="D1043" s="307"/>
      <c r="E1043" s="307"/>
      <c r="F1043" s="307"/>
      <c r="G1043" s="307"/>
    </row>
    <row r="1044" spans="4:7">
      <c r="D1044" s="307"/>
      <c r="E1044" s="307"/>
      <c r="F1044" s="307"/>
      <c r="G1044" s="307"/>
    </row>
    <row r="1045" spans="4:7">
      <c r="D1045" s="307"/>
      <c r="E1045" s="307"/>
      <c r="F1045" s="307"/>
      <c r="G1045" s="307"/>
    </row>
    <row r="1046" spans="4:7">
      <c r="D1046" s="307"/>
      <c r="E1046" s="307"/>
      <c r="F1046" s="307"/>
      <c r="G1046" s="307"/>
    </row>
    <row r="1047" spans="4:7">
      <c r="D1047" s="307"/>
      <c r="E1047" s="307"/>
      <c r="F1047" s="307"/>
      <c r="G1047" s="307"/>
    </row>
    <row r="1048" spans="4:7">
      <c r="D1048" s="307"/>
      <c r="E1048" s="307"/>
      <c r="F1048" s="307"/>
      <c r="G1048" s="307"/>
    </row>
    <row r="1049" spans="4:7">
      <c r="D1049" s="307"/>
      <c r="E1049" s="307"/>
      <c r="F1049" s="307"/>
      <c r="G1049" s="307"/>
    </row>
    <row r="1050" spans="4:7">
      <c r="D1050" s="307"/>
      <c r="E1050" s="307"/>
      <c r="F1050" s="307"/>
      <c r="G1050" s="307"/>
    </row>
    <row r="1051" spans="4:7">
      <c r="D1051" s="307"/>
      <c r="E1051" s="307"/>
      <c r="F1051" s="307"/>
      <c r="G1051" s="307"/>
    </row>
    <row r="1052" spans="4:7">
      <c r="D1052" s="307"/>
      <c r="E1052" s="307"/>
      <c r="F1052" s="307"/>
      <c r="G1052" s="307"/>
    </row>
    <row r="1053" spans="4:7">
      <c r="D1053" s="307"/>
      <c r="E1053" s="307"/>
      <c r="F1053" s="307"/>
      <c r="G1053" s="307"/>
    </row>
    <row r="1054" spans="4:7">
      <c r="D1054" s="307"/>
      <c r="E1054" s="307"/>
      <c r="F1054" s="307"/>
      <c r="G1054" s="307"/>
    </row>
    <row r="1055" spans="4:7">
      <c r="D1055" s="307"/>
      <c r="E1055" s="307"/>
      <c r="F1055" s="307"/>
      <c r="G1055" s="307"/>
    </row>
    <row r="1056" spans="4:7">
      <c r="D1056" s="307"/>
      <c r="E1056" s="307"/>
      <c r="F1056" s="307"/>
      <c r="G1056" s="307"/>
    </row>
    <row r="1057" spans="4:7">
      <c r="D1057" s="307"/>
      <c r="E1057" s="307"/>
      <c r="F1057" s="307"/>
      <c r="G1057" s="307"/>
    </row>
    <row r="1058" spans="4:7">
      <c r="D1058" s="307"/>
      <c r="E1058" s="307"/>
      <c r="F1058" s="307"/>
      <c r="G1058" s="307"/>
    </row>
    <row r="1059" spans="4:7">
      <c r="D1059" s="307"/>
      <c r="E1059" s="307"/>
      <c r="F1059" s="307"/>
      <c r="G1059" s="307"/>
    </row>
    <row r="1060" spans="4:7">
      <c r="D1060" s="307"/>
      <c r="E1060" s="307"/>
      <c r="F1060" s="307"/>
      <c r="G1060" s="307"/>
    </row>
    <row r="1061" spans="4:7">
      <c r="D1061" s="307"/>
      <c r="E1061" s="307"/>
      <c r="F1061" s="307"/>
      <c r="G1061" s="307"/>
    </row>
    <row r="1062" spans="4:7">
      <c r="D1062" s="307"/>
      <c r="E1062" s="307"/>
      <c r="F1062" s="307"/>
      <c r="G1062" s="307"/>
    </row>
    <row r="1063" spans="4:7">
      <c r="D1063" s="307"/>
      <c r="E1063" s="307"/>
      <c r="F1063" s="307"/>
      <c r="G1063" s="307"/>
    </row>
    <row r="1064" spans="4:7">
      <c r="D1064" s="307"/>
      <c r="E1064" s="307"/>
      <c r="F1064" s="307"/>
      <c r="G1064" s="307"/>
    </row>
    <row r="1065" spans="4:7">
      <c r="D1065" s="307"/>
      <c r="E1065" s="307"/>
      <c r="F1065" s="307"/>
      <c r="G1065" s="307"/>
    </row>
    <row r="1066" spans="4:7">
      <c r="D1066" s="307"/>
      <c r="E1066" s="307"/>
      <c r="F1066" s="307"/>
      <c r="G1066" s="307"/>
    </row>
    <row r="1067" spans="4:7">
      <c r="D1067" s="307"/>
      <c r="E1067" s="307"/>
      <c r="F1067" s="307"/>
      <c r="G1067" s="307"/>
    </row>
    <row r="1068" spans="4:7">
      <c r="D1068" s="307"/>
      <c r="E1068" s="307"/>
      <c r="F1068" s="307"/>
      <c r="G1068" s="307"/>
    </row>
    <row r="1069" spans="4:7">
      <c r="D1069" s="307"/>
      <c r="E1069" s="307"/>
      <c r="F1069" s="307"/>
      <c r="G1069" s="307"/>
    </row>
    <row r="1070" spans="4:7">
      <c r="D1070" s="307"/>
      <c r="E1070" s="307"/>
      <c r="F1070" s="307"/>
      <c r="G1070" s="307"/>
    </row>
    <row r="1071" spans="4:7">
      <c r="D1071" s="307"/>
      <c r="E1071" s="307"/>
      <c r="F1071" s="307"/>
      <c r="G1071" s="307"/>
    </row>
    <row r="1072" spans="4:7">
      <c r="D1072" s="307"/>
      <c r="E1072" s="307"/>
      <c r="F1072" s="307"/>
      <c r="G1072" s="307"/>
    </row>
    <row r="1073" spans="4:7">
      <c r="D1073" s="307"/>
      <c r="E1073" s="307"/>
      <c r="F1073" s="307"/>
      <c r="G1073" s="307"/>
    </row>
    <row r="1074" spans="4:7">
      <c r="D1074" s="307"/>
      <c r="E1074" s="307"/>
      <c r="F1074" s="307"/>
      <c r="G1074" s="307"/>
    </row>
    <row r="1075" spans="4:7">
      <c r="D1075" s="307"/>
      <c r="E1075" s="307"/>
      <c r="F1075" s="307"/>
      <c r="G1075" s="307"/>
    </row>
    <row r="1076" spans="4:7">
      <c r="D1076" s="307"/>
      <c r="E1076" s="307"/>
      <c r="F1076" s="307"/>
      <c r="G1076" s="307"/>
    </row>
    <row r="1077" spans="4:7">
      <c r="D1077" s="307"/>
      <c r="E1077" s="307"/>
      <c r="F1077" s="307"/>
      <c r="G1077" s="307"/>
    </row>
    <row r="1078" spans="4:7">
      <c r="D1078" s="307"/>
      <c r="E1078" s="307"/>
      <c r="F1078" s="307"/>
      <c r="G1078" s="307"/>
    </row>
    <row r="1079" spans="4:7">
      <c r="D1079" s="307"/>
      <c r="E1079" s="307"/>
      <c r="F1079" s="307"/>
      <c r="G1079" s="307"/>
    </row>
    <row r="1080" spans="4:7">
      <c r="D1080" s="307"/>
      <c r="E1080" s="307"/>
      <c r="F1080" s="307"/>
      <c r="G1080" s="307"/>
    </row>
    <row r="1081" spans="4:7">
      <c r="D1081" s="307"/>
      <c r="E1081" s="307"/>
      <c r="F1081" s="307"/>
      <c r="G1081" s="307"/>
    </row>
    <row r="1082" spans="4:7">
      <c r="D1082" s="307"/>
      <c r="E1082" s="307"/>
      <c r="F1082" s="307"/>
      <c r="G1082" s="307"/>
    </row>
    <row r="1083" spans="4:7">
      <c r="D1083" s="307"/>
      <c r="E1083" s="307"/>
      <c r="F1083" s="307"/>
      <c r="G1083" s="307"/>
    </row>
    <row r="1084" spans="4:7">
      <c r="D1084" s="307"/>
      <c r="E1084" s="307"/>
      <c r="F1084" s="307"/>
      <c r="G1084" s="307"/>
    </row>
    <row r="1085" spans="4:7">
      <c r="D1085" s="307"/>
      <c r="E1085" s="307"/>
      <c r="F1085" s="307"/>
      <c r="G1085" s="307"/>
    </row>
    <row r="1086" spans="4:7">
      <c r="D1086" s="307"/>
      <c r="E1086" s="307"/>
      <c r="F1086" s="307"/>
      <c r="G1086" s="307"/>
    </row>
    <row r="1087" spans="4:7">
      <c r="D1087" s="307"/>
      <c r="E1087" s="307"/>
      <c r="F1087" s="307"/>
      <c r="G1087" s="307"/>
    </row>
    <row r="1088" spans="4:7">
      <c r="D1088" s="307"/>
      <c r="E1088" s="307"/>
      <c r="F1088" s="307"/>
      <c r="G1088" s="307"/>
    </row>
    <row r="1089" spans="4:7">
      <c r="D1089" s="307"/>
      <c r="E1089" s="307"/>
      <c r="F1089" s="307"/>
      <c r="G1089" s="307"/>
    </row>
    <row r="1090" spans="4:7">
      <c r="D1090" s="307"/>
      <c r="E1090" s="307"/>
      <c r="F1090" s="307"/>
      <c r="G1090" s="307"/>
    </row>
    <row r="1091" spans="4:7">
      <c r="D1091" s="307"/>
      <c r="E1091" s="307"/>
      <c r="F1091" s="307"/>
      <c r="G1091" s="307"/>
    </row>
    <row r="1092" spans="4:7">
      <c r="D1092" s="307"/>
      <c r="E1092" s="307"/>
      <c r="F1092" s="307"/>
      <c r="G1092" s="307"/>
    </row>
    <row r="1093" spans="4:7">
      <c r="D1093" s="307"/>
      <c r="E1093" s="307"/>
      <c r="F1093" s="307"/>
      <c r="G1093" s="307"/>
    </row>
    <row r="1094" spans="4:7">
      <c r="D1094" s="307"/>
      <c r="E1094" s="307"/>
      <c r="F1094" s="307"/>
      <c r="G1094" s="307"/>
    </row>
    <row r="1095" spans="4:7">
      <c r="D1095" s="307"/>
      <c r="E1095" s="307"/>
      <c r="F1095" s="307"/>
      <c r="G1095" s="307"/>
    </row>
    <row r="1096" spans="4:7">
      <c r="D1096" s="307"/>
      <c r="E1096" s="307"/>
      <c r="F1096" s="307"/>
      <c r="G1096" s="307"/>
    </row>
    <row r="1097" spans="4:7">
      <c r="D1097" s="307"/>
      <c r="E1097" s="307"/>
      <c r="F1097" s="307"/>
      <c r="G1097" s="307"/>
    </row>
    <row r="1098" spans="4:7">
      <c r="D1098" s="307"/>
      <c r="E1098" s="307"/>
      <c r="F1098" s="307"/>
      <c r="G1098" s="307"/>
    </row>
    <row r="1099" spans="4:7">
      <c r="D1099" s="307"/>
      <c r="E1099" s="307"/>
      <c r="F1099" s="307"/>
      <c r="G1099" s="307"/>
    </row>
    <row r="1100" spans="4:7">
      <c r="D1100" s="307"/>
      <c r="E1100" s="307"/>
      <c r="F1100" s="307"/>
      <c r="G1100" s="307"/>
    </row>
    <row r="1101" spans="4:7">
      <c r="D1101" s="307"/>
      <c r="E1101" s="307"/>
      <c r="F1101" s="307"/>
      <c r="G1101" s="307"/>
    </row>
    <row r="1102" spans="4:7">
      <c r="D1102" s="307"/>
      <c r="E1102" s="307"/>
      <c r="F1102" s="307"/>
      <c r="G1102" s="307"/>
    </row>
    <row r="1103" spans="4:7">
      <c r="D1103" s="307"/>
      <c r="E1103" s="307"/>
      <c r="F1103" s="307"/>
      <c r="G1103" s="307"/>
    </row>
    <row r="1104" spans="4:7">
      <c r="D1104" s="307"/>
      <c r="E1104" s="307"/>
      <c r="F1104" s="307"/>
      <c r="G1104" s="307"/>
    </row>
    <row r="1105" spans="4:7">
      <c r="D1105" s="307"/>
      <c r="E1105" s="307"/>
      <c r="F1105" s="307"/>
      <c r="G1105" s="307"/>
    </row>
    <row r="1106" spans="4:7">
      <c r="D1106" s="307"/>
      <c r="E1106" s="307"/>
      <c r="F1106" s="307"/>
      <c r="G1106" s="307"/>
    </row>
    <row r="1107" spans="4:7">
      <c r="D1107" s="307"/>
      <c r="E1107" s="307"/>
      <c r="F1107" s="307"/>
      <c r="G1107" s="307"/>
    </row>
    <row r="1108" spans="4:7">
      <c r="D1108" s="307"/>
      <c r="E1108" s="307"/>
      <c r="F1108" s="307"/>
      <c r="G1108" s="307"/>
    </row>
    <row r="1109" spans="4:7">
      <c r="D1109" s="307"/>
      <c r="E1109" s="307"/>
      <c r="F1109" s="307"/>
      <c r="G1109" s="307"/>
    </row>
    <row r="1110" spans="4:7">
      <c r="D1110" s="307"/>
      <c r="E1110" s="307"/>
      <c r="F1110" s="307"/>
      <c r="G1110" s="307"/>
    </row>
    <row r="1111" spans="4:7">
      <c r="D1111" s="307"/>
      <c r="E1111" s="307"/>
      <c r="F1111" s="307"/>
      <c r="G1111" s="307"/>
    </row>
    <row r="1112" spans="4:7">
      <c r="D1112" s="307"/>
      <c r="E1112" s="307"/>
      <c r="F1112" s="307"/>
      <c r="G1112" s="307"/>
    </row>
    <row r="1113" spans="4:7">
      <c r="D1113" s="307"/>
      <c r="E1113" s="307"/>
      <c r="F1113" s="307"/>
      <c r="G1113" s="307"/>
    </row>
    <row r="1114" spans="4:7">
      <c r="D1114" s="307"/>
      <c r="E1114" s="307"/>
      <c r="F1114" s="307"/>
      <c r="G1114" s="307"/>
    </row>
    <row r="1115" spans="4:7">
      <c r="D1115" s="307"/>
      <c r="E1115" s="307"/>
      <c r="F1115" s="307"/>
      <c r="G1115" s="307"/>
    </row>
    <row r="1116" spans="4:7">
      <c r="D1116" s="307"/>
      <c r="E1116" s="307"/>
      <c r="F1116" s="307"/>
      <c r="G1116" s="307"/>
    </row>
    <row r="1117" spans="4:7">
      <c r="D1117" s="307"/>
      <c r="E1117" s="307"/>
      <c r="F1117" s="307"/>
      <c r="G1117" s="307"/>
    </row>
    <row r="1118" spans="4:7">
      <c r="D1118" s="307"/>
      <c r="E1118" s="307"/>
      <c r="F1118" s="307"/>
      <c r="G1118" s="307"/>
    </row>
    <row r="1119" spans="4:7">
      <c r="D1119" s="307"/>
      <c r="E1119" s="307"/>
      <c r="F1119" s="307"/>
      <c r="G1119" s="307"/>
    </row>
    <row r="1120" spans="4:7">
      <c r="D1120" s="307"/>
      <c r="E1120" s="307"/>
      <c r="F1120" s="307"/>
      <c r="G1120" s="307"/>
    </row>
    <row r="1121" spans="4:7">
      <c r="D1121" s="307"/>
      <c r="E1121" s="307"/>
      <c r="F1121" s="307"/>
      <c r="G1121" s="307"/>
    </row>
    <row r="1122" spans="4:7">
      <c r="D1122" s="307"/>
      <c r="E1122" s="307"/>
      <c r="F1122" s="307"/>
      <c r="G1122" s="307"/>
    </row>
    <row r="1123" spans="4:7">
      <c r="D1123" s="307"/>
      <c r="E1123" s="307"/>
      <c r="F1123" s="307"/>
      <c r="G1123" s="307"/>
    </row>
    <row r="1124" spans="4:7">
      <c r="D1124" s="307"/>
      <c r="E1124" s="307"/>
      <c r="F1124" s="307"/>
      <c r="G1124" s="307"/>
    </row>
    <row r="1125" spans="4:7">
      <c r="D1125" s="307"/>
      <c r="E1125" s="307"/>
      <c r="F1125" s="307"/>
      <c r="G1125" s="307"/>
    </row>
    <row r="1126" spans="4:7">
      <c r="D1126" s="307"/>
      <c r="E1126" s="307"/>
      <c r="F1126" s="307"/>
      <c r="G1126" s="307"/>
    </row>
    <row r="1127" spans="4:7">
      <c r="D1127" s="307"/>
      <c r="E1127" s="307"/>
      <c r="F1127" s="307"/>
      <c r="G1127" s="307"/>
    </row>
    <row r="1128" spans="4:7">
      <c r="D1128" s="307"/>
      <c r="E1128" s="307"/>
      <c r="F1128" s="307"/>
      <c r="G1128" s="307"/>
    </row>
    <row r="1129" spans="4:7">
      <c r="D1129" s="307"/>
      <c r="E1129" s="307"/>
      <c r="F1129" s="307"/>
      <c r="G1129" s="307"/>
    </row>
    <row r="1130" spans="4:7">
      <c r="D1130" s="307"/>
      <c r="E1130" s="307"/>
      <c r="F1130" s="307"/>
      <c r="G1130" s="307"/>
    </row>
    <row r="1131" spans="4:7">
      <c r="D1131" s="307"/>
      <c r="E1131" s="307"/>
      <c r="F1131" s="307"/>
      <c r="G1131" s="307"/>
    </row>
    <row r="1132" spans="4:7">
      <c r="D1132" s="307"/>
      <c r="E1132" s="307"/>
      <c r="F1132" s="307"/>
      <c r="G1132" s="307"/>
    </row>
    <row r="1133" spans="4:7">
      <c r="D1133" s="307"/>
      <c r="E1133" s="307"/>
      <c r="F1133" s="307"/>
      <c r="G1133" s="307"/>
    </row>
    <row r="1134" spans="4:7">
      <c r="D1134" s="307"/>
      <c r="E1134" s="307"/>
      <c r="F1134" s="307"/>
      <c r="G1134" s="307"/>
    </row>
    <row r="1135" spans="4:7">
      <c r="D1135" s="307"/>
      <c r="E1135" s="307"/>
      <c r="F1135" s="307"/>
      <c r="G1135" s="307"/>
    </row>
    <row r="1136" spans="4:7">
      <c r="D1136" s="307"/>
      <c r="E1136" s="307"/>
      <c r="F1136" s="307"/>
      <c r="G1136" s="307"/>
    </row>
    <row r="1137" spans="4:7">
      <c r="D1137" s="307"/>
      <c r="E1137" s="307"/>
      <c r="F1137" s="307"/>
      <c r="G1137" s="307"/>
    </row>
    <row r="1138" spans="4:7">
      <c r="D1138" s="307"/>
      <c r="E1138" s="307"/>
      <c r="F1138" s="307"/>
      <c r="G1138" s="307"/>
    </row>
    <row r="1139" spans="4:7">
      <c r="D1139" s="307"/>
      <c r="E1139" s="307"/>
      <c r="F1139" s="307"/>
      <c r="G1139" s="307"/>
    </row>
    <row r="1140" spans="4:7">
      <c r="D1140" s="307"/>
      <c r="E1140" s="307"/>
      <c r="F1140" s="307"/>
      <c r="G1140" s="307"/>
    </row>
    <row r="1141" spans="4:7">
      <c r="D1141" s="307"/>
      <c r="E1141" s="307"/>
      <c r="F1141" s="307"/>
      <c r="G1141" s="307"/>
    </row>
    <row r="1142" spans="4:7">
      <c r="D1142" s="307"/>
      <c r="E1142" s="307"/>
      <c r="F1142" s="307"/>
      <c r="G1142" s="307"/>
    </row>
    <row r="1143" spans="4:7">
      <c r="D1143" s="307"/>
      <c r="E1143" s="307"/>
      <c r="F1143" s="307"/>
      <c r="G1143" s="307"/>
    </row>
    <row r="1144" spans="4:7">
      <c r="D1144" s="307"/>
      <c r="E1144" s="307"/>
      <c r="F1144" s="307"/>
      <c r="G1144" s="307"/>
    </row>
    <row r="1145" spans="4:7">
      <c r="D1145" s="307"/>
      <c r="E1145" s="307"/>
      <c r="F1145" s="307"/>
      <c r="G1145" s="307"/>
    </row>
    <row r="1146" spans="4:7">
      <c r="D1146" s="307"/>
      <c r="E1146" s="307"/>
      <c r="F1146" s="307"/>
      <c r="G1146" s="307"/>
    </row>
    <row r="1147" spans="4:7">
      <c r="D1147" s="307"/>
      <c r="E1147" s="307"/>
      <c r="F1147" s="307"/>
      <c r="G1147" s="307"/>
    </row>
    <row r="1148" spans="4:7">
      <c r="D1148" s="307"/>
      <c r="E1148" s="307"/>
      <c r="F1148" s="307"/>
      <c r="G1148" s="307"/>
    </row>
    <row r="1149" spans="4:7">
      <c r="D1149" s="307"/>
      <c r="E1149" s="307"/>
      <c r="F1149" s="307"/>
      <c r="G1149" s="307"/>
    </row>
    <row r="1150" spans="4:7">
      <c r="D1150" s="307"/>
      <c r="E1150" s="307"/>
      <c r="F1150" s="307"/>
      <c r="G1150" s="307"/>
    </row>
    <row r="1151" spans="4:7">
      <c r="D1151" s="307"/>
      <c r="E1151" s="307"/>
      <c r="F1151" s="307"/>
      <c r="G1151" s="307"/>
    </row>
    <row r="1152" spans="4:7">
      <c r="D1152" s="307"/>
      <c r="E1152" s="307"/>
      <c r="F1152" s="307"/>
      <c r="G1152" s="307"/>
    </row>
    <row r="1153" spans="4:7">
      <c r="D1153" s="307"/>
      <c r="E1153" s="307"/>
      <c r="F1153" s="307"/>
      <c r="G1153" s="307"/>
    </row>
    <row r="1154" spans="4:7">
      <c r="D1154" s="307"/>
      <c r="E1154" s="307"/>
      <c r="F1154" s="307"/>
      <c r="G1154" s="307"/>
    </row>
    <row r="1155" spans="4:7">
      <c r="D1155" s="307"/>
      <c r="E1155" s="307"/>
      <c r="F1155" s="307"/>
      <c r="G1155" s="307"/>
    </row>
    <row r="1156" spans="4:7">
      <c r="D1156" s="307"/>
      <c r="E1156" s="307"/>
      <c r="F1156" s="307"/>
      <c r="G1156" s="307"/>
    </row>
    <row r="1157" spans="4:7">
      <c r="D1157" s="307"/>
      <c r="E1157" s="307"/>
      <c r="F1157" s="307"/>
      <c r="G1157" s="307"/>
    </row>
    <row r="1158" spans="4:7">
      <c r="D1158" s="307"/>
      <c r="E1158" s="307"/>
      <c r="F1158" s="307"/>
      <c r="G1158" s="307"/>
    </row>
    <row r="1159" spans="4:7">
      <c r="D1159" s="307"/>
      <c r="E1159" s="307"/>
      <c r="F1159" s="307"/>
      <c r="G1159" s="307"/>
    </row>
    <row r="1160" spans="4:7">
      <c r="D1160" s="307"/>
      <c r="E1160" s="307"/>
      <c r="F1160" s="307"/>
      <c r="G1160" s="307"/>
    </row>
    <row r="1161" spans="4:7">
      <c r="D1161" s="307"/>
      <c r="E1161" s="307"/>
      <c r="F1161" s="307"/>
      <c r="G1161" s="307"/>
    </row>
    <row r="1162" spans="4:7">
      <c r="D1162" s="307"/>
      <c r="E1162" s="307"/>
      <c r="F1162" s="307"/>
      <c r="G1162" s="307"/>
    </row>
    <row r="1163" spans="4:7">
      <c r="D1163" s="307"/>
      <c r="E1163" s="307"/>
      <c r="F1163" s="307"/>
      <c r="G1163" s="307"/>
    </row>
    <row r="1164" spans="4:7">
      <c r="D1164" s="307"/>
      <c r="E1164" s="307"/>
      <c r="F1164" s="307"/>
      <c r="G1164" s="307"/>
    </row>
    <row r="1165" spans="4:7">
      <c r="D1165" s="307"/>
      <c r="E1165" s="307"/>
      <c r="F1165" s="307"/>
      <c r="G1165" s="307"/>
    </row>
    <row r="1166" spans="4:7">
      <c r="D1166" s="307"/>
      <c r="E1166" s="307"/>
      <c r="F1166" s="307"/>
      <c r="G1166" s="307"/>
    </row>
    <row r="1167" spans="4:7">
      <c r="D1167" s="307"/>
      <c r="E1167" s="307"/>
      <c r="F1167" s="307"/>
      <c r="G1167" s="307"/>
    </row>
    <row r="1168" spans="4:7">
      <c r="D1168" s="307"/>
      <c r="E1168" s="307"/>
      <c r="F1168" s="307"/>
      <c r="G1168" s="307"/>
    </row>
    <row r="1169" spans="4:7">
      <c r="D1169" s="307"/>
      <c r="E1169" s="307"/>
      <c r="F1169" s="307"/>
      <c r="G1169" s="307"/>
    </row>
    <row r="1170" spans="4:7">
      <c r="D1170" s="307"/>
      <c r="E1170" s="307"/>
      <c r="F1170" s="307"/>
      <c r="G1170" s="307"/>
    </row>
    <row r="1171" spans="4:7">
      <c r="D1171" s="307"/>
      <c r="E1171" s="307"/>
      <c r="F1171" s="307"/>
      <c r="G1171" s="307"/>
    </row>
    <row r="1172" spans="4:7">
      <c r="D1172" s="307"/>
      <c r="E1172" s="307"/>
      <c r="F1172" s="307"/>
      <c r="G1172" s="307"/>
    </row>
    <row r="1173" spans="4:7">
      <c r="D1173" s="307"/>
      <c r="E1173" s="307"/>
      <c r="F1173" s="307"/>
      <c r="G1173" s="307"/>
    </row>
    <row r="1174" spans="4:7">
      <c r="D1174" s="307"/>
      <c r="E1174" s="307"/>
      <c r="F1174" s="307"/>
      <c r="G1174" s="307"/>
    </row>
    <row r="1175" spans="4:7">
      <c r="D1175" s="307"/>
      <c r="E1175" s="307"/>
      <c r="F1175" s="307"/>
      <c r="G1175" s="307"/>
    </row>
    <row r="1176" spans="4:7">
      <c r="D1176" s="307"/>
      <c r="E1176" s="307"/>
      <c r="F1176" s="307"/>
      <c r="G1176" s="307"/>
    </row>
    <row r="1177" spans="4:7">
      <c r="D1177" s="307"/>
      <c r="E1177" s="307"/>
      <c r="F1177" s="307"/>
      <c r="G1177" s="307"/>
    </row>
    <row r="1178" spans="4:7">
      <c r="D1178" s="307"/>
      <c r="E1178" s="307"/>
      <c r="F1178" s="307"/>
      <c r="G1178" s="307"/>
    </row>
    <row r="1179" spans="4:7">
      <c r="D1179" s="307"/>
      <c r="E1179" s="307"/>
      <c r="F1179" s="307"/>
      <c r="G1179" s="307"/>
    </row>
    <row r="1180" spans="4:7">
      <c r="D1180" s="307"/>
      <c r="E1180" s="307"/>
      <c r="F1180" s="307"/>
      <c r="G1180" s="307"/>
    </row>
    <row r="1181" spans="4:7">
      <c r="D1181" s="307"/>
      <c r="E1181" s="307"/>
      <c r="F1181" s="307"/>
      <c r="G1181" s="307"/>
    </row>
    <row r="1182" spans="4:7">
      <c r="D1182" s="307"/>
      <c r="E1182" s="307"/>
      <c r="F1182" s="307"/>
      <c r="G1182" s="307"/>
    </row>
    <row r="1183" spans="4:7">
      <c r="D1183" s="307"/>
      <c r="E1183" s="307"/>
      <c r="F1183" s="307"/>
      <c r="G1183" s="307"/>
    </row>
    <row r="1184" spans="4:7">
      <c r="D1184" s="307"/>
      <c r="E1184" s="307"/>
      <c r="F1184" s="307"/>
      <c r="G1184" s="307"/>
    </row>
    <row r="1185" spans="4:7">
      <c r="D1185" s="307"/>
      <c r="E1185" s="307"/>
      <c r="F1185" s="307"/>
      <c r="G1185" s="307"/>
    </row>
    <row r="1186" spans="4:7">
      <c r="D1186" s="307"/>
      <c r="E1186" s="307"/>
      <c r="F1186" s="307"/>
      <c r="G1186" s="307"/>
    </row>
    <row r="1187" spans="4:7">
      <c r="D1187" s="307"/>
      <c r="E1187" s="307"/>
      <c r="F1187" s="307"/>
      <c r="G1187" s="307"/>
    </row>
    <row r="1188" spans="4:7">
      <c r="D1188" s="307"/>
      <c r="E1188" s="307"/>
      <c r="F1188" s="307"/>
      <c r="G1188" s="307"/>
    </row>
    <row r="1189" spans="4:7">
      <c r="D1189" s="307"/>
      <c r="E1189" s="307"/>
      <c r="F1189" s="307"/>
      <c r="G1189" s="307"/>
    </row>
    <row r="1190" spans="4:7">
      <c r="D1190" s="307"/>
      <c r="E1190" s="307"/>
      <c r="F1190" s="307"/>
      <c r="G1190" s="307"/>
    </row>
    <row r="1191" spans="4:7">
      <c r="D1191" s="307"/>
      <c r="E1191" s="307"/>
      <c r="F1191" s="307"/>
      <c r="G1191" s="307"/>
    </row>
    <row r="1192" spans="4:7">
      <c r="D1192" s="307"/>
      <c r="E1192" s="307"/>
      <c r="F1192" s="307"/>
      <c r="G1192" s="307"/>
    </row>
    <row r="1193" spans="4:7">
      <c r="D1193" s="307"/>
      <c r="E1193" s="307"/>
      <c r="F1193" s="307"/>
      <c r="G1193" s="307"/>
    </row>
    <row r="1194" spans="4:7">
      <c r="D1194" s="307"/>
      <c r="E1194" s="307"/>
      <c r="F1194" s="307"/>
      <c r="G1194" s="307"/>
    </row>
    <row r="1195" spans="4:7">
      <c r="D1195" s="307"/>
      <c r="E1195" s="307"/>
      <c r="F1195" s="307"/>
      <c r="G1195" s="307"/>
    </row>
    <row r="1196" spans="4:7">
      <c r="D1196" s="307"/>
      <c r="E1196" s="307"/>
      <c r="F1196" s="307"/>
      <c r="G1196" s="307"/>
    </row>
    <row r="1197" spans="4:7">
      <c r="D1197" s="307"/>
      <c r="E1197" s="307"/>
      <c r="F1197" s="307"/>
      <c r="G1197" s="307"/>
    </row>
    <row r="1198" spans="4:7">
      <c r="D1198" s="307"/>
      <c r="E1198" s="307"/>
      <c r="F1198" s="307"/>
      <c r="G1198" s="307"/>
    </row>
    <row r="1199" spans="4:7">
      <c r="D1199" s="307"/>
      <c r="E1199" s="307"/>
      <c r="F1199" s="307"/>
      <c r="G1199" s="307"/>
    </row>
    <row r="1200" spans="4:7">
      <c r="D1200" s="307"/>
      <c r="E1200" s="307"/>
      <c r="F1200" s="307"/>
      <c r="G1200" s="307"/>
    </row>
    <row r="1201" spans="4:7">
      <c r="D1201" s="307"/>
      <c r="E1201" s="307"/>
      <c r="F1201" s="307"/>
      <c r="G1201" s="307"/>
    </row>
    <row r="1202" spans="4:7">
      <c r="D1202" s="307"/>
      <c r="E1202" s="307"/>
      <c r="F1202" s="307"/>
      <c r="G1202" s="307"/>
    </row>
    <row r="1203" spans="4:7">
      <c r="D1203" s="307"/>
      <c r="E1203" s="307"/>
      <c r="F1203" s="307"/>
      <c r="G1203" s="307"/>
    </row>
    <row r="1204" spans="4:7">
      <c r="D1204" s="307"/>
      <c r="E1204" s="307"/>
      <c r="F1204" s="307"/>
      <c r="G1204" s="307"/>
    </row>
    <row r="1205" spans="4:7">
      <c r="D1205" s="307"/>
      <c r="E1205" s="307"/>
      <c r="F1205" s="307"/>
      <c r="G1205" s="307"/>
    </row>
    <row r="1206" spans="4:7">
      <c r="D1206" s="307"/>
      <c r="E1206" s="307"/>
      <c r="F1206" s="307"/>
      <c r="G1206" s="307"/>
    </row>
    <row r="1207" spans="4:7">
      <c r="D1207" s="307"/>
      <c r="E1207" s="307"/>
      <c r="F1207" s="307"/>
      <c r="G1207" s="307"/>
    </row>
    <row r="1208" spans="4:7">
      <c r="D1208" s="307"/>
      <c r="E1208" s="307"/>
      <c r="F1208" s="307"/>
      <c r="G1208" s="307"/>
    </row>
    <row r="1209" spans="4:7">
      <c r="D1209" s="307"/>
      <c r="E1209" s="307"/>
      <c r="F1209" s="307"/>
      <c r="G1209" s="307"/>
    </row>
    <row r="1210" spans="4:7">
      <c r="D1210" s="307"/>
      <c r="E1210" s="307"/>
      <c r="F1210" s="307"/>
      <c r="G1210" s="307"/>
    </row>
    <row r="1211" spans="4:7">
      <c r="D1211" s="307"/>
      <c r="E1211" s="307"/>
      <c r="F1211" s="307"/>
      <c r="G1211" s="307"/>
    </row>
    <row r="1212" spans="4:7">
      <c r="D1212" s="307"/>
      <c r="E1212" s="307"/>
      <c r="F1212" s="307"/>
      <c r="G1212" s="307"/>
    </row>
    <row r="1213" spans="4:7">
      <c r="D1213" s="307"/>
      <c r="E1213" s="307"/>
      <c r="F1213" s="307"/>
      <c r="G1213" s="307"/>
    </row>
    <row r="1214" spans="4:7">
      <c r="D1214" s="307"/>
      <c r="E1214" s="307"/>
      <c r="F1214" s="307"/>
      <c r="G1214" s="307"/>
    </row>
    <row r="1215" spans="4:7">
      <c r="D1215" s="307"/>
      <c r="E1215" s="307"/>
      <c r="F1215" s="307"/>
      <c r="G1215" s="307"/>
    </row>
    <row r="1216" spans="4:7">
      <c r="D1216" s="307"/>
      <c r="E1216" s="307"/>
      <c r="F1216" s="307"/>
      <c r="G1216" s="307"/>
    </row>
    <row r="1217" spans="4:7">
      <c r="D1217" s="307"/>
      <c r="E1217" s="307"/>
      <c r="F1217" s="307"/>
      <c r="G1217" s="307"/>
    </row>
    <row r="1218" spans="4:7">
      <c r="D1218" s="307"/>
      <c r="E1218" s="307"/>
      <c r="F1218" s="307"/>
      <c r="G1218" s="307"/>
    </row>
    <row r="1219" spans="4:7">
      <c r="D1219" s="307"/>
      <c r="E1219" s="307"/>
      <c r="F1219" s="307"/>
      <c r="G1219" s="307"/>
    </row>
    <row r="1220" spans="4:7">
      <c r="D1220" s="307"/>
      <c r="E1220" s="307"/>
      <c r="F1220" s="307"/>
      <c r="G1220" s="307"/>
    </row>
    <row r="1221" spans="4:7">
      <c r="D1221" s="307"/>
      <c r="E1221" s="307"/>
      <c r="F1221" s="307"/>
      <c r="G1221" s="307"/>
    </row>
    <row r="1222" spans="4:7">
      <c r="D1222" s="307"/>
      <c r="E1222" s="307"/>
      <c r="F1222" s="307"/>
      <c r="G1222" s="307"/>
    </row>
    <row r="1223" spans="4:7">
      <c r="D1223" s="307"/>
      <c r="E1223" s="307"/>
      <c r="F1223" s="307"/>
      <c r="G1223" s="307"/>
    </row>
    <row r="1224" spans="4:7">
      <c r="D1224" s="307"/>
      <c r="E1224" s="307"/>
      <c r="F1224" s="307"/>
      <c r="G1224" s="307"/>
    </row>
    <row r="1225" spans="4:7">
      <c r="D1225" s="307"/>
      <c r="E1225" s="307"/>
      <c r="F1225" s="307"/>
      <c r="G1225" s="307"/>
    </row>
    <row r="1226" spans="4:7">
      <c r="D1226" s="307"/>
      <c r="E1226" s="307"/>
      <c r="F1226" s="307"/>
      <c r="G1226" s="307"/>
    </row>
    <row r="1227" spans="4:7">
      <c r="D1227" s="307"/>
      <c r="E1227" s="307"/>
      <c r="F1227" s="307"/>
      <c r="G1227" s="307"/>
    </row>
    <row r="1228" spans="4:7">
      <c r="D1228" s="307"/>
      <c r="E1228" s="307"/>
      <c r="F1228" s="307"/>
      <c r="G1228" s="307"/>
    </row>
    <row r="1229" spans="4:7">
      <c r="D1229" s="307"/>
      <c r="E1229" s="307"/>
      <c r="F1229" s="307"/>
      <c r="G1229" s="307"/>
    </row>
    <row r="1230" spans="4:7">
      <c r="D1230" s="307"/>
      <c r="E1230" s="307"/>
      <c r="F1230" s="307"/>
      <c r="G1230" s="307"/>
    </row>
    <row r="1231" spans="4:7">
      <c r="D1231" s="307"/>
      <c r="E1231" s="307"/>
      <c r="F1231" s="307"/>
      <c r="G1231" s="307"/>
    </row>
    <row r="1232" spans="4:7">
      <c r="D1232" s="307"/>
      <c r="E1232" s="307"/>
      <c r="F1232" s="307"/>
      <c r="G1232" s="307"/>
    </row>
    <row r="1233" spans="4:7">
      <c r="D1233" s="307"/>
      <c r="E1233" s="307"/>
      <c r="F1233" s="307"/>
      <c r="G1233" s="307"/>
    </row>
    <row r="1234" spans="4:7">
      <c r="D1234" s="307"/>
      <c r="E1234" s="307"/>
      <c r="F1234" s="307"/>
      <c r="G1234" s="307"/>
    </row>
    <row r="1235" spans="4:7">
      <c r="D1235" s="307"/>
      <c r="E1235" s="307"/>
      <c r="F1235" s="307"/>
      <c r="G1235" s="307"/>
    </row>
    <row r="1236" spans="4:7">
      <c r="D1236" s="307"/>
      <c r="E1236" s="307"/>
      <c r="F1236" s="307"/>
      <c r="G1236" s="307"/>
    </row>
    <row r="1237" spans="4:7">
      <c r="D1237" s="307"/>
      <c r="E1237" s="307"/>
      <c r="F1237" s="307"/>
      <c r="G1237" s="307"/>
    </row>
    <row r="1238" spans="4:7">
      <c r="D1238" s="307"/>
      <c r="E1238" s="307"/>
      <c r="F1238" s="307"/>
      <c r="G1238" s="307"/>
    </row>
    <row r="1239" spans="4:7">
      <c r="D1239" s="307"/>
      <c r="E1239" s="307"/>
      <c r="F1239" s="307"/>
      <c r="G1239" s="307"/>
    </row>
    <row r="1240" spans="4:7">
      <c r="D1240" s="307"/>
      <c r="E1240" s="307"/>
      <c r="F1240" s="307"/>
      <c r="G1240" s="307"/>
    </row>
    <row r="1241" spans="4:7">
      <c r="D1241" s="307"/>
      <c r="E1241" s="307"/>
      <c r="F1241" s="307"/>
      <c r="G1241" s="307"/>
    </row>
    <row r="1242" spans="4:7">
      <c r="D1242" s="307"/>
      <c r="E1242" s="307"/>
      <c r="F1242" s="307"/>
      <c r="G1242" s="307"/>
    </row>
    <row r="1243" spans="4:7">
      <c r="D1243" s="307"/>
      <c r="E1243" s="307"/>
      <c r="F1243" s="307"/>
      <c r="G1243" s="307"/>
    </row>
    <row r="1244" spans="4:7">
      <c r="D1244" s="307"/>
      <c r="E1244" s="307"/>
      <c r="F1244" s="307"/>
      <c r="G1244" s="307"/>
    </row>
    <row r="1245" spans="4:7">
      <c r="D1245" s="307"/>
      <c r="E1245" s="307"/>
      <c r="F1245" s="307"/>
      <c r="G1245" s="307"/>
    </row>
    <row r="1246" spans="4:7">
      <c r="D1246" s="307"/>
      <c r="E1246" s="307"/>
      <c r="F1246" s="307"/>
      <c r="G1246" s="307"/>
    </row>
    <row r="1247" spans="4:7">
      <c r="D1247" s="307"/>
      <c r="E1247" s="307"/>
      <c r="F1247" s="307"/>
      <c r="G1247" s="307"/>
    </row>
    <row r="1248" spans="4:7">
      <c r="D1248" s="307"/>
      <c r="E1248" s="307"/>
      <c r="F1248" s="307"/>
      <c r="G1248" s="307"/>
    </row>
    <row r="1249" spans="4:7">
      <c r="D1249" s="307"/>
      <c r="E1249" s="307"/>
      <c r="F1249" s="307"/>
      <c r="G1249" s="307"/>
    </row>
    <row r="1250" spans="4:7">
      <c r="D1250" s="307"/>
      <c r="E1250" s="307"/>
      <c r="F1250" s="307"/>
      <c r="G1250" s="307"/>
    </row>
    <row r="1251" spans="4:7">
      <c r="D1251" s="307"/>
      <c r="E1251" s="307"/>
      <c r="F1251" s="307"/>
      <c r="G1251" s="307"/>
    </row>
    <row r="1252" spans="4:7">
      <c r="D1252" s="307"/>
      <c r="E1252" s="307"/>
      <c r="F1252" s="307"/>
      <c r="G1252" s="307"/>
    </row>
    <row r="1253" spans="4:7">
      <c r="D1253" s="307"/>
      <c r="E1253" s="307"/>
      <c r="F1253" s="307"/>
      <c r="G1253" s="307"/>
    </row>
    <row r="1254" spans="4:7">
      <c r="D1254" s="307"/>
      <c r="E1254" s="307"/>
      <c r="F1254" s="307"/>
      <c r="G1254" s="307"/>
    </row>
    <row r="1255" spans="4:7">
      <c r="D1255" s="307"/>
      <c r="E1255" s="307"/>
      <c r="F1255" s="307"/>
      <c r="G1255" s="307"/>
    </row>
    <row r="1256" spans="4:7">
      <c r="D1256" s="307"/>
      <c r="E1256" s="307"/>
      <c r="F1256" s="307"/>
      <c r="G1256" s="307"/>
    </row>
    <row r="1257" spans="4:7">
      <c r="D1257" s="307"/>
      <c r="E1257" s="307"/>
      <c r="F1257" s="307"/>
      <c r="G1257" s="307"/>
    </row>
    <row r="1258" spans="4:7">
      <c r="D1258" s="307"/>
      <c r="E1258" s="307"/>
      <c r="F1258" s="307"/>
      <c r="G1258" s="307"/>
    </row>
    <row r="1259" spans="4:7">
      <c r="D1259" s="307"/>
      <c r="E1259" s="307"/>
      <c r="F1259" s="307"/>
      <c r="G1259" s="307"/>
    </row>
    <row r="1260" spans="4:7">
      <c r="D1260" s="307"/>
      <c r="E1260" s="307"/>
      <c r="F1260" s="307"/>
      <c r="G1260" s="307"/>
    </row>
    <row r="1261" spans="4:7">
      <c r="D1261" s="307"/>
      <c r="E1261" s="307"/>
      <c r="F1261" s="307"/>
      <c r="G1261" s="307"/>
    </row>
    <row r="1262" spans="4:7">
      <c r="D1262" s="307"/>
      <c r="E1262" s="307"/>
      <c r="F1262" s="307"/>
      <c r="G1262" s="307"/>
    </row>
    <row r="1263" spans="4:7">
      <c r="D1263" s="307"/>
      <c r="E1263" s="307"/>
      <c r="F1263" s="307"/>
      <c r="G1263" s="307"/>
    </row>
    <row r="1264" spans="4:7">
      <c r="D1264" s="307"/>
      <c r="E1264" s="307"/>
      <c r="F1264" s="307"/>
      <c r="G1264" s="307"/>
    </row>
    <row r="1265" spans="4:7">
      <c r="D1265" s="307"/>
      <c r="E1265" s="307"/>
      <c r="F1265" s="307"/>
      <c r="G1265" s="307"/>
    </row>
    <row r="1266" spans="4:7">
      <c r="D1266" s="307"/>
      <c r="E1266" s="307"/>
      <c r="F1266" s="307"/>
      <c r="G1266" s="307"/>
    </row>
    <row r="1267" spans="4:7">
      <c r="D1267" s="307"/>
      <c r="E1267" s="307"/>
      <c r="F1267" s="307"/>
      <c r="G1267" s="307"/>
    </row>
    <row r="1268" spans="4:7">
      <c r="D1268" s="307"/>
      <c r="E1268" s="307"/>
      <c r="F1268" s="307"/>
      <c r="G1268" s="307"/>
    </row>
    <row r="1269" spans="4:7">
      <c r="D1269" s="307"/>
      <c r="E1269" s="307"/>
      <c r="F1269" s="307"/>
      <c r="G1269" s="307"/>
    </row>
    <row r="1270" spans="4:7">
      <c r="D1270" s="307"/>
      <c r="E1270" s="307"/>
      <c r="F1270" s="307"/>
      <c r="G1270" s="307"/>
    </row>
    <row r="1271" spans="4:7">
      <c r="D1271" s="307"/>
      <c r="E1271" s="307"/>
      <c r="F1271" s="307"/>
      <c r="G1271" s="307"/>
    </row>
    <row r="1272" spans="4:7">
      <c r="D1272" s="307"/>
      <c r="E1272" s="307"/>
      <c r="F1272" s="307"/>
      <c r="G1272" s="307"/>
    </row>
    <row r="1273" spans="4:7">
      <c r="D1273" s="307"/>
      <c r="E1273" s="307"/>
      <c r="F1273" s="307"/>
      <c r="G1273" s="307"/>
    </row>
    <row r="1274" spans="4:7">
      <c r="D1274" s="307"/>
      <c r="E1274" s="307"/>
      <c r="F1274" s="307"/>
      <c r="G1274" s="307"/>
    </row>
    <row r="1275" spans="4:7">
      <c r="D1275" s="307"/>
      <c r="E1275" s="307"/>
      <c r="F1275" s="307"/>
      <c r="G1275" s="307"/>
    </row>
    <row r="1276" spans="4:7">
      <c r="D1276" s="307"/>
      <c r="E1276" s="307"/>
      <c r="F1276" s="307"/>
      <c r="G1276" s="307"/>
    </row>
    <row r="1277" spans="4:7">
      <c r="D1277" s="307"/>
      <c r="E1277" s="307"/>
      <c r="F1277" s="307"/>
      <c r="G1277" s="307"/>
    </row>
    <row r="1278" spans="4:7">
      <c r="D1278" s="307"/>
      <c r="E1278" s="307"/>
      <c r="F1278" s="307"/>
      <c r="G1278" s="307"/>
    </row>
    <row r="1279" spans="4:7">
      <c r="D1279" s="307"/>
      <c r="E1279" s="307"/>
      <c r="F1279" s="307"/>
      <c r="G1279" s="307"/>
    </row>
    <row r="1280" spans="4:7">
      <c r="D1280" s="307"/>
      <c r="E1280" s="307"/>
      <c r="F1280" s="307"/>
      <c r="G1280" s="307"/>
    </row>
    <row r="1281" spans="4:7">
      <c r="D1281" s="307"/>
      <c r="E1281" s="307"/>
      <c r="F1281" s="307"/>
      <c r="G1281" s="307"/>
    </row>
    <row r="1282" spans="4:7">
      <c r="D1282" s="307"/>
      <c r="E1282" s="307"/>
      <c r="F1282" s="307"/>
      <c r="G1282" s="307"/>
    </row>
    <row r="1283" spans="4:7">
      <c r="D1283" s="307"/>
      <c r="E1283" s="307"/>
      <c r="F1283" s="307"/>
      <c r="G1283" s="307"/>
    </row>
    <row r="1284" spans="4:7">
      <c r="D1284" s="307"/>
      <c r="E1284" s="307"/>
      <c r="F1284" s="307"/>
      <c r="G1284" s="307"/>
    </row>
    <row r="1285" spans="4:7">
      <c r="D1285" s="307"/>
      <c r="E1285" s="307"/>
      <c r="F1285" s="307"/>
      <c r="G1285" s="307"/>
    </row>
    <row r="1286" spans="4:7">
      <c r="D1286" s="307"/>
      <c r="E1286" s="307"/>
      <c r="F1286" s="307"/>
      <c r="G1286" s="307"/>
    </row>
    <row r="1287" spans="4:7">
      <c r="D1287" s="307"/>
      <c r="E1287" s="307"/>
      <c r="F1287" s="307"/>
      <c r="G1287" s="307"/>
    </row>
    <row r="1288" spans="4:7">
      <c r="D1288" s="307"/>
      <c r="E1288" s="307"/>
      <c r="F1288" s="307"/>
      <c r="G1288" s="307"/>
    </row>
    <row r="1289" spans="4:7">
      <c r="D1289" s="307"/>
      <c r="E1289" s="307"/>
      <c r="F1289" s="307"/>
      <c r="G1289" s="307"/>
    </row>
    <row r="1290" spans="4:7">
      <c r="D1290" s="307"/>
      <c r="E1290" s="307"/>
      <c r="F1290" s="307"/>
      <c r="G1290" s="307"/>
    </row>
    <row r="1291" spans="4:7">
      <c r="D1291" s="307"/>
      <c r="E1291" s="307"/>
      <c r="F1291" s="307"/>
      <c r="G1291" s="307"/>
    </row>
    <row r="1292" spans="4:7">
      <c r="D1292" s="307"/>
      <c r="E1292" s="307"/>
      <c r="F1292" s="307"/>
      <c r="G1292" s="307"/>
    </row>
    <row r="1293" spans="4:7">
      <c r="D1293" s="307"/>
      <c r="E1293" s="307"/>
      <c r="F1293" s="307"/>
      <c r="G1293" s="307"/>
    </row>
    <row r="1294" spans="4:7">
      <c r="D1294" s="307"/>
      <c r="E1294" s="307"/>
      <c r="F1294" s="307"/>
      <c r="G1294" s="307"/>
    </row>
    <row r="1295" spans="4:7">
      <c r="D1295" s="307"/>
      <c r="E1295" s="307"/>
      <c r="F1295" s="307"/>
      <c r="G1295" s="307"/>
    </row>
    <row r="1296" spans="4:7">
      <c r="D1296" s="307"/>
      <c r="E1296" s="307"/>
      <c r="F1296" s="307"/>
      <c r="G1296" s="307"/>
    </row>
    <row r="1297" spans="4:7">
      <c r="D1297" s="307"/>
      <c r="E1297" s="307"/>
      <c r="F1297" s="307"/>
      <c r="G1297" s="307"/>
    </row>
    <row r="1298" spans="4:7">
      <c r="D1298" s="307"/>
      <c r="E1298" s="307"/>
      <c r="F1298" s="307"/>
      <c r="G1298" s="307"/>
    </row>
    <row r="1299" spans="4:7">
      <c r="D1299" s="307"/>
      <c r="E1299" s="307"/>
      <c r="F1299" s="307"/>
      <c r="G1299" s="307"/>
    </row>
    <row r="1300" spans="4:7">
      <c r="D1300" s="307"/>
      <c r="E1300" s="307"/>
      <c r="F1300" s="307"/>
      <c r="G1300" s="307"/>
    </row>
    <row r="1301" spans="4:7">
      <c r="D1301" s="307"/>
      <c r="E1301" s="307"/>
      <c r="F1301" s="307"/>
      <c r="G1301" s="307"/>
    </row>
    <row r="1302" spans="4:7">
      <c r="D1302" s="307"/>
      <c r="E1302" s="307"/>
      <c r="F1302" s="307"/>
      <c r="G1302" s="307"/>
    </row>
    <row r="1303" spans="4:7">
      <c r="D1303" s="307"/>
      <c r="E1303" s="307"/>
      <c r="F1303" s="307"/>
      <c r="G1303" s="307"/>
    </row>
    <row r="1304" spans="4:7">
      <c r="D1304" s="307"/>
      <c r="E1304" s="307"/>
      <c r="F1304" s="307"/>
      <c r="G1304" s="307"/>
    </row>
    <row r="1305" spans="4:7">
      <c r="D1305" s="307"/>
      <c r="E1305" s="307"/>
      <c r="F1305" s="307"/>
      <c r="G1305" s="307"/>
    </row>
    <row r="1306" spans="4:7">
      <c r="D1306" s="307"/>
      <c r="E1306" s="307"/>
      <c r="F1306" s="307"/>
      <c r="G1306" s="307"/>
    </row>
    <row r="1307" spans="4:7">
      <c r="D1307" s="307"/>
      <c r="E1307" s="307"/>
      <c r="F1307" s="307"/>
      <c r="G1307" s="307"/>
    </row>
    <row r="1308" spans="4:7">
      <c r="D1308" s="307"/>
      <c r="E1308" s="307"/>
      <c r="F1308" s="307"/>
      <c r="G1308" s="307"/>
    </row>
    <row r="1309" spans="4:7">
      <c r="D1309" s="307"/>
      <c r="E1309" s="307"/>
      <c r="F1309" s="307"/>
      <c r="G1309" s="307"/>
    </row>
    <row r="1310" spans="4:7">
      <c r="D1310" s="307"/>
      <c r="E1310" s="307"/>
      <c r="F1310" s="307"/>
      <c r="G1310" s="307"/>
    </row>
    <row r="1311" spans="4:7">
      <c r="D1311" s="307"/>
      <c r="E1311" s="307"/>
      <c r="F1311" s="307"/>
      <c r="G1311" s="307"/>
    </row>
    <row r="1312" spans="4:7">
      <c r="D1312" s="307"/>
      <c r="E1312" s="307"/>
      <c r="F1312" s="307"/>
      <c r="G1312" s="307"/>
    </row>
    <row r="1313" spans="4:7">
      <c r="D1313" s="307"/>
      <c r="E1313" s="307"/>
      <c r="F1313" s="307"/>
      <c r="G1313" s="307"/>
    </row>
    <row r="1314" spans="4:7">
      <c r="D1314" s="307"/>
      <c r="E1314" s="307"/>
      <c r="F1314" s="307"/>
      <c r="G1314" s="307"/>
    </row>
    <row r="1315" spans="4:7">
      <c r="D1315" s="307"/>
      <c r="E1315" s="307"/>
      <c r="F1315" s="307"/>
      <c r="G1315" s="307"/>
    </row>
    <row r="1316" spans="4:7">
      <c r="D1316" s="307"/>
      <c r="E1316" s="307"/>
      <c r="F1316" s="307"/>
      <c r="G1316" s="307"/>
    </row>
    <row r="1317" spans="4:7">
      <c r="D1317" s="307"/>
      <c r="E1317" s="307"/>
      <c r="F1317" s="307"/>
      <c r="G1317" s="307"/>
    </row>
    <row r="1318" spans="4:7">
      <c r="D1318" s="307"/>
      <c r="E1318" s="307"/>
      <c r="F1318" s="307"/>
      <c r="G1318" s="307"/>
    </row>
    <row r="1319" spans="4:7">
      <c r="D1319" s="307"/>
      <c r="E1319" s="307"/>
      <c r="F1319" s="307"/>
      <c r="G1319" s="307"/>
    </row>
    <row r="1320" spans="4:7">
      <c r="D1320" s="307"/>
      <c r="E1320" s="307"/>
      <c r="F1320" s="307"/>
      <c r="G1320" s="307"/>
    </row>
    <row r="1321" spans="4:7">
      <c r="D1321" s="307"/>
      <c r="E1321" s="307"/>
      <c r="F1321" s="307"/>
      <c r="G1321" s="307"/>
    </row>
    <row r="1322" spans="4:7">
      <c r="D1322" s="307"/>
      <c r="E1322" s="307"/>
      <c r="F1322" s="307"/>
      <c r="G1322" s="307"/>
    </row>
    <row r="1323" spans="4:7">
      <c r="D1323" s="307"/>
      <c r="E1323" s="307"/>
      <c r="F1323" s="307"/>
      <c r="G1323" s="307"/>
    </row>
    <row r="1324" spans="4:7">
      <c r="D1324" s="307"/>
      <c r="E1324" s="307"/>
      <c r="F1324" s="307"/>
      <c r="G1324" s="307"/>
    </row>
    <row r="1325" spans="4:7">
      <c r="D1325" s="307"/>
      <c r="E1325" s="307"/>
      <c r="F1325" s="307"/>
      <c r="G1325" s="307"/>
    </row>
    <row r="1326" spans="4:7">
      <c r="D1326" s="307"/>
      <c r="E1326" s="307"/>
      <c r="F1326" s="307"/>
      <c r="G1326" s="307"/>
    </row>
    <row r="1327" spans="4:7">
      <c r="D1327" s="307"/>
      <c r="E1327" s="307"/>
      <c r="F1327" s="307"/>
      <c r="G1327" s="307"/>
    </row>
    <row r="1328" spans="4:7">
      <c r="D1328" s="307"/>
      <c r="E1328" s="307"/>
      <c r="F1328" s="307"/>
      <c r="G1328" s="307"/>
    </row>
    <row r="1329" spans="4:7">
      <c r="D1329" s="307"/>
      <c r="E1329" s="307"/>
      <c r="F1329" s="307"/>
      <c r="G1329" s="307"/>
    </row>
    <row r="1330" spans="4:7">
      <c r="D1330" s="307"/>
      <c r="E1330" s="307"/>
      <c r="F1330" s="307"/>
      <c r="G1330" s="307"/>
    </row>
    <row r="1331" spans="4:7">
      <c r="D1331" s="307"/>
      <c r="E1331" s="307"/>
      <c r="F1331" s="307"/>
      <c r="G1331" s="307"/>
    </row>
    <row r="1332" spans="4:7">
      <c r="D1332" s="307"/>
      <c r="E1332" s="307"/>
      <c r="F1332" s="307"/>
      <c r="G1332" s="307"/>
    </row>
    <row r="1333" spans="4:7">
      <c r="D1333" s="307"/>
      <c r="E1333" s="307"/>
      <c r="F1333" s="307"/>
      <c r="G1333" s="307"/>
    </row>
    <row r="1334" spans="4:7">
      <c r="D1334" s="307"/>
      <c r="E1334" s="307"/>
      <c r="F1334" s="307"/>
      <c r="G1334" s="307"/>
    </row>
    <row r="1335" spans="4:7">
      <c r="D1335" s="307"/>
      <c r="E1335" s="307"/>
      <c r="F1335" s="307"/>
      <c r="G1335" s="307"/>
    </row>
    <row r="1336" spans="4:7">
      <c r="D1336" s="307"/>
      <c r="E1336" s="307"/>
      <c r="F1336" s="307"/>
      <c r="G1336" s="307"/>
    </row>
    <row r="1337" spans="4:7">
      <c r="D1337" s="307"/>
      <c r="E1337" s="307"/>
      <c r="F1337" s="307"/>
      <c r="G1337" s="307"/>
    </row>
    <row r="1338" spans="4:7">
      <c r="D1338" s="307"/>
      <c r="E1338" s="307"/>
      <c r="F1338" s="307"/>
      <c r="G1338" s="307"/>
    </row>
    <row r="1339" spans="4:7">
      <c r="D1339" s="307"/>
      <c r="E1339" s="307"/>
      <c r="F1339" s="307"/>
      <c r="G1339" s="307"/>
    </row>
    <row r="1340" spans="4:7">
      <c r="D1340" s="307"/>
      <c r="E1340" s="307"/>
      <c r="F1340" s="307"/>
      <c r="G1340" s="307"/>
    </row>
    <row r="1341" spans="4:7">
      <c r="D1341" s="307"/>
      <c r="E1341" s="307"/>
      <c r="F1341" s="307"/>
      <c r="G1341" s="307"/>
    </row>
    <row r="1342" spans="4:7">
      <c r="D1342" s="307"/>
      <c r="E1342" s="307"/>
      <c r="F1342" s="307"/>
      <c r="G1342" s="307"/>
    </row>
    <row r="1343" spans="4:7">
      <c r="D1343" s="307"/>
      <c r="E1343" s="307"/>
      <c r="F1343" s="307"/>
      <c r="G1343" s="307"/>
    </row>
    <row r="1344" spans="4:7">
      <c r="D1344" s="307"/>
      <c r="E1344" s="307"/>
      <c r="F1344" s="307"/>
      <c r="G1344" s="307"/>
    </row>
    <row r="1345" spans="4:7">
      <c r="D1345" s="307"/>
      <c r="E1345" s="307"/>
      <c r="F1345" s="307"/>
      <c r="G1345" s="307"/>
    </row>
    <row r="1346" spans="4:7">
      <c r="D1346" s="307"/>
      <c r="E1346" s="307"/>
      <c r="F1346" s="307"/>
      <c r="G1346" s="307"/>
    </row>
    <row r="1347" spans="4:7">
      <c r="D1347" s="307"/>
      <c r="E1347" s="307"/>
      <c r="F1347" s="307"/>
      <c r="G1347" s="307"/>
    </row>
    <row r="1348" spans="4:7">
      <c r="D1348" s="307"/>
      <c r="E1348" s="307"/>
      <c r="F1348" s="307"/>
      <c r="G1348" s="307"/>
    </row>
    <row r="1349" spans="4:7">
      <c r="D1349" s="307"/>
      <c r="E1349" s="307"/>
      <c r="F1349" s="307"/>
      <c r="G1349" s="307"/>
    </row>
    <row r="1350" spans="4:7">
      <c r="D1350" s="307"/>
      <c r="E1350" s="307"/>
      <c r="F1350" s="307"/>
      <c r="G1350" s="307"/>
    </row>
    <row r="1351" spans="4:7">
      <c r="D1351" s="307"/>
      <c r="E1351" s="307"/>
      <c r="F1351" s="307"/>
      <c r="G1351" s="307"/>
    </row>
    <row r="1352" spans="4:7">
      <c r="D1352" s="307"/>
      <c r="E1352" s="307"/>
      <c r="F1352" s="307"/>
      <c r="G1352" s="307"/>
    </row>
    <row r="1353" spans="4:7">
      <c r="D1353" s="307"/>
      <c r="E1353" s="307"/>
      <c r="F1353" s="307"/>
      <c r="G1353" s="307"/>
    </row>
    <row r="1354" spans="4:7">
      <c r="D1354" s="307"/>
      <c r="E1354" s="307"/>
      <c r="F1354" s="307"/>
      <c r="G1354" s="307"/>
    </row>
    <row r="1355" spans="4:7">
      <c r="D1355" s="307"/>
      <c r="E1355" s="307"/>
      <c r="F1355" s="307"/>
      <c r="G1355" s="307"/>
    </row>
    <row r="1356" spans="4:7">
      <c r="D1356" s="307"/>
      <c r="E1356" s="307"/>
      <c r="F1356" s="307"/>
      <c r="G1356" s="307"/>
    </row>
    <row r="1357" spans="4:7">
      <c r="D1357" s="307"/>
      <c r="E1357" s="307"/>
      <c r="F1357" s="307"/>
      <c r="G1357" s="307"/>
    </row>
    <row r="1358" spans="4:7">
      <c r="D1358" s="307"/>
      <c r="E1358" s="307"/>
      <c r="F1358" s="307"/>
      <c r="G1358" s="307"/>
    </row>
    <row r="1359" spans="4:7">
      <c r="D1359" s="307"/>
      <c r="E1359" s="307"/>
      <c r="F1359" s="307"/>
      <c r="G1359" s="307"/>
    </row>
    <row r="1360" spans="4:7">
      <c r="D1360" s="307"/>
      <c r="E1360" s="307"/>
      <c r="F1360" s="307"/>
      <c r="G1360" s="307"/>
    </row>
    <row r="1361" spans="4:7">
      <c r="D1361" s="307"/>
      <c r="E1361" s="307"/>
      <c r="F1361" s="307"/>
      <c r="G1361" s="307"/>
    </row>
    <row r="1362" spans="4:7">
      <c r="D1362" s="307"/>
      <c r="E1362" s="307"/>
      <c r="F1362" s="307"/>
      <c r="G1362" s="307"/>
    </row>
    <row r="1363" spans="4:7">
      <c r="D1363" s="307"/>
      <c r="E1363" s="307"/>
      <c r="F1363" s="307"/>
      <c r="G1363" s="307"/>
    </row>
    <row r="1364" spans="4:7">
      <c r="D1364" s="307"/>
      <c r="E1364" s="307"/>
      <c r="F1364" s="307"/>
      <c r="G1364" s="307"/>
    </row>
    <row r="1365" spans="4:7">
      <c r="D1365" s="307"/>
      <c r="E1365" s="307"/>
      <c r="F1365" s="307"/>
      <c r="G1365" s="307"/>
    </row>
    <row r="1366" spans="4:7">
      <c r="D1366" s="307"/>
      <c r="E1366" s="307"/>
      <c r="F1366" s="307"/>
      <c r="G1366" s="307"/>
    </row>
    <row r="1367" spans="4:7">
      <c r="D1367" s="307"/>
      <c r="E1367" s="307"/>
      <c r="F1367" s="307"/>
      <c r="G1367" s="307"/>
    </row>
    <row r="1368" spans="4:7">
      <c r="D1368" s="307"/>
      <c r="E1368" s="307"/>
      <c r="F1368" s="307"/>
      <c r="G1368" s="307"/>
    </row>
    <row r="1369" spans="4:7">
      <c r="D1369" s="307"/>
      <c r="E1369" s="307"/>
      <c r="F1369" s="307"/>
      <c r="G1369" s="307"/>
    </row>
    <row r="1370" spans="4:7">
      <c r="D1370" s="307"/>
      <c r="E1370" s="307"/>
      <c r="F1370" s="307"/>
      <c r="G1370" s="307"/>
    </row>
    <row r="1371" spans="4:7">
      <c r="D1371" s="307"/>
      <c r="E1371" s="307"/>
      <c r="F1371" s="307"/>
      <c r="G1371" s="307"/>
    </row>
    <row r="1372" spans="4:7">
      <c r="D1372" s="307"/>
      <c r="E1372" s="307"/>
      <c r="F1372" s="307"/>
      <c r="G1372" s="307"/>
    </row>
    <row r="1373" spans="4:7">
      <c r="D1373" s="307"/>
      <c r="E1373" s="307"/>
      <c r="F1373" s="307"/>
      <c r="G1373" s="307"/>
    </row>
    <row r="1374" spans="4:7">
      <c r="D1374" s="307"/>
      <c r="E1374" s="307"/>
      <c r="F1374" s="307"/>
      <c r="G1374" s="307"/>
    </row>
    <row r="1375" spans="4:7">
      <c r="D1375" s="307"/>
      <c r="E1375" s="307"/>
      <c r="F1375" s="307"/>
      <c r="G1375" s="307"/>
    </row>
    <row r="1376" spans="4:7">
      <c r="D1376" s="307"/>
      <c r="E1376" s="307"/>
      <c r="F1376" s="307"/>
      <c r="G1376" s="307"/>
    </row>
    <row r="1377" spans="4:7">
      <c r="D1377" s="307"/>
      <c r="E1377" s="307"/>
      <c r="F1377" s="307"/>
      <c r="G1377" s="307"/>
    </row>
    <row r="1378" spans="4:7">
      <c r="D1378" s="307"/>
      <c r="E1378" s="307"/>
      <c r="F1378" s="307"/>
      <c r="G1378" s="307"/>
    </row>
    <row r="1379" spans="4:7">
      <c r="D1379" s="307"/>
      <c r="E1379" s="307"/>
      <c r="F1379" s="307"/>
      <c r="G1379" s="307"/>
    </row>
    <row r="1380" spans="4:7">
      <c r="D1380" s="307"/>
      <c r="E1380" s="307"/>
      <c r="F1380" s="307"/>
      <c r="G1380" s="307"/>
    </row>
    <row r="1381" spans="4:7">
      <c r="D1381" s="307"/>
      <c r="E1381" s="307"/>
      <c r="F1381" s="307"/>
      <c r="G1381" s="307"/>
    </row>
    <row r="1382" spans="4:7">
      <c r="D1382" s="307"/>
      <c r="E1382" s="307"/>
      <c r="F1382" s="307"/>
      <c r="G1382" s="307"/>
    </row>
    <row r="1383" spans="4:7">
      <c r="D1383" s="307"/>
      <c r="E1383" s="307"/>
      <c r="F1383" s="307"/>
      <c r="G1383" s="307"/>
    </row>
    <row r="1384" spans="4:7">
      <c r="D1384" s="307"/>
      <c r="E1384" s="307"/>
      <c r="F1384" s="307"/>
      <c r="G1384" s="307"/>
    </row>
    <row r="1385" spans="4:7">
      <c r="D1385" s="307"/>
      <c r="E1385" s="307"/>
      <c r="F1385" s="307"/>
      <c r="G1385" s="307"/>
    </row>
    <row r="1386" spans="4:7">
      <c r="D1386" s="307"/>
      <c r="E1386" s="307"/>
      <c r="F1386" s="307"/>
      <c r="G1386" s="307"/>
    </row>
    <row r="1387" spans="4:7">
      <c r="D1387" s="307"/>
      <c r="E1387" s="307"/>
      <c r="F1387" s="307"/>
      <c r="G1387" s="307"/>
    </row>
    <row r="1388" spans="4:7">
      <c r="D1388" s="307"/>
      <c r="E1388" s="307"/>
      <c r="F1388" s="307"/>
      <c r="G1388" s="307"/>
    </row>
    <row r="1389" spans="4:7">
      <c r="D1389" s="307"/>
      <c r="E1389" s="307"/>
      <c r="F1389" s="307"/>
      <c r="G1389" s="307"/>
    </row>
    <row r="1390" spans="4:7">
      <c r="D1390" s="307"/>
      <c r="E1390" s="307"/>
      <c r="F1390" s="307"/>
      <c r="G1390" s="307"/>
    </row>
    <row r="1391" spans="4:7">
      <c r="D1391" s="307"/>
      <c r="E1391" s="307"/>
      <c r="F1391" s="307"/>
      <c r="G1391" s="307"/>
    </row>
    <row r="1392" spans="4:7">
      <c r="D1392" s="307"/>
      <c r="E1392" s="307"/>
      <c r="F1392" s="307"/>
      <c r="G1392" s="307"/>
    </row>
    <row r="1393" spans="4:7">
      <c r="D1393" s="307"/>
      <c r="E1393" s="307"/>
      <c r="F1393" s="307"/>
      <c r="G1393" s="307"/>
    </row>
    <row r="1394" spans="4:7">
      <c r="D1394" s="307"/>
      <c r="E1394" s="307"/>
      <c r="F1394" s="307"/>
      <c r="G1394" s="307"/>
    </row>
    <row r="1395" spans="4:7">
      <c r="D1395" s="307"/>
      <c r="E1395" s="307"/>
      <c r="F1395" s="307"/>
      <c r="G1395" s="307"/>
    </row>
    <row r="1396" spans="4:7">
      <c r="D1396" s="307"/>
      <c r="E1396" s="307"/>
      <c r="F1396" s="307"/>
      <c r="G1396" s="307"/>
    </row>
    <row r="1397" spans="4:7">
      <c r="D1397" s="307"/>
      <c r="E1397" s="307"/>
      <c r="F1397" s="307"/>
      <c r="G1397" s="307"/>
    </row>
    <row r="1398" spans="4:7">
      <c r="D1398" s="307"/>
      <c r="E1398" s="307"/>
      <c r="F1398" s="307"/>
      <c r="G1398" s="307"/>
    </row>
    <row r="1399" spans="4:7">
      <c r="D1399" s="307"/>
      <c r="E1399" s="307"/>
      <c r="F1399" s="307"/>
      <c r="G1399" s="307"/>
    </row>
    <row r="1400" spans="4:7">
      <c r="D1400" s="307"/>
      <c r="E1400" s="307"/>
      <c r="F1400" s="307"/>
      <c r="G1400" s="307"/>
    </row>
    <row r="1401" spans="4:7">
      <c r="D1401" s="307"/>
      <c r="E1401" s="307"/>
      <c r="F1401" s="307"/>
      <c r="G1401" s="307"/>
    </row>
    <row r="1402" spans="4:7">
      <c r="D1402" s="307"/>
      <c r="E1402" s="307"/>
      <c r="F1402" s="307"/>
      <c r="G1402" s="307"/>
    </row>
    <row r="1403" spans="4:7">
      <c r="D1403" s="307"/>
      <c r="E1403" s="307"/>
      <c r="F1403" s="307"/>
      <c r="G1403" s="307"/>
    </row>
    <row r="1404" spans="4:7">
      <c r="D1404" s="307"/>
      <c r="E1404" s="307"/>
      <c r="F1404" s="307"/>
      <c r="G1404" s="307"/>
    </row>
    <row r="1405" spans="4:7">
      <c r="D1405" s="307"/>
      <c r="E1405" s="307"/>
      <c r="F1405" s="307"/>
      <c r="G1405" s="307"/>
    </row>
    <row r="1406" spans="4:7">
      <c r="D1406" s="307"/>
      <c r="E1406" s="307"/>
      <c r="F1406" s="307"/>
      <c r="G1406" s="307"/>
    </row>
    <row r="1407" spans="4:7">
      <c r="D1407" s="307"/>
      <c r="E1407" s="307"/>
      <c r="F1407" s="307"/>
      <c r="G1407" s="307"/>
    </row>
    <row r="1408" spans="4:7">
      <c r="D1408" s="307"/>
      <c r="E1408" s="307"/>
      <c r="F1408" s="307"/>
      <c r="G1408" s="307"/>
    </row>
    <row r="1409" spans="4:7">
      <c r="D1409" s="307"/>
      <c r="E1409" s="307"/>
      <c r="F1409" s="307"/>
      <c r="G1409" s="307"/>
    </row>
    <row r="1410" spans="4:7">
      <c r="D1410" s="307"/>
      <c r="E1410" s="307"/>
      <c r="F1410" s="307"/>
      <c r="G1410" s="307"/>
    </row>
    <row r="1411" spans="4:7">
      <c r="D1411" s="307"/>
      <c r="E1411" s="307"/>
      <c r="F1411" s="307"/>
      <c r="G1411" s="307"/>
    </row>
    <row r="1412" spans="4:7">
      <c r="D1412" s="307"/>
      <c r="E1412" s="307"/>
      <c r="F1412" s="307"/>
      <c r="G1412" s="307"/>
    </row>
    <row r="1413" spans="4:7">
      <c r="D1413" s="307"/>
      <c r="E1413" s="307"/>
      <c r="F1413" s="307"/>
      <c r="G1413" s="307"/>
    </row>
    <row r="1414" spans="4:7">
      <c r="D1414" s="307"/>
      <c r="E1414" s="307"/>
      <c r="F1414" s="307"/>
      <c r="G1414" s="307"/>
    </row>
    <row r="1415" spans="4:7">
      <c r="D1415" s="307"/>
      <c r="E1415" s="307"/>
      <c r="F1415" s="307"/>
      <c r="G1415" s="307"/>
    </row>
    <row r="1416" spans="4:7">
      <c r="D1416" s="307"/>
      <c r="E1416" s="307"/>
      <c r="F1416" s="307"/>
      <c r="G1416" s="307"/>
    </row>
    <row r="1417" spans="4:7">
      <c r="D1417" s="307"/>
      <c r="E1417" s="307"/>
      <c r="F1417" s="307"/>
      <c r="G1417" s="307"/>
    </row>
    <row r="1418" spans="4:7">
      <c r="D1418" s="307"/>
      <c r="E1418" s="307"/>
      <c r="F1418" s="307"/>
      <c r="G1418" s="307"/>
    </row>
    <row r="1419" spans="4:7">
      <c r="D1419" s="307"/>
      <c r="E1419" s="307"/>
      <c r="F1419" s="307"/>
      <c r="G1419" s="307"/>
    </row>
    <row r="1420" spans="4:7">
      <c r="D1420" s="307"/>
      <c r="E1420" s="307"/>
      <c r="F1420" s="307"/>
      <c r="G1420" s="307"/>
    </row>
    <row r="1421" spans="4:7">
      <c r="D1421" s="307"/>
      <c r="E1421" s="307"/>
      <c r="F1421" s="307"/>
      <c r="G1421" s="307"/>
    </row>
    <row r="1422" spans="4:7">
      <c r="D1422" s="307"/>
      <c r="E1422" s="307"/>
      <c r="F1422" s="307"/>
      <c r="G1422" s="307"/>
    </row>
    <row r="1423" spans="4:7">
      <c r="D1423" s="307"/>
      <c r="E1423" s="307"/>
      <c r="F1423" s="307"/>
      <c r="G1423" s="307"/>
    </row>
    <row r="1424" spans="4:7">
      <c r="D1424" s="307"/>
      <c r="E1424" s="307"/>
      <c r="F1424" s="307"/>
      <c r="G1424" s="307"/>
    </row>
    <row r="1425" spans="4:7">
      <c r="D1425" s="307"/>
      <c r="E1425" s="307"/>
      <c r="F1425" s="307"/>
      <c r="G1425" s="307"/>
    </row>
    <row r="1426" spans="4:7">
      <c r="D1426" s="307"/>
      <c r="E1426" s="307"/>
      <c r="F1426" s="307"/>
      <c r="G1426" s="307"/>
    </row>
    <row r="1427" spans="4:7">
      <c r="D1427" s="307"/>
      <c r="E1427" s="307"/>
      <c r="F1427" s="307"/>
      <c r="G1427" s="307"/>
    </row>
    <row r="1428" spans="4:7">
      <c r="D1428" s="307"/>
      <c r="E1428" s="307"/>
      <c r="F1428" s="307"/>
      <c r="G1428" s="307"/>
    </row>
    <row r="1429" spans="4:7">
      <c r="D1429" s="307"/>
      <c r="E1429" s="307"/>
      <c r="F1429" s="307"/>
      <c r="G1429" s="307"/>
    </row>
    <row r="1430" spans="4:7">
      <c r="D1430" s="307"/>
      <c r="E1430" s="307"/>
      <c r="F1430" s="307"/>
      <c r="G1430" s="307"/>
    </row>
    <row r="1431" spans="4:7">
      <c r="D1431" s="307"/>
      <c r="E1431" s="307"/>
      <c r="F1431" s="307"/>
      <c r="G1431" s="307"/>
    </row>
    <row r="1432" spans="4:7">
      <c r="D1432" s="307"/>
      <c r="E1432" s="307"/>
      <c r="F1432" s="307"/>
      <c r="G1432" s="307"/>
    </row>
    <row r="1433" spans="4:7">
      <c r="D1433" s="307"/>
      <c r="E1433" s="307"/>
      <c r="F1433" s="307"/>
      <c r="G1433" s="307"/>
    </row>
    <row r="1434" spans="4:7">
      <c r="D1434" s="307"/>
      <c r="E1434" s="307"/>
      <c r="F1434" s="307"/>
      <c r="G1434" s="307"/>
    </row>
    <row r="1435" spans="4:7">
      <c r="D1435" s="307"/>
      <c r="E1435" s="307"/>
      <c r="F1435" s="307"/>
      <c r="G1435" s="307"/>
    </row>
    <row r="1436" spans="4:7">
      <c r="D1436" s="307"/>
      <c r="E1436" s="307"/>
      <c r="F1436" s="307"/>
      <c r="G1436" s="307"/>
    </row>
    <row r="1437" spans="4:7">
      <c r="D1437" s="307"/>
      <c r="E1437" s="307"/>
      <c r="F1437" s="307"/>
      <c r="G1437" s="307"/>
    </row>
    <row r="1438" spans="4:7">
      <c r="D1438" s="307"/>
      <c r="E1438" s="307"/>
      <c r="F1438" s="307"/>
      <c r="G1438" s="307"/>
    </row>
    <row r="1439" spans="4:7">
      <c r="D1439" s="307"/>
      <c r="E1439" s="307"/>
      <c r="F1439" s="307"/>
      <c r="G1439" s="307"/>
    </row>
    <row r="1440" spans="4:7">
      <c r="D1440" s="307"/>
      <c r="E1440" s="307"/>
      <c r="F1440" s="307"/>
      <c r="G1440" s="307"/>
    </row>
    <row r="1441" spans="4:7">
      <c r="D1441" s="307"/>
      <c r="E1441" s="307"/>
      <c r="F1441" s="307"/>
      <c r="G1441" s="307"/>
    </row>
    <row r="1442" spans="4:7">
      <c r="D1442" s="307"/>
      <c r="E1442" s="307"/>
      <c r="F1442" s="307"/>
      <c r="G1442" s="307"/>
    </row>
    <row r="1443" spans="4:7">
      <c r="D1443" s="307"/>
      <c r="E1443" s="307"/>
      <c r="F1443" s="307"/>
      <c r="G1443" s="307"/>
    </row>
    <row r="1444" spans="4:7">
      <c r="D1444" s="307"/>
      <c r="E1444" s="307"/>
      <c r="F1444" s="307"/>
      <c r="G1444" s="307"/>
    </row>
    <row r="1445" spans="4:7">
      <c r="D1445" s="307"/>
      <c r="E1445" s="307"/>
      <c r="F1445" s="307"/>
      <c r="G1445" s="307"/>
    </row>
    <row r="1446" spans="4:7">
      <c r="D1446" s="307"/>
      <c r="E1446" s="307"/>
      <c r="F1446" s="307"/>
      <c r="G1446" s="307"/>
    </row>
    <row r="1447" spans="4:7">
      <c r="D1447" s="307"/>
      <c r="E1447" s="307"/>
      <c r="F1447" s="307"/>
      <c r="G1447" s="307"/>
    </row>
    <row r="1448" spans="4:7">
      <c r="D1448" s="307"/>
      <c r="E1448" s="307"/>
      <c r="F1448" s="307"/>
      <c r="G1448" s="307"/>
    </row>
    <row r="1449" spans="4:7">
      <c r="D1449" s="307"/>
      <c r="E1449" s="307"/>
      <c r="F1449" s="307"/>
      <c r="G1449" s="307"/>
    </row>
    <row r="1450" spans="4:7">
      <c r="D1450" s="307"/>
      <c r="E1450" s="307"/>
      <c r="F1450" s="307"/>
      <c r="G1450" s="307"/>
    </row>
    <row r="1451" spans="4:7">
      <c r="D1451" s="307"/>
      <c r="E1451" s="307"/>
      <c r="F1451" s="307"/>
      <c r="G1451" s="307"/>
    </row>
    <row r="1452" spans="4:7">
      <c r="D1452" s="307"/>
      <c r="E1452" s="307"/>
      <c r="F1452" s="307"/>
      <c r="G1452" s="307"/>
    </row>
    <row r="1453" spans="4:7">
      <c r="D1453" s="307"/>
      <c r="E1453" s="307"/>
      <c r="F1453" s="307"/>
      <c r="G1453" s="307"/>
    </row>
    <row r="1454" spans="4:7">
      <c r="D1454" s="307"/>
      <c r="E1454" s="307"/>
      <c r="F1454" s="307"/>
      <c r="G1454" s="307"/>
    </row>
    <row r="1455" spans="4:7">
      <c r="D1455" s="307"/>
      <c r="E1455" s="307"/>
      <c r="F1455" s="307"/>
      <c r="G1455" s="307"/>
    </row>
    <row r="1456" spans="4:7">
      <c r="D1456" s="307"/>
      <c r="E1456" s="307"/>
      <c r="F1456" s="307"/>
      <c r="G1456" s="307"/>
    </row>
    <row r="1457" spans="4:7">
      <c r="D1457" s="307"/>
      <c r="E1457" s="307"/>
      <c r="F1457" s="307"/>
      <c r="G1457" s="307"/>
    </row>
    <row r="1458" spans="4:7">
      <c r="D1458" s="307"/>
      <c r="E1458" s="307"/>
      <c r="F1458" s="307"/>
      <c r="G1458" s="307"/>
    </row>
    <row r="1459" spans="4:7">
      <c r="D1459" s="307"/>
      <c r="E1459" s="307"/>
      <c r="F1459" s="307"/>
      <c r="G1459" s="307"/>
    </row>
    <row r="1460" spans="4:7">
      <c r="D1460" s="307"/>
      <c r="E1460" s="307"/>
      <c r="F1460" s="307"/>
      <c r="G1460" s="307"/>
    </row>
    <row r="1461" spans="4:7">
      <c r="D1461" s="307"/>
      <c r="E1461" s="307"/>
      <c r="F1461" s="307"/>
      <c r="G1461" s="307"/>
    </row>
    <row r="1462" spans="4:7">
      <c r="D1462" s="307"/>
      <c r="E1462" s="307"/>
      <c r="F1462" s="307"/>
      <c r="G1462" s="307"/>
    </row>
    <row r="1463" spans="4:7">
      <c r="D1463" s="307"/>
      <c r="E1463" s="307"/>
      <c r="F1463" s="307"/>
      <c r="G1463" s="307"/>
    </row>
    <row r="1464" spans="4:7">
      <c r="D1464" s="307"/>
      <c r="E1464" s="307"/>
      <c r="F1464" s="307"/>
      <c r="G1464" s="307"/>
    </row>
    <row r="1465" spans="4:7">
      <c r="D1465" s="307"/>
      <c r="E1465" s="307"/>
      <c r="F1465" s="307"/>
      <c r="G1465" s="307"/>
    </row>
    <row r="1466" spans="4:7">
      <c r="D1466" s="307"/>
      <c r="E1466" s="307"/>
      <c r="F1466" s="307"/>
      <c r="G1466" s="307"/>
    </row>
    <row r="1467" spans="4:7">
      <c r="D1467" s="307"/>
      <c r="E1467" s="307"/>
      <c r="F1467" s="307"/>
      <c r="G1467" s="307"/>
    </row>
    <row r="1468" spans="4:7">
      <c r="D1468" s="307"/>
      <c r="E1468" s="307"/>
      <c r="F1468" s="307"/>
      <c r="G1468" s="307"/>
    </row>
    <row r="1469" spans="4:7">
      <c r="D1469" s="307"/>
      <c r="E1469" s="307"/>
      <c r="F1469" s="307"/>
      <c r="G1469" s="307"/>
    </row>
    <row r="1470" spans="4:7">
      <c r="D1470" s="307"/>
      <c r="E1470" s="307"/>
      <c r="F1470" s="307"/>
      <c r="G1470" s="307"/>
    </row>
    <row r="1471" spans="4:7">
      <c r="D1471" s="307"/>
      <c r="E1471" s="307"/>
      <c r="F1471" s="307"/>
      <c r="G1471" s="307"/>
    </row>
    <row r="1472" spans="4:7">
      <c r="D1472" s="307"/>
      <c r="E1472" s="307"/>
      <c r="F1472" s="307"/>
      <c r="G1472" s="307"/>
    </row>
    <row r="1473" spans="4:7">
      <c r="D1473" s="307"/>
      <c r="E1473" s="307"/>
      <c r="F1473" s="307"/>
      <c r="G1473" s="307"/>
    </row>
    <row r="1474" spans="4:7">
      <c r="D1474" s="307"/>
      <c r="E1474" s="307"/>
      <c r="F1474" s="307"/>
      <c r="G1474" s="307"/>
    </row>
    <row r="1475" spans="4:7">
      <c r="D1475" s="307"/>
      <c r="E1475" s="307"/>
      <c r="F1475" s="307"/>
      <c r="G1475" s="307"/>
    </row>
    <row r="1476" spans="4:7">
      <c r="D1476" s="307"/>
      <c r="E1476" s="307"/>
      <c r="F1476" s="307"/>
      <c r="G1476" s="307"/>
    </row>
    <row r="1477" spans="4:7">
      <c r="D1477" s="307"/>
      <c r="E1477" s="307"/>
      <c r="F1477" s="307"/>
      <c r="G1477" s="307"/>
    </row>
    <row r="1478" spans="4:7">
      <c r="D1478" s="307"/>
      <c r="E1478" s="307"/>
      <c r="F1478" s="307"/>
      <c r="G1478" s="307"/>
    </row>
    <row r="1479" spans="4:7">
      <c r="D1479" s="307"/>
      <c r="E1479" s="307"/>
      <c r="F1479" s="307"/>
      <c r="G1479" s="307"/>
    </row>
    <row r="1480" spans="4:7">
      <c r="D1480" s="307"/>
      <c r="E1480" s="307"/>
      <c r="F1480" s="307"/>
      <c r="G1480" s="307"/>
    </row>
    <row r="1481" spans="4:7">
      <c r="D1481" s="307"/>
      <c r="E1481" s="307"/>
      <c r="F1481" s="307"/>
      <c r="G1481" s="307"/>
    </row>
    <row r="1482" spans="4:7">
      <c r="D1482" s="307"/>
      <c r="E1482" s="307"/>
      <c r="F1482" s="307"/>
      <c r="G1482" s="307"/>
    </row>
    <row r="1483" spans="4:7">
      <c r="D1483" s="307"/>
      <c r="E1483" s="307"/>
      <c r="F1483" s="307"/>
      <c r="G1483" s="307"/>
    </row>
    <row r="1484" spans="4:7">
      <c r="D1484" s="307"/>
      <c r="E1484" s="307"/>
      <c r="F1484" s="307"/>
      <c r="G1484" s="307"/>
    </row>
    <row r="1485" spans="4:7">
      <c r="D1485" s="307"/>
      <c r="E1485" s="307"/>
      <c r="F1485" s="307"/>
      <c r="G1485" s="307"/>
    </row>
    <row r="1486" spans="4:7">
      <c r="D1486" s="307"/>
      <c r="E1486" s="307"/>
      <c r="F1486" s="307"/>
      <c r="G1486" s="307"/>
    </row>
    <row r="1487" spans="4:7">
      <c r="D1487" s="307"/>
      <c r="E1487" s="307"/>
      <c r="F1487" s="307"/>
      <c r="G1487" s="307"/>
    </row>
    <row r="1488" spans="4:7">
      <c r="D1488" s="307"/>
      <c r="E1488" s="307"/>
      <c r="F1488" s="307"/>
      <c r="G1488" s="307"/>
    </row>
    <row r="1489" spans="4:7">
      <c r="D1489" s="307"/>
      <c r="E1489" s="307"/>
      <c r="F1489" s="307"/>
      <c r="G1489" s="307"/>
    </row>
    <row r="1490" spans="4:7">
      <c r="D1490" s="307"/>
      <c r="E1490" s="307"/>
      <c r="F1490" s="307"/>
      <c r="G1490" s="307"/>
    </row>
    <row r="1491" spans="4:7">
      <c r="D1491" s="307"/>
      <c r="E1491" s="307"/>
      <c r="F1491" s="307"/>
      <c r="G1491" s="307"/>
    </row>
    <row r="1492" spans="4:7">
      <c r="D1492" s="307"/>
      <c r="E1492" s="307"/>
      <c r="F1492" s="307"/>
      <c r="G1492" s="307"/>
    </row>
    <row r="1493" spans="4:7">
      <c r="D1493" s="307"/>
      <c r="E1493" s="307"/>
      <c r="F1493" s="307"/>
      <c r="G1493" s="307"/>
    </row>
    <row r="1494" spans="4:7">
      <c r="D1494" s="307"/>
      <c r="E1494" s="307"/>
      <c r="F1494" s="307"/>
      <c r="G1494" s="307"/>
    </row>
    <row r="1495" spans="4:7">
      <c r="D1495" s="307"/>
      <c r="E1495" s="307"/>
      <c r="F1495" s="307"/>
      <c r="G1495" s="307"/>
    </row>
    <row r="1496" spans="4:7">
      <c r="D1496" s="307"/>
      <c r="E1496" s="307"/>
      <c r="F1496" s="307"/>
      <c r="G1496" s="307"/>
    </row>
    <row r="1497" spans="4:7">
      <c r="D1497" s="307"/>
      <c r="E1497" s="307"/>
      <c r="F1497" s="307"/>
      <c r="G1497" s="307"/>
    </row>
    <row r="1498" spans="4:7">
      <c r="D1498" s="307"/>
      <c r="E1498" s="307"/>
      <c r="F1498" s="307"/>
      <c r="G1498" s="307"/>
    </row>
    <row r="1499" spans="4:7">
      <c r="D1499" s="307"/>
      <c r="E1499" s="307"/>
      <c r="F1499" s="307"/>
      <c r="G1499" s="307"/>
    </row>
    <row r="1500" spans="4:7">
      <c r="D1500" s="307"/>
      <c r="E1500" s="307"/>
      <c r="F1500" s="307"/>
      <c r="G1500" s="307"/>
    </row>
    <row r="1501" spans="4:7">
      <c r="D1501" s="307"/>
      <c r="E1501" s="307"/>
      <c r="F1501" s="307"/>
      <c r="G1501" s="307"/>
    </row>
    <row r="1502" spans="4:7">
      <c r="D1502" s="307"/>
      <c r="E1502" s="307"/>
      <c r="F1502" s="307"/>
      <c r="G1502" s="307"/>
    </row>
    <row r="1503" spans="4:7">
      <c r="D1503" s="307"/>
      <c r="E1503" s="307"/>
      <c r="F1503" s="307"/>
      <c r="G1503" s="307"/>
    </row>
    <row r="1504" spans="4:7">
      <c r="D1504" s="307"/>
      <c r="E1504" s="307"/>
      <c r="F1504" s="307"/>
      <c r="G1504" s="307"/>
    </row>
    <row r="1505" spans="4:7">
      <c r="D1505" s="307"/>
      <c r="E1505" s="307"/>
      <c r="F1505" s="307"/>
      <c r="G1505" s="307"/>
    </row>
    <row r="1506" spans="4:7">
      <c r="D1506" s="307"/>
      <c r="E1506" s="307"/>
      <c r="F1506" s="307"/>
      <c r="G1506" s="307"/>
    </row>
    <row r="1507" spans="4:7">
      <c r="D1507" s="307"/>
      <c r="E1507" s="307"/>
      <c r="F1507" s="307"/>
      <c r="G1507" s="307"/>
    </row>
    <row r="1508" spans="4:7">
      <c r="D1508" s="307"/>
      <c r="E1508" s="307"/>
      <c r="F1508" s="307"/>
      <c r="G1508" s="307"/>
    </row>
    <row r="1509" spans="4:7">
      <c r="D1509" s="307"/>
      <c r="E1509" s="307"/>
      <c r="F1509" s="307"/>
      <c r="G1509" s="307"/>
    </row>
    <row r="1510" spans="4:7">
      <c r="D1510" s="307"/>
      <c r="E1510" s="307"/>
      <c r="F1510" s="307"/>
      <c r="G1510" s="307"/>
    </row>
    <row r="1511" spans="4:7">
      <c r="D1511" s="307"/>
      <c r="E1511" s="307"/>
      <c r="F1511" s="307"/>
      <c r="G1511" s="307"/>
    </row>
    <row r="1512" spans="4:7">
      <c r="D1512" s="307"/>
      <c r="E1512" s="307"/>
      <c r="F1512" s="307"/>
      <c r="G1512" s="307"/>
    </row>
    <row r="1513" spans="4:7">
      <c r="D1513" s="307"/>
      <c r="E1513" s="307"/>
      <c r="F1513" s="307"/>
      <c r="G1513" s="307"/>
    </row>
    <row r="1514" spans="4:7">
      <c r="D1514" s="307"/>
      <c r="E1514" s="307"/>
      <c r="F1514" s="307"/>
      <c r="G1514" s="307"/>
    </row>
    <row r="1515" spans="4:7">
      <c r="D1515" s="307"/>
      <c r="E1515" s="307"/>
      <c r="F1515" s="307"/>
      <c r="G1515" s="307"/>
    </row>
    <row r="1516" spans="4:7">
      <c r="D1516" s="307"/>
      <c r="E1516" s="307"/>
      <c r="F1516" s="307"/>
      <c r="G1516" s="307"/>
    </row>
    <row r="1517" spans="4:7">
      <c r="D1517" s="307"/>
      <c r="E1517" s="307"/>
      <c r="F1517" s="307"/>
      <c r="G1517" s="307"/>
    </row>
    <row r="1518" spans="4:7">
      <c r="D1518" s="307"/>
      <c r="E1518" s="307"/>
      <c r="F1518" s="307"/>
      <c r="G1518" s="307"/>
    </row>
    <row r="1519" spans="4:7">
      <c r="D1519" s="307"/>
      <c r="E1519" s="307"/>
      <c r="F1519" s="307"/>
      <c r="G1519" s="307"/>
    </row>
    <row r="1520" spans="4:7">
      <c r="D1520" s="307"/>
      <c r="E1520" s="307"/>
      <c r="F1520" s="307"/>
      <c r="G1520" s="307"/>
    </row>
    <row r="1521" spans="4:7">
      <c r="D1521" s="307"/>
      <c r="E1521" s="307"/>
      <c r="F1521" s="307"/>
      <c r="G1521" s="307"/>
    </row>
    <row r="1522" spans="4:7">
      <c r="D1522" s="307"/>
      <c r="E1522" s="307"/>
      <c r="F1522" s="307"/>
      <c r="G1522" s="307"/>
    </row>
    <row r="1523" spans="4:7">
      <c r="D1523" s="307"/>
      <c r="E1523" s="307"/>
      <c r="F1523" s="307"/>
      <c r="G1523" s="307"/>
    </row>
    <row r="1524" spans="4:7">
      <c r="D1524" s="307"/>
      <c r="E1524" s="307"/>
      <c r="F1524" s="307"/>
      <c r="G1524" s="307"/>
    </row>
    <row r="1525" spans="4:7">
      <c r="D1525" s="307"/>
      <c r="E1525" s="307"/>
      <c r="F1525" s="307"/>
      <c r="G1525" s="307"/>
    </row>
    <row r="1526" spans="4:7">
      <c r="D1526" s="307"/>
      <c r="E1526" s="307"/>
      <c r="F1526" s="307"/>
      <c r="G1526" s="307"/>
    </row>
    <row r="1527" spans="4:7">
      <c r="D1527" s="307"/>
      <c r="E1527" s="307"/>
      <c r="F1527" s="307"/>
      <c r="G1527" s="307"/>
    </row>
    <row r="1528" spans="4:7">
      <c r="D1528" s="307"/>
      <c r="E1528" s="307"/>
      <c r="F1528" s="307"/>
      <c r="G1528" s="307"/>
    </row>
    <row r="1529" spans="4:7">
      <c r="D1529" s="307"/>
      <c r="E1529" s="307"/>
      <c r="F1529" s="307"/>
      <c r="G1529" s="307"/>
    </row>
    <row r="1530" spans="4:7">
      <c r="D1530" s="307"/>
      <c r="E1530" s="307"/>
      <c r="F1530" s="307"/>
      <c r="G1530" s="307"/>
    </row>
    <row r="1531" spans="4:7">
      <c r="D1531" s="307"/>
      <c r="E1531" s="307"/>
      <c r="F1531" s="307"/>
      <c r="G1531" s="307"/>
    </row>
    <row r="1532" spans="4:7">
      <c r="D1532" s="307"/>
      <c r="E1532" s="307"/>
      <c r="F1532" s="307"/>
      <c r="G1532" s="307"/>
    </row>
    <row r="1533" spans="4:7">
      <c r="D1533" s="307"/>
      <c r="E1533" s="307"/>
      <c r="F1533" s="307"/>
      <c r="G1533" s="307"/>
    </row>
    <row r="1534" spans="4:7">
      <c r="D1534" s="307"/>
      <c r="E1534" s="307"/>
      <c r="F1534" s="307"/>
      <c r="G1534" s="307"/>
    </row>
    <row r="1535" spans="4:7">
      <c r="D1535" s="307"/>
      <c r="E1535" s="307"/>
      <c r="F1535" s="307"/>
      <c r="G1535" s="307"/>
    </row>
    <row r="1536" spans="4:7">
      <c r="D1536" s="307"/>
      <c r="E1536" s="307"/>
      <c r="F1536" s="307"/>
      <c r="G1536" s="307"/>
    </row>
    <row r="1537" spans="4:7">
      <c r="D1537" s="307"/>
      <c r="E1537" s="307"/>
      <c r="F1537" s="307"/>
      <c r="G1537" s="307"/>
    </row>
    <row r="1538" spans="4:7">
      <c r="D1538" s="307"/>
      <c r="E1538" s="307"/>
      <c r="F1538" s="307"/>
      <c r="G1538" s="307"/>
    </row>
    <row r="1539" spans="4:7">
      <c r="D1539" s="307"/>
      <c r="E1539" s="307"/>
      <c r="F1539" s="307"/>
      <c r="G1539" s="307"/>
    </row>
    <row r="1540" spans="4:7">
      <c r="D1540" s="307"/>
      <c r="E1540" s="307"/>
      <c r="F1540" s="307"/>
      <c r="G1540" s="307"/>
    </row>
    <row r="1541" spans="4:7">
      <c r="D1541" s="307"/>
      <c r="E1541" s="307"/>
      <c r="F1541" s="307"/>
      <c r="G1541" s="307"/>
    </row>
    <row r="1542" spans="4:7">
      <c r="D1542" s="307"/>
      <c r="E1542" s="307"/>
      <c r="F1542" s="307"/>
      <c r="G1542" s="307"/>
    </row>
    <row r="1543" spans="4:7">
      <c r="D1543" s="307"/>
      <c r="E1543" s="307"/>
      <c r="F1543" s="307"/>
      <c r="G1543" s="307"/>
    </row>
    <row r="1544" spans="4:7">
      <c r="D1544" s="307"/>
      <c r="E1544" s="307"/>
      <c r="F1544" s="307"/>
      <c r="G1544" s="307"/>
    </row>
    <row r="1545" spans="4:7">
      <c r="D1545" s="307"/>
      <c r="E1545" s="307"/>
      <c r="F1545" s="307"/>
      <c r="G1545" s="307"/>
    </row>
    <row r="1546" spans="4:7">
      <c r="D1546" s="307"/>
      <c r="E1546" s="307"/>
      <c r="F1546" s="307"/>
      <c r="G1546" s="307"/>
    </row>
    <row r="1547" spans="4:7">
      <c r="D1547" s="307"/>
      <c r="E1547" s="307"/>
      <c r="F1547" s="307"/>
      <c r="G1547" s="307"/>
    </row>
    <row r="1548" spans="4:7">
      <c r="D1548" s="307"/>
      <c r="E1548" s="307"/>
      <c r="F1548" s="307"/>
      <c r="G1548" s="307"/>
    </row>
    <row r="1549" spans="4:7">
      <c r="D1549" s="307"/>
      <c r="E1549" s="307"/>
      <c r="F1549" s="307"/>
      <c r="G1549" s="307"/>
    </row>
    <row r="1550" spans="4:7">
      <c r="D1550" s="307"/>
      <c r="E1550" s="307"/>
      <c r="F1550" s="307"/>
      <c r="G1550" s="307"/>
    </row>
    <row r="1551" spans="4:7">
      <c r="D1551" s="307"/>
      <c r="E1551" s="307"/>
      <c r="F1551" s="307"/>
      <c r="G1551" s="307"/>
    </row>
    <row r="1552" spans="4:7">
      <c r="D1552" s="307"/>
      <c r="E1552" s="307"/>
      <c r="F1552" s="307"/>
      <c r="G1552" s="307"/>
    </row>
    <row r="1553" spans="4:7">
      <c r="D1553" s="307"/>
      <c r="E1553" s="307"/>
      <c r="F1553" s="307"/>
      <c r="G1553" s="307"/>
    </row>
    <row r="1554" spans="4:7">
      <c r="D1554" s="307"/>
      <c r="E1554" s="307"/>
      <c r="F1554" s="307"/>
      <c r="G1554" s="307"/>
    </row>
    <row r="1555" spans="4:7">
      <c r="D1555" s="307"/>
      <c r="E1555" s="307"/>
      <c r="F1555" s="307"/>
      <c r="G1555" s="307"/>
    </row>
    <row r="1556" spans="4:7">
      <c r="D1556" s="307"/>
      <c r="E1556" s="307"/>
      <c r="F1556" s="307"/>
      <c r="G1556" s="307"/>
    </row>
    <row r="1557" spans="4:7">
      <c r="D1557" s="307"/>
      <c r="E1557" s="307"/>
      <c r="F1557" s="307"/>
      <c r="G1557" s="307"/>
    </row>
    <row r="1558" spans="4:7">
      <c r="D1558" s="307"/>
      <c r="E1558" s="307"/>
      <c r="F1558" s="307"/>
      <c r="G1558" s="307"/>
    </row>
    <row r="1559" spans="4:7">
      <c r="D1559" s="307"/>
      <c r="E1559" s="307"/>
      <c r="F1559" s="307"/>
      <c r="G1559" s="307"/>
    </row>
    <row r="1560" spans="4:7">
      <c r="D1560" s="307"/>
      <c r="E1560" s="307"/>
      <c r="F1560" s="307"/>
      <c r="G1560" s="307"/>
    </row>
    <row r="1561" spans="4:7">
      <c r="D1561" s="307"/>
      <c r="E1561" s="307"/>
      <c r="F1561" s="307"/>
      <c r="G1561" s="307"/>
    </row>
    <row r="1562" spans="4:7">
      <c r="D1562" s="307"/>
      <c r="E1562" s="307"/>
      <c r="F1562" s="307"/>
      <c r="G1562" s="307"/>
    </row>
    <row r="1563" spans="4:7">
      <c r="D1563" s="307"/>
      <c r="E1563" s="307"/>
      <c r="F1563" s="307"/>
      <c r="G1563" s="307"/>
    </row>
    <row r="1564" spans="4:7">
      <c r="D1564" s="307"/>
      <c r="E1564" s="307"/>
      <c r="F1564" s="307"/>
      <c r="G1564" s="307"/>
    </row>
    <row r="1565" spans="4:7">
      <c r="D1565" s="307"/>
      <c r="E1565" s="307"/>
      <c r="F1565" s="307"/>
      <c r="G1565" s="307"/>
    </row>
    <row r="1566" spans="4:7">
      <c r="D1566" s="307"/>
      <c r="E1566" s="307"/>
      <c r="F1566" s="307"/>
      <c r="G1566" s="307"/>
    </row>
    <row r="1567" spans="4:7">
      <c r="D1567" s="307"/>
      <c r="E1567" s="307"/>
      <c r="F1567" s="307"/>
      <c r="G1567" s="307"/>
    </row>
    <row r="1568" spans="4:7">
      <c r="D1568" s="307"/>
      <c r="E1568" s="307"/>
      <c r="F1568" s="307"/>
      <c r="G1568" s="307"/>
    </row>
    <row r="1569" spans="4:7">
      <c r="D1569" s="307"/>
      <c r="E1569" s="307"/>
      <c r="F1569" s="307"/>
      <c r="G1569" s="307"/>
    </row>
    <row r="1570" spans="4:7">
      <c r="D1570" s="307"/>
      <c r="E1570" s="307"/>
      <c r="F1570" s="307"/>
      <c r="G1570" s="307"/>
    </row>
    <row r="1571" spans="4:7">
      <c r="D1571" s="307"/>
      <c r="E1571" s="307"/>
      <c r="F1571" s="307"/>
      <c r="G1571" s="307"/>
    </row>
    <row r="1572" spans="4:7">
      <c r="D1572" s="307"/>
      <c r="E1572" s="307"/>
      <c r="F1572" s="307"/>
      <c r="G1572" s="307"/>
    </row>
    <row r="1573" spans="4:7">
      <c r="D1573" s="307"/>
      <c r="E1573" s="307"/>
      <c r="F1573" s="307"/>
      <c r="G1573" s="307"/>
    </row>
    <row r="1574" spans="4:7">
      <c r="D1574" s="307"/>
      <c r="E1574" s="307"/>
      <c r="F1574" s="307"/>
      <c r="G1574" s="307"/>
    </row>
    <row r="1575" spans="4:7">
      <c r="D1575" s="307"/>
      <c r="E1575" s="307"/>
      <c r="F1575" s="307"/>
      <c r="G1575" s="307"/>
    </row>
    <row r="1576" spans="4:7">
      <c r="D1576" s="307"/>
      <c r="E1576" s="307"/>
      <c r="F1576" s="307"/>
      <c r="G1576" s="307"/>
    </row>
    <row r="1577" spans="4:7">
      <c r="D1577" s="307"/>
      <c r="E1577" s="307"/>
      <c r="F1577" s="307"/>
      <c r="G1577" s="307"/>
    </row>
    <row r="1578" spans="4:7">
      <c r="D1578" s="307"/>
      <c r="E1578" s="307"/>
      <c r="F1578" s="307"/>
      <c r="G1578" s="307"/>
    </row>
    <row r="1579" spans="4:7">
      <c r="D1579" s="307"/>
      <c r="E1579" s="307"/>
      <c r="F1579" s="307"/>
      <c r="G1579" s="307"/>
    </row>
    <row r="1580" spans="4:7">
      <c r="D1580" s="307"/>
      <c r="E1580" s="307"/>
      <c r="F1580" s="307"/>
      <c r="G1580" s="307"/>
    </row>
    <row r="1581" spans="4:7">
      <c r="D1581" s="307"/>
      <c r="E1581" s="307"/>
      <c r="F1581" s="307"/>
      <c r="G1581" s="307"/>
    </row>
    <row r="1582" spans="4:7">
      <c r="D1582" s="307"/>
      <c r="E1582" s="307"/>
      <c r="F1582" s="307"/>
      <c r="G1582" s="307"/>
    </row>
    <row r="1583" spans="4:7">
      <c r="D1583" s="307"/>
      <c r="E1583" s="307"/>
      <c r="F1583" s="307"/>
      <c r="G1583" s="307"/>
    </row>
    <row r="1584" spans="4:7">
      <c r="D1584" s="307"/>
      <c r="E1584" s="307"/>
      <c r="F1584" s="307"/>
      <c r="G1584" s="307"/>
    </row>
    <row r="1585" spans="4:7">
      <c r="D1585" s="307"/>
      <c r="E1585" s="307"/>
      <c r="F1585" s="307"/>
      <c r="G1585" s="307"/>
    </row>
    <row r="1586" spans="4:7">
      <c r="D1586" s="307"/>
      <c r="E1586" s="307"/>
      <c r="F1586" s="307"/>
      <c r="G1586" s="307"/>
    </row>
    <row r="1587" spans="4:7">
      <c r="D1587" s="307"/>
      <c r="E1587" s="307"/>
      <c r="F1587" s="307"/>
      <c r="G1587" s="307"/>
    </row>
    <row r="1588" spans="4:7">
      <c r="D1588" s="307"/>
      <c r="E1588" s="307"/>
      <c r="F1588" s="307"/>
      <c r="G1588" s="307"/>
    </row>
    <row r="1589" spans="4:7">
      <c r="D1589" s="307"/>
      <c r="E1589" s="307"/>
      <c r="F1589" s="307"/>
      <c r="G1589" s="307"/>
    </row>
    <row r="1590" spans="4:7">
      <c r="D1590" s="307"/>
      <c r="E1590" s="307"/>
      <c r="F1590" s="307"/>
      <c r="G1590" s="307"/>
    </row>
    <row r="1591" spans="4:7">
      <c r="D1591" s="307"/>
      <c r="E1591" s="307"/>
      <c r="F1591" s="307"/>
      <c r="G1591" s="307"/>
    </row>
    <row r="1592" spans="4:7">
      <c r="D1592" s="307"/>
      <c r="E1592" s="307"/>
      <c r="F1592" s="307"/>
      <c r="G1592" s="307"/>
    </row>
    <row r="1593" spans="4:7">
      <c r="D1593" s="307"/>
      <c r="E1593" s="307"/>
      <c r="F1593" s="307"/>
      <c r="G1593" s="307"/>
    </row>
    <row r="1594" spans="4:7">
      <c r="D1594" s="307"/>
      <c r="E1594" s="307"/>
      <c r="F1594" s="307"/>
      <c r="G1594" s="307"/>
    </row>
    <row r="1595" spans="4:7">
      <c r="D1595" s="307"/>
      <c r="E1595" s="307"/>
      <c r="F1595" s="307"/>
      <c r="G1595" s="307"/>
    </row>
    <row r="1596" spans="4:7">
      <c r="D1596" s="307"/>
      <c r="E1596" s="307"/>
      <c r="F1596" s="307"/>
      <c r="G1596" s="307"/>
    </row>
    <row r="1597" spans="4:7">
      <c r="D1597" s="307"/>
      <c r="E1597" s="307"/>
      <c r="F1597" s="307"/>
      <c r="G1597" s="307"/>
    </row>
    <row r="1598" spans="4:7">
      <c r="D1598" s="307"/>
      <c r="E1598" s="307"/>
      <c r="F1598" s="307"/>
      <c r="G1598" s="307"/>
    </row>
    <row r="1599" spans="4:7">
      <c r="D1599" s="307"/>
      <c r="E1599" s="307"/>
      <c r="F1599" s="307"/>
      <c r="G1599" s="307"/>
    </row>
    <row r="1600" spans="4:7">
      <c r="D1600" s="307"/>
      <c r="E1600" s="307"/>
      <c r="F1600" s="307"/>
      <c r="G1600" s="307"/>
    </row>
    <row r="1601" spans="4:7">
      <c r="D1601" s="307"/>
      <c r="E1601" s="307"/>
      <c r="F1601" s="307"/>
      <c r="G1601" s="307"/>
    </row>
    <row r="1602" spans="4:7">
      <c r="D1602" s="307"/>
      <c r="E1602" s="307"/>
      <c r="F1602" s="307"/>
      <c r="G1602" s="307"/>
    </row>
    <row r="1603" spans="4:7">
      <c r="D1603" s="307"/>
      <c r="E1603" s="307"/>
      <c r="F1603" s="307"/>
      <c r="G1603" s="307"/>
    </row>
    <row r="1604" spans="4:7">
      <c r="D1604" s="307"/>
      <c r="E1604" s="307"/>
      <c r="F1604" s="307"/>
      <c r="G1604" s="307"/>
    </row>
    <row r="1605" spans="4:7">
      <c r="D1605" s="307"/>
      <c r="E1605" s="307"/>
      <c r="F1605" s="307"/>
      <c r="G1605" s="307"/>
    </row>
    <row r="1606" spans="4:7">
      <c r="D1606" s="307"/>
      <c r="E1606" s="307"/>
      <c r="F1606" s="307"/>
      <c r="G1606" s="307"/>
    </row>
    <row r="1607" spans="4:7">
      <c r="D1607" s="307"/>
      <c r="E1607" s="307"/>
      <c r="F1607" s="307"/>
      <c r="G1607" s="307"/>
    </row>
    <row r="1608" spans="4:7">
      <c r="D1608" s="307"/>
      <c r="E1608" s="307"/>
      <c r="F1608" s="307"/>
      <c r="G1608" s="307"/>
    </row>
    <row r="1609" spans="4:7">
      <c r="D1609" s="307"/>
      <c r="E1609" s="307"/>
      <c r="F1609" s="307"/>
      <c r="G1609" s="307"/>
    </row>
    <row r="1610" spans="4:7">
      <c r="D1610" s="307"/>
      <c r="E1610" s="307"/>
      <c r="F1610" s="307"/>
      <c r="G1610" s="307"/>
    </row>
    <row r="1611" spans="4:7">
      <c r="D1611" s="307"/>
      <c r="E1611" s="307"/>
      <c r="F1611" s="307"/>
      <c r="G1611" s="307"/>
    </row>
    <row r="1612" spans="4:7">
      <c r="D1612" s="307"/>
      <c r="E1612" s="307"/>
      <c r="F1612" s="307"/>
      <c r="G1612" s="307"/>
    </row>
    <row r="1613" spans="4:7">
      <c r="D1613" s="307"/>
      <c r="E1613" s="307"/>
      <c r="F1613" s="307"/>
      <c r="G1613" s="307"/>
    </row>
    <row r="1614" spans="4:7">
      <c r="D1614" s="307"/>
      <c r="E1614" s="307"/>
      <c r="F1614" s="307"/>
      <c r="G1614" s="307"/>
    </row>
    <row r="1615" spans="4:7">
      <c r="D1615" s="307"/>
      <c r="E1615" s="307"/>
      <c r="F1615" s="307"/>
      <c r="G1615" s="307"/>
    </row>
    <row r="1616" spans="4:7">
      <c r="D1616" s="307"/>
      <c r="E1616" s="307"/>
      <c r="F1616" s="307"/>
      <c r="G1616" s="307"/>
    </row>
    <row r="1617" spans="4:7">
      <c r="D1617" s="307"/>
      <c r="E1617" s="307"/>
      <c r="F1617" s="307"/>
      <c r="G1617" s="307"/>
    </row>
    <row r="1618" spans="4:7">
      <c r="D1618" s="307"/>
      <c r="E1618" s="307"/>
      <c r="F1618" s="307"/>
      <c r="G1618" s="307"/>
    </row>
    <row r="1619" spans="4:7">
      <c r="D1619" s="307"/>
      <c r="E1619" s="307"/>
      <c r="F1619" s="307"/>
      <c r="G1619" s="307"/>
    </row>
    <row r="1620" spans="4:7">
      <c r="D1620" s="307"/>
      <c r="E1620" s="307"/>
      <c r="F1620" s="307"/>
      <c r="G1620" s="307"/>
    </row>
    <row r="1621" spans="4:7">
      <c r="D1621" s="307"/>
      <c r="E1621" s="307"/>
      <c r="F1621" s="307"/>
      <c r="G1621" s="307"/>
    </row>
    <row r="1622" spans="4:7">
      <c r="D1622" s="307"/>
      <c r="E1622" s="307"/>
      <c r="F1622" s="307"/>
      <c r="G1622" s="307"/>
    </row>
    <row r="1623" spans="4:7">
      <c r="D1623" s="307"/>
      <c r="E1623" s="307"/>
      <c r="F1623" s="307"/>
      <c r="G1623" s="307"/>
    </row>
    <row r="1624" spans="4:7">
      <c r="D1624" s="307"/>
      <c r="E1624" s="307"/>
      <c r="F1624" s="307"/>
      <c r="G1624" s="307"/>
    </row>
    <row r="1625" spans="4:7">
      <c r="D1625" s="307"/>
      <c r="E1625" s="307"/>
      <c r="F1625" s="307"/>
      <c r="G1625" s="307"/>
    </row>
    <row r="1626" spans="4:7">
      <c r="D1626" s="307"/>
      <c r="E1626" s="307"/>
      <c r="F1626" s="307"/>
      <c r="G1626" s="307"/>
    </row>
    <row r="1627" spans="4:7">
      <c r="D1627" s="307"/>
      <c r="E1627" s="307"/>
      <c r="F1627" s="307"/>
      <c r="G1627" s="307"/>
    </row>
    <row r="1628" spans="4:7">
      <c r="D1628" s="307"/>
      <c r="E1628" s="307"/>
      <c r="F1628" s="307"/>
      <c r="G1628" s="307"/>
    </row>
    <row r="1629" spans="4:7">
      <c r="D1629" s="307"/>
      <c r="E1629" s="307"/>
      <c r="F1629" s="307"/>
      <c r="G1629" s="307"/>
    </row>
    <row r="1630" spans="4:7">
      <c r="D1630" s="307"/>
      <c r="E1630" s="307"/>
      <c r="F1630" s="307"/>
      <c r="G1630" s="307"/>
    </row>
    <row r="1631" spans="4:7">
      <c r="D1631" s="307"/>
      <c r="E1631" s="307"/>
      <c r="F1631" s="307"/>
      <c r="G1631" s="307"/>
    </row>
    <row r="1632" spans="4:7">
      <c r="D1632" s="307"/>
      <c r="E1632" s="307"/>
      <c r="F1632" s="307"/>
      <c r="G1632" s="307"/>
    </row>
    <row r="1633" spans="4:7">
      <c r="D1633" s="307"/>
      <c r="E1633" s="307"/>
      <c r="F1633" s="307"/>
      <c r="G1633" s="307"/>
    </row>
    <row r="1634" spans="4:7">
      <c r="D1634" s="307"/>
      <c r="E1634" s="307"/>
      <c r="F1634" s="307"/>
      <c r="G1634" s="307"/>
    </row>
    <row r="1635" spans="4:7">
      <c r="D1635" s="307"/>
      <c r="E1635" s="307"/>
      <c r="F1635" s="307"/>
      <c r="G1635" s="307"/>
    </row>
    <row r="1636" spans="4:7">
      <c r="D1636" s="307"/>
      <c r="E1636" s="307"/>
      <c r="F1636" s="307"/>
      <c r="G1636" s="307"/>
    </row>
    <row r="1637" spans="4:7">
      <c r="D1637" s="307"/>
      <c r="E1637" s="307"/>
      <c r="F1637" s="307"/>
      <c r="G1637" s="307"/>
    </row>
    <row r="1638" spans="4:7">
      <c r="D1638" s="307"/>
      <c r="E1638" s="307"/>
      <c r="F1638" s="307"/>
      <c r="G1638" s="307"/>
    </row>
    <row r="1639" spans="4:7">
      <c r="D1639" s="307"/>
      <c r="E1639" s="307"/>
      <c r="F1639" s="307"/>
      <c r="G1639" s="307"/>
    </row>
    <row r="1640" spans="4:7">
      <c r="D1640" s="307"/>
      <c r="E1640" s="307"/>
      <c r="F1640" s="307"/>
      <c r="G1640" s="307"/>
    </row>
    <row r="1641" spans="4:7">
      <c r="D1641" s="307"/>
      <c r="E1641" s="307"/>
      <c r="F1641" s="307"/>
      <c r="G1641" s="307"/>
    </row>
    <row r="1642" spans="4:7">
      <c r="D1642" s="307"/>
      <c r="E1642" s="307"/>
      <c r="F1642" s="307"/>
      <c r="G1642" s="307"/>
    </row>
    <row r="1643" spans="4:7">
      <c r="D1643" s="307"/>
      <c r="E1643" s="307"/>
      <c r="F1643" s="307"/>
      <c r="G1643" s="307"/>
    </row>
    <row r="1644" spans="4:7">
      <c r="D1644" s="307"/>
      <c r="E1644" s="307"/>
      <c r="F1644" s="307"/>
      <c r="G1644" s="307"/>
    </row>
    <row r="1645" spans="4:7">
      <c r="D1645" s="307"/>
      <c r="E1645" s="307"/>
      <c r="F1645" s="307"/>
      <c r="G1645" s="307"/>
    </row>
    <row r="1646" spans="4:7">
      <c r="D1646" s="307"/>
      <c r="E1646" s="307"/>
      <c r="F1646" s="307"/>
      <c r="G1646" s="307"/>
    </row>
    <row r="1647" spans="4:7">
      <c r="D1647" s="307"/>
      <c r="E1647" s="307"/>
      <c r="F1647" s="307"/>
      <c r="G1647" s="307"/>
    </row>
    <row r="1648" spans="4:7">
      <c r="D1648" s="307"/>
      <c r="E1648" s="307"/>
      <c r="F1648" s="307"/>
      <c r="G1648" s="307"/>
    </row>
    <row r="1649" spans="4:7">
      <c r="D1649" s="307"/>
      <c r="E1649" s="307"/>
      <c r="F1649" s="307"/>
      <c r="G1649" s="307"/>
    </row>
    <row r="1650" spans="4:7">
      <c r="D1650" s="307"/>
      <c r="E1650" s="307"/>
      <c r="F1650" s="307"/>
      <c r="G1650" s="307"/>
    </row>
    <row r="1651" spans="4:7">
      <c r="D1651" s="307"/>
      <c r="E1651" s="307"/>
      <c r="F1651" s="307"/>
      <c r="G1651" s="307"/>
    </row>
    <row r="1652" spans="4:7">
      <c r="D1652" s="307"/>
      <c r="E1652" s="307"/>
      <c r="F1652" s="307"/>
      <c r="G1652" s="307"/>
    </row>
    <row r="1653" spans="4:7">
      <c r="D1653" s="307"/>
      <c r="E1653" s="307"/>
      <c r="F1653" s="307"/>
      <c r="G1653" s="307"/>
    </row>
    <row r="1654" spans="4:7">
      <c r="D1654" s="307"/>
      <c r="E1654" s="307"/>
      <c r="F1654" s="307"/>
      <c r="G1654" s="307"/>
    </row>
    <row r="1655" spans="4:7">
      <c r="D1655" s="307"/>
      <c r="E1655" s="307"/>
      <c r="F1655" s="307"/>
      <c r="G1655" s="307"/>
    </row>
    <row r="1656" spans="4:7">
      <c r="D1656" s="307"/>
      <c r="E1656" s="307"/>
      <c r="F1656" s="307"/>
      <c r="G1656" s="307"/>
    </row>
    <row r="1657" spans="4:7">
      <c r="D1657" s="307"/>
      <c r="E1657" s="307"/>
      <c r="F1657" s="307"/>
      <c r="G1657" s="307"/>
    </row>
    <row r="1658" spans="4:7">
      <c r="D1658" s="307"/>
      <c r="E1658" s="307"/>
      <c r="F1658" s="307"/>
      <c r="G1658" s="307"/>
    </row>
    <row r="1659" spans="4:7">
      <c r="D1659" s="307"/>
      <c r="E1659" s="307"/>
      <c r="F1659" s="307"/>
      <c r="G1659" s="307"/>
    </row>
    <row r="1660" spans="4:7">
      <c r="D1660" s="307"/>
      <c r="E1660" s="307"/>
      <c r="F1660" s="307"/>
      <c r="G1660" s="307"/>
    </row>
    <row r="1661" spans="4:7">
      <c r="D1661" s="307"/>
      <c r="E1661" s="307"/>
      <c r="F1661" s="307"/>
      <c r="G1661" s="307"/>
    </row>
    <row r="1662" spans="4:7">
      <c r="D1662" s="307"/>
      <c r="E1662" s="307"/>
      <c r="F1662" s="307"/>
      <c r="G1662" s="307"/>
    </row>
    <row r="1663" spans="4:7">
      <c r="D1663" s="307"/>
      <c r="E1663" s="307"/>
      <c r="F1663" s="307"/>
      <c r="G1663" s="307"/>
    </row>
    <row r="1664" spans="4:7">
      <c r="D1664" s="307"/>
      <c r="E1664" s="307"/>
      <c r="F1664" s="307"/>
      <c r="G1664" s="307"/>
    </row>
    <row r="1665" spans="4:7">
      <c r="D1665" s="307"/>
      <c r="E1665" s="307"/>
      <c r="F1665" s="307"/>
      <c r="G1665" s="307"/>
    </row>
    <row r="1666" spans="4:7">
      <c r="D1666" s="307"/>
      <c r="E1666" s="307"/>
      <c r="F1666" s="307"/>
      <c r="G1666" s="307"/>
    </row>
    <row r="1667" spans="4:7">
      <c r="D1667" s="307"/>
      <c r="E1667" s="307"/>
      <c r="F1667" s="307"/>
      <c r="G1667" s="307"/>
    </row>
    <row r="1668" spans="4:7">
      <c r="D1668" s="307"/>
      <c r="E1668" s="307"/>
      <c r="F1668" s="307"/>
      <c r="G1668" s="307"/>
    </row>
    <row r="1669" spans="4:7">
      <c r="D1669" s="307"/>
      <c r="E1669" s="307"/>
      <c r="F1669" s="307"/>
      <c r="G1669" s="307"/>
    </row>
    <row r="1670" spans="4:7">
      <c r="D1670" s="307"/>
      <c r="E1670" s="307"/>
      <c r="F1670" s="307"/>
      <c r="G1670" s="307"/>
    </row>
    <row r="1671" spans="4:7">
      <c r="D1671" s="307"/>
      <c r="E1671" s="307"/>
      <c r="F1671" s="307"/>
      <c r="G1671" s="307"/>
    </row>
    <row r="1672" spans="4:7">
      <c r="D1672" s="307"/>
      <c r="E1672" s="307"/>
      <c r="F1672" s="307"/>
      <c r="G1672" s="307"/>
    </row>
    <row r="1673" spans="4:7">
      <c r="D1673" s="307"/>
      <c r="E1673" s="307"/>
      <c r="F1673" s="307"/>
      <c r="G1673" s="307"/>
    </row>
    <row r="1674" spans="4:7">
      <c r="D1674" s="307"/>
      <c r="E1674" s="307"/>
      <c r="F1674" s="307"/>
      <c r="G1674" s="307"/>
    </row>
    <row r="1675" spans="4:7">
      <c r="D1675" s="307"/>
      <c r="E1675" s="307"/>
      <c r="F1675" s="307"/>
      <c r="G1675" s="307"/>
    </row>
    <row r="1676" spans="4:7">
      <c r="D1676" s="307"/>
      <c r="E1676" s="307"/>
      <c r="F1676" s="307"/>
      <c r="G1676" s="307"/>
    </row>
    <row r="1677" spans="4:7">
      <c r="D1677" s="307"/>
      <c r="E1677" s="307"/>
      <c r="F1677" s="307"/>
      <c r="G1677" s="307"/>
    </row>
    <row r="1678" spans="4:7">
      <c r="D1678" s="307"/>
      <c r="E1678" s="307"/>
      <c r="F1678" s="307"/>
      <c r="G1678" s="307"/>
    </row>
    <row r="1679" spans="4:7">
      <c r="D1679" s="307"/>
      <c r="E1679" s="307"/>
      <c r="F1679" s="307"/>
      <c r="G1679" s="307"/>
    </row>
    <row r="1680" spans="4:7">
      <c r="D1680" s="307"/>
      <c r="E1680" s="307"/>
      <c r="F1680" s="307"/>
      <c r="G1680" s="307"/>
    </row>
    <row r="1681" spans="4:7">
      <c r="D1681" s="307"/>
      <c r="E1681" s="307"/>
      <c r="F1681" s="307"/>
      <c r="G1681" s="307"/>
    </row>
    <row r="1682" spans="4:7">
      <c r="D1682" s="307"/>
      <c r="E1682" s="307"/>
      <c r="F1682" s="307"/>
      <c r="G1682" s="307"/>
    </row>
    <row r="1683" spans="4:7">
      <c r="D1683" s="307"/>
      <c r="E1683" s="307"/>
      <c r="F1683" s="307"/>
      <c r="G1683" s="307"/>
    </row>
    <row r="1684" spans="4:7">
      <c r="D1684" s="307"/>
      <c r="E1684" s="307"/>
      <c r="F1684" s="307"/>
      <c r="G1684" s="307"/>
    </row>
    <row r="1685" spans="4:7">
      <c r="D1685" s="307"/>
      <c r="E1685" s="307"/>
      <c r="F1685" s="307"/>
      <c r="G1685" s="307"/>
    </row>
    <row r="1686" spans="4:7">
      <c r="D1686" s="307"/>
      <c r="E1686" s="307"/>
      <c r="F1686" s="307"/>
      <c r="G1686" s="307"/>
    </row>
    <row r="1687" spans="4:7">
      <c r="D1687" s="307"/>
      <c r="E1687" s="307"/>
      <c r="F1687" s="307"/>
      <c r="G1687" s="307"/>
    </row>
    <row r="1688" spans="4:7">
      <c r="D1688" s="307"/>
      <c r="E1688" s="307"/>
      <c r="F1688" s="307"/>
      <c r="G1688" s="307"/>
    </row>
    <row r="1689" spans="4:7">
      <c r="D1689" s="307"/>
      <c r="E1689" s="307"/>
      <c r="F1689" s="307"/>
      <c r="G1689" s="307"/>
    </row>
    <row r="1690" spans="4:7">
      <c r="D1690" s="307"/>
      <c r="E1690" s="307"/>
      <c r="F1690" s="307"/>
      <c r="G1690" s="307"/>
    </row>
    <row r="1691" spans="4:7">
      <c r="D1691" s="307"/>
      <c r="E1691" s="307"/>
      <c r="F1691" s="307"/>
      <c r="G1691" s="307"/>
    </row>
    <row r="1692" spans="4:7">
      <c r="D1692" s="307"/>
      <c r="E1692" s="307"/>
      <c r="F1692" s="307"/>
      <c r="G1692" s="307"/>
    </row>
    <row r="1693" spans="4:7">
      <c r="D1693" s="307"/>
      <c r="E1693" s="307"/>
      <c r="F1693" s="307"/>
      <c r="G1693" s="307"/>
    </row>
    <row r="1694" spans="4:7">
      <c r="D1694" s="307"/>
      <c r="E1694" s="307"/>
      <c r="F1694" s="307"/>
      <c r="G1694" s="307"/>
    </row>
    <row r="1695" spans="4:7">
      <c r="D1695" s="307"/>
      <c r="E1695" s="307"/>
      <c r="F1695" s="307"/>
      <c r="G1695" s="307"/>
    </row>
    <row r="1696" spans="4:7">
      <c r="D1696" s="307"/>
      <c r="E1696" s="307"/>
      <c r="F1696" s="307"/>
      <c r="G1696" s="307"/>
    </row>
    <row r="1697" spans="4:7">
      <c r="D1697" s="307"/>
      <c r="E1697" s="307"/>
      <c r="F1697" s="307"/>
      <c r="G1697" s="307"/>
    </row>
    <row r="1698" spans="4:7">
      <c r="D1698" s="307"/>
      <c r="E1698" s="307"/>
      <c r="F1698" s="307"/>
      <c r="G1698" s="307"/>
    </row>
    <row r="1699" spans="4:7">
      <c r="D1699" s="307"/>
      <c r="E1699" s="307"/>
      <c r="F1699" s="307"/>
      <c r="G1699" s="307"/>
    </row>
    <row r="1700" spans="4:7">
      <c r="D1700" s="307"/>
      <c r="E1700" s="307"/>
      <c r="F1700" s="307"/>
      <c r="G1700" s="307"/>
    </row>
    <row r="1701" spans="4:7">
      <c r="D1701" s="307"/>
      <c r="E1701" s="307"/>
      <c r="F1701" s="307"/>
      <c r="G1701" s="307"/>
    </row>
    <row r="1702" spans="4:7">
      <c r="D1702" s="307"/>
      <c r="E1702" s="307"/>
      <c r="F1702" s="307"/>
      <c r="G1702" s="307"/>
    </row>
    <row r="1703" spans="4:7">
      <c r="D1703" s="307"/>
      <c r="E1703" s="307"/>
      <c r="F1703" s="307"/>
      <c r="G1703" s="307"/>
    </row>
    <row r="1704" spans="4:7">
      <c r="D1704" s="307"/>
      <c r="E1704" s="307"/>
      <c r="F1704" s="307"/>
      <c r="G1704" s="307"/>
    </row>
    <row r="1705" spans="4:7">
      <c r="D1705" s="307"/>
      <c r="E1705" s="307"/>
      <c r="F1705" s="307"/>
      <c r="G1705" s="307"/>
    </row>
    <row r="1706" spans="4:7">
      <c r="D1706" s="307"/>
      <c r="E1706" s="307"/>
      <c r="F1706" s="307"/>
      <c r="G1706" s="307"/>
    </row>
    <row r="1707" spans="4:7">
      <c r="D1707" s="307"/>
      <c r="E1707" s="307"/>
      <c r="F1707" s="307"/>
      <c r="G1707" s="307"/>
    </row>
    <row r="1708" spans="4:7">
      <c r="D1708" s="307"/>
      <c r="E1708" s="307"/>
      <c r="F1708" s="307"/>
      <c r="G1708" s="307"/>
    </row>
    <row r="1709" spans="4:7">
      <c r="D1709" s="307"/>
      <c r="E1709" s="307"/>
      <c r="F1709" s="307"/>
      <c r="G1709" s="307"/>
    </row>
    <row r="1710" spans="4:7">
      <c r="D1710" s="307"/>
      <c r="E1710" s="307"/>
      <c r="F1710" s="307"/>
      <c r="G1710" s="307"/>
    </row>
    <row r="1711" spans="4:7">
      <c r="D1711" s="307"/>
      <c r="E1711" s="307"/>
      <c r="F1711" s="307"/>
      <c r="G1711" s="307"/>
    </row>
    <row r="1712" spans="4:7">
      <c r="D1712" s="307"/>
      <c r="E1712" s="307"/>
      <c r="F1712" s="307"/>
      <c r="G1712" s="307"/>
    </row>
    <row r="1713" spans="4:7">
      <c r="D1713" s="307"/>
      <c r="E1713" s="307"/>
      <c r="F1713" s="307"/>
      <c r="G1713" s="307"/>
    </row>
    <row r="1714" spans="4:7">
      <c r="D1714" s="307"/>
      <c r="E1714" s="307"/>
      <c r="F1714" s="307"/>
      <c r="G1714" s="307"/>
    </row>
    <row r="1715" spans="4:7">
      <c r="D1715" s="307"/>
      <c r="E1715" s="307"/>
      <c r="F1715" s="307"/>
      <c r="G1715" s="307"/>
    </row>
    <row r="1716" spans="4:7">
      <c r="D1716" s="307"/>
      <c r="E1716" s="307"/>
      <c r="F1716" s="307"/>
      <c r="G1716" s="307"/>
    </row>
    <row r="1717" spans="4:7">
      <c r="D1717" s="307"/>
      <c r="E1717" s="307"/>
      <c r="F1717" s="307"/>
      <c r="G1717" s="307"/>
    </row>
    <row r="1718" spans="4:7">
      <c r="D1718" s="307"/>
      <c r="E1718" s="307"/>
      <c r="F1718" s="307"/>
      <c r="G1718" s="307"/>
    </row>
    <row r="1719" spans="4:7">
      <c r="D1719" s="307"/>
      <c r="E1719" s="307"/>
      <c r="F1719" s="307"/>
      <c r="G1719" s="307"/>
    </row>
    <row r="1720" spans="4:7">
      <c r="D1720" s="307"/>
      <c r="E1720" s="307"/>
      <c r="F1720" s="307"/>
      <c r="G1720" s="307"/>
    </row>
    <row r="1721" spans="4:7">
      <c r="D1721" s="307"/>
      <c r="E1721" s="307"/>
      <c r="F1721" s="307"/>
      <c r="G1721" s="307"/>
    </row>
    <row r="1722" spans="4:7">
      <c r="D1722" s="307"/>
      <c r="E1722" s="307"/>
      <c r="F1722" s="307"/>
      <c r="G1722" s="307"/>
    </row>
    <row r="1723" spans="4:7">
      <c r="D1723" s="307"/>
      <c r="E1723" s="307"/>
      <c r="F1723" s="307"/>
      <c r="G1723" s="307"/>
    </row>
    <row r="1724" spans="4:7">
      <c r="D1724" s="307"/>
      <c r="E1724" s="307"/>
      <c r="F1724" s="307"/>
      <c r="G1724" s="307"/>
    </row>
    <row r="1725" spans="4:7">
      <c r="D1725" s="307"/>
      <c r="E1725" s="307"/>
      <c r="F1725" s="307"/>
      <c r="G1725" s="307"/>
    </row>
    <row r="1726" spans="4:7">
      <c r="D1726" s="307"/>
      <c r="E1726" s="307"/>
      <c r="F1726" s="307"/>
      <c r="G1726" s="307"/>
    </row>
    <row r="1727" spans="4:7">
      <c r="D1727" s="307"/>
      <c r="E1727" s="307"/>
      <c r="F1727" s="307"/>
      <c r="G1727" s="307"/>
    </row>
    <row r="1728" spans="4:7">
      <c r="D1728" s="307"/>
      <c r="E1728" s="307"/>
      <c r="F1728" s="307"/>
      <c r="G1728" s="307"/>
    </row>
    <row r="1729" spans="4:7">
      <c r="D1729" s="307"/>
      <c r="E1729" s="307"/>
      <c r="F1729" s="307"/>
      <c r="G1729" s="307"/>
    </row>
    <row r="1730" spans="4:7">
      <c r="D1730" s="307"/>
      <c r="E1730" s="307"/>
      <c r="F1730" s="307"/>
      <c r="G1730" s="307"/>
    </row>
    <row r="1731" spans="4:7">
      <c r="D1731" s="307"/>
      <c r="E1731" s="307"/>
      <c r="F1731" s="307"/>
      <c r="G1731" s="307"/>
    </row>
    <row r="1732" spans="4:7">
      <c r="D1732" s="307"/>
      <c r="E1732" s="307"/>
      <c r="F1732" s="307"/>
      <c r="G1732" s="307"/>
    </row>
    <row r="1733" spans="4:7">
      <c r="D1733" s="307"/>
      <c r="E1733" s="307"/>
      <c r="F1733" s="307"/>
      <c r="G1733" s="307"/>
    </row>
    <row r="1734" spans="4:7">
      <c r="D1734" s="307"/>
      <c r="E1734" s="307"/>
      <c r="F1734" s="307"/>
      <c r="G1734" s="307"/>
    </row>
    <row r="1735" spans="4:7">
      <c r="D1735" s="307"/>
      <c r="E1735" s="307"/>
      <c r="F1735" s="307"/>
      <c r="G1735" s="307"/>
    </row>
    <row r="1736" spans="4:7">
      <c r="D1736" s="307"/>
      <c r="E1736" s="307"/>
      <c r="F1736" s="307"/>
      <c r="G1736" s="307"/>
    </row>
    <row r="1737" spans="4:7">
      <c r="D1737" s="307"/>
      <c r="E1737" s="307"/>
      <c r="F1737" s="307"/>
      <c r="G1737" s="307"/>
    </row>
    <row r="1738" spans="4:7">
      <c r="D1738" s="307"/>
      <c r="E1738" s="307"/>
      <c r="F1738" s="307"/>
      <c r="G1738" s="307"/>
    </row>
    <row r="1739" spans="4:7">
      <c r="D1739" s="307"/>
      <c r="E1739" s="307"/>
      <c r="F1739" s="307"/>
      <c r="G1739" s="307"/>
    </row>
    <row r="1740" spans="4:7">
      <c r="D1740" s="307"/>
      <c r="E1740" s="307"/>
      <c r="F1740" s="307"/>
      <c r="G1740" s="307"/>
    </row>
    <row r="1741" spans="4:7">
      <c r="D1741" s="307"/>
      <c r="E1741" s="307"/>
      <c r="F1741" s="307"/>
      <c r="G1741" s="307"/>
    </row>
    <row r="1742" spans="4:7">
      <c r="D1742" s="307"/>
      <c r="E1742" s="307"/>
      <c r="F1742" s="307"/>
      <c r="G1742" s="307"/>
    </row>
    <row r="1743" spans="4:7">
      <c r="D1743" s="307"/>
      <c r="E1743" s="307"/>
      <c r="F1743" s="307"/>
      <c r="G1743" s="307"/>
    </row>
    <row r="1744" spans="4:7">
      <c r="D1744" s="307"/>
      <c r="E1744" s="307"/>
      <c r="F1744" s="307"/>
      <c r="G1744" s="307"/>
    </row>
    <row r="1745" spans="4:7">
      <c r="D1745" s="307"/>
      <c r="E1745" s="307"/>
      <c r="F1745" s="307"/>
      <c r="G1745" s="307"/>
    </row>
    <row r="1746" spans="4:7">
      <c r="D1746" s="307"/>
      <c r="E1746" s="307"/>
      <c r="F1746" s="307"/>
      <c r="G1746" s="307"/>
    </row>
    <row r="1747" spans="4:7">
      <c r="D1747" s="307"/>
      <c r="E1747" s="307"/>
      <c r="F1747" s="307"/>
      <c r="G1747" s="307"/>
    </row>
    <row r="1748" spans="4:7">
      <c r="D1748" s="307"/>
      <c r="E1748" s="307"/>
      <c r="F1748" s="307"/>
      <c r="G1748" s="307"/>
    </row>
    <row r="1749" spans="4:7">
      <c r="D1749" s="307"/>
      <c r="E1749" s="307"/>
      <c r="F1749" s="307"/>
      <c r="G1749" s="307"/>
    </row>
    <row r="1750" spans="4:7">
      <c r="D1750" s="307"/>
      <c r="E1750" s="307"/>
      <c r="F1750" s="307"/>
      <c r="G1750" s="307"/>
    </row>
    <row r="1751" spans="4:7">
      <c r="D1751" s="307"/>
      <c r="E1751" s="307"/>
      <c r="F1751" s="307"/>
      <c r="G1751" s="307"/>
    </row>
    <row r="1752" spans="4:7">
      <c r="D1752" s="307"/>
      <c r="E1752" s="307"/>
      <c r="F1752" s="307"/>
      <c r="G1752" s="307"/>
    </row>
    <row r="1753" spans="4:7">
      <c r="D1753" s="307"/>
      <c r="E1753" s="307"/>
      <c r="F1753" s="307"/>
      <c r="G1753" s="307"/>
    </row>
    <row r="1754" spans="4:7">
      <c r="D1754" s="307"/>
      <c r="E1754" s="307"/>
      <c r="F1754" s="307"/>
      <c r="G1754" s="307"/>
    </row>
    <row r="1755" spans="4:7">
      <c r="D1755" s="307"/>
      <c r="E1755" s="307"/>
      <c r="F1755" s="307"/>
      <c r="G1755" s="307"/>
    </row>
    <row r="1756" spans="4:7">
      <c r="D1756" s="307"/>
      <c r="E1756" s="307"/>
      <c r="F1756" s="307"/>
      <c r="G1756" s="307"/>
    </row>
    <row r="1757" spans="4:7">
      <c r="D1757" s="307"/>
      <c r="E1757" s="307"/>
      <c r="F1757" s="307"/>
      <c r="G1757" s="307"/>
    </row>
    <row r="1758" spans="4:7">
      <c r="D1758" s="307"/>
      <c r="E1758" s="307"/>
      <c r="F1758" s="307"/>
      <c r="G1758" s="307"/>
    </row>
    <row r="1759" spans="4:7">
      <c r="D1759" s="307"/>
      <c r="E1759" s="307"/>
      <c r="F1759" s="307"/>
      <c r="G1759" s="307"/>
    </row>
    <row r="1760" spans="4:7">
      <c r="D1760" s="307"/>
      <c r="E1760" s="307"/>
      <c r="F1760" s="307"/>
      <c r="G1760" s="307"/>
    </row>
    <row r="1761" spans="4:7">
      <c r="D1761" s="307"/>
      <c r="E1761" s="307"/>
      <c r="F1761" s="307"/>
      <c r="G1761" s="307"/>
    </row>
    <row r="1762" spans="4:7">
      <c r="D1762" s="307"/>
      <c r="E1762" s="307"/>
      <c r="F1762" s="307"/>
      <c r="G1762" s="307"/>
    </row>
    <row r="1763" spans="4:7">
      <c r="D1763" s="307"/>
      <c r="E1763" s="307"/>
      <c r="F1763" s="307"/>
      <c r="G1763" s="307"/>
    </row>
    <row r="1764" spans="4:7">
      <c r="D1764" s="307"/>
      <c r="E1764" s="307"/>
      <c r="F1764" s="307"/>
      <c r="G1764" s="307"/>
    </row>
    <row r="1765" spans="4:7">
      <c r="D1765" s="307"/>
      <c r="E1765" s="307"/>
      <c r="F1765" s="307"/>
      <c r="G1765" s="307"/>
    </row>
    <row r="1766" spans="4:7">
      <c r="D1766" s="307"/>
      <c r="E1766" s="307"/>
      <c r="F1766" s="307"/>
      <c r="G1766" s="307"/>
    </row>
    <row r="1767" spans="4:7">
      <c r="D1767" s="307"/>
      <c r="E1767" s="307"/>
      <c r="F1767" s="307"/>
      <c r="G1767" s="307"/>
    </row>
    <row r="1768" spans="4:7">
      <c r="D1768" s="307"/>
      <c r="E1768" s="307"/>
      <c r="F1768" s="307"/>
      <c r="G1768" s="307"/>
    </row>
    <row r="1769" spans="4:7">
      <c r="D1769" s="307"/>
      <c r="E1769" s="307"/>
      <c r="F1769" s="307"/>
      <c r="G1769" s="307"/>
    </row>
    <row r="1770" spans="4:7">
      <c r="D1770" s="307"/>
      <c r="E1770" s="307"/>
      <c r="F1770" s="307"/>
      <c r="G1770" s="307"/>
    </row>
    <row r="1771" spans="4:7">
      <c r="D1771" s="307"/>
      <c r="E1771" s="307"/>
      <c r="F1771" s="307"/>
      <c r="G1771" s="307"/>
    </row>
    <row r="1772" spans="4:7">
      <c r="D1772" s="307"/>
      <c r="E1772" s="307"/>
      <c r="F1772" s="307"/>
      <c r="G1772" s="307"/>
    </row>
    <row r="1773" spans="4:7">
      <c r="D1773" s="307"/>
      <c r="E1773" s="307"/>
      <c r="F1773" s="307"/>
      <c r="G1773" s="307"/>
    </row>
    <row r="1774" spans="4:7">
      <c r="D1774" s="307"/>
      <c r="E1774" s="307"/>
      <c r="F1774" s="307"/>
      <c r="G1774" s="307"/>
    </row>
    <row r="1775" spans="4:7">
      <c r="D1775" s="307"/>
      <c r="E1775" s="307"/>
      <c r="F1775" s="307"/>
      <c r="G1775" s="307"/>
    </row>
    <row r="1776" spans="4:7">
      <c r="D1776" s="307"/>
      <c r="E1776" s="307"/>
      <c r="F1776" s="307"/>
      <c r="G1776" s="307"/>
    </row>
    <row r="1777" spans="4:7">
      <c r="D1777" s="307"/>
      <c r="E1777" s="307"/>
      <c r="F1777" s="307"/>
      <c r="G1777" s="307"/>
    </row>
    <row r="1778" spans="4:7">
      <c r="D1778" s="307"/>
      <c r="E1778" s="307"/>
      <c r="F1778" s="307"/>
      <c r="G1778" s="307"/>
    </row>
    <row r="1779" spans="4:7">
      <c r="D1779" s="307"/>
      <c r="E1779" s="307"/>
      <c r="F1779" s="307"/>
      <c r="G1779" s="307"/>
    </row>
    <row r="1780" spans="4:7">
      <c r="D1780" s="307"/>
      <c r="E1780" s="307"/>
      <c r="F1780" s="307"/>
      <c r="G1780" s="307"/>
    </row>
    <row r="1781" spans="4:7">
      <c r="D1781" s="307"/>
      <c r="E1781" s="307"/>
      <c r="F1781" s="307"/>
      <c r="G1781" s="307"/>
    </row>
    <row r="1782" spans="4:7">
      <c r="D1782" s="307"/>
      <c r="E1782" s="307"/>
      <c r="F1782" s="307"/>
      <c r="G1782" s="307"/>
    </row>
    <row r="1783" spans="4:7">
      <c r="D1783" s="307"/>
      <c r="E1783" s="307"/>
      <c r="F1783" s="307"/>
      <c r="G1783" s="307"/>
    </row>
    <row r="1784" spans="4:7">
      <c r="D1784" s="307"/>
      <c r="E1784" s="307"/>
      <c r="F1784" s="307"/>
      <c r="G1784" s="307"/>
    </row>
    <row r="1785" spans="4:7">
      <c r="D1785" s="307"/>
      <c r="E1785" s="307"/>
      <c r="F1785" s="307"/>
      <c r="G1785" s="307"/>
    </row>
    <row r="1786" spans="4:7">
      <c r="D1786" s="307"/>
      <c r="E1786" s="307"/>
      <c r="F1786" s="307"/>
      <c r="G1786" s="307"/>
    </row>
    <row r="1787" spans="4:7">
      <c r="D1787" s="307"/>
      <c r="E1787" s="307"/>
      <c r="F1787" s="307"/>
      <c r="G1787" s="307"/>
    </row>
    <row r="1788" spans="4:7">
      <c r="D1788" s="307"/>
      <c r="E1788" s="307"/>
      <c r="F1788" s="307"/>
      <c r="G1788" s="307"/>
    </row>
    <row r="1789" spans="4:7">
      <c r="D1789" s="307"/>
      <c r="E1789" s="307"/>
      <c r="F1789" s="307"/>
      <c r="G1789" s="307"/>
    </row>
    <row r="1790" spans="4:7">
      <c r="D1790" s="307"/>
      <c r="E1790" s="307"/>
      <c r="F1790" s="307"/>
      <c r="G1790" s="307"/>
    </row>
    <row r="1791" spans="4:7">
      <c r="D1791" s="307"/>
      <c r="E1791" s="307"/>
      <c r="F1791" s="307"/>
      <c r="G1791" s="307"/>
    </row>
    <row r="1792" spans="4:7">
      <c r="D1792" s="307"/>
      <c r="E1792" s="307"/>
      <c r="F1792" s="307"/>
      <c r="G1792" s="307"/>
    </row>
    <row r="1793" spans="4:7">
      <c r="D1793" s="307"/>
      <c r="E1793" s="307"/>
      <c r="F1793" s="307"/>
      <c r="G1793" s="307"/>
    </row>
    <row r="1794" spans="4:7">
      <c r="D1794" s="307"/>
      <c r="E1794" s="307"/>
      <c r="F1794" s="307"/>
      <c r="G1794" s="307"/>
    </row>
    <row r="1795" spans="4:7">
      <c r="D1795" s="307"/>
      <c r="E1795" s="307"/>
      <c r="F1795" s="307"/>
      <c r="G1795" s="307"/>
    </row>
    <row r="1796" spans="4:7">
      <c r="D1796" s="307"/>
      <c r="E1796" s="307"/>
      <c r="F1796" s="307"/>
      <c r="G1796" s="307"/>
    </row>
    <row r="1797" spans="4:7">
      <c r="D1797" s="307"/>
      <c r="E1797" s="307"/>
      <c r="F1797" s="307"/>
      <c r="G1797" s="307"/>
    </row>
    <row r="1798" spans="4:7">
      <c r="D1798" s="307"/>
      <c r="E1798" s="307"/>
      <c r="F1798" s="307"/>
      <c r="G1798" s="307"/>
    </row>
    <row r="1799" spans="4:7">
      <c r="D1799" s="307"/>
      <c r="E1799" s="307"/>
      <c r="F1799" s="307"/>
      <c r="G1799" s="307"/>
    </row>
    <row r="1800" spans="4:7">
      <c r="D1800" s="307"/>
      <c r="E1800" s="307"/>
      <c r="F1800" s="307"/>
      <c r="G1800" s="307"/>
    </row>
    <row r="1801" spans="4:7">
      <c r="D1801" s="307"/>
      <c r="E1801" s="307"/>
      <c r="F1801" s="307"/>
      <c r="G1801" s="307"/>
    </row>
    <row r="1802" spans="4:7">
      <c r="D1802" s="307"/>
      <c r="E1802" s="307"/>
      <c r="F1802" s="307"/>
      <c r="G1802" s="307"/>
    </row>
    <row r="1803" spans="4:7">
      <c r="D1803" s="307"/>
      <c r="E1803" s="307"/>
      <c r="F1803" s="307"/>
      <c r="G1803" s="307"/>
    </row>
    <row r="1804" spans="4:7">
      <c r="D1804" s="307"/>
      <c r="E1804" s="307"/>
      <c r="F1804" s="307"/>
      <c r="G1804" s="307"/>
    </row>
    <row r="1805" spans="4:7">
      <c r="D1805" s="307"/>
      <c r="E1805" s="307"/>
      <c r="F1805" s="307"/>
      <c r="G1805" s="307"/>
    </row>
    <row r="1806" spans="4:7">
      <c r="D1806" s="307"/>
      <c r="E1806" s="307"/>
      <c r="F1806" s="307"/>
      <c r="G1806" s="307"/>
    </row>
    <row r="1807" spans="4:7">
      <c r="D1807" s="307"/>
      <c r="E1807" s="307"/>
      <c r="F1807" s="307"/>
      <c r="G1807" s="307"/>
    </row>
    <row r="1808" spans="4:7">
      <c r="D1808" s="307"/>
      <c r="E1808" s="307"/>
      <c r="F1808" s="307"/>
      <c r="G1808" s="307"/>
    </row>
    <row r="1809" spans="4:7">
      <c r="D1809" s="307"/>
      <c r="E1809" s="307"/>
      <c r="F1809" s="307"/>
      <c r="G1809" s="307"/>
    </row>
    <row r="1810" spans="4:7">
      <c r="D1810" s="307"/>
      <c r="E1810" s="307"/>
      <c r="F1810" s="307"/>
      <c r="G1810" s="307"/>
    </row>
    <row r="1811" spans="4:7">
      <c r="D1811" s="307"/>
      <c r="E1811" s="307"/>
      <c r="F1811" s="307"/>
      <c r="G1811" s="307"/>
    </row>
    <row r="1812" spans="4:7">
      <c r="D1812" s="307"/>
      <c r="E1812" s="307"/>
      <c r="F1812" s="307"/>
      <c r="G1812" s="307"/>
    </row>
    <row r="1813" spans="4:7">
      <c r="D1813" s="307"/>
      <c r="E1813" s="307"/>
      <c r="F1813" s="307"/>
      <c r="G1813" s="307"/>
    </row>
    <row r="1814" spans="4:7">
      <c r="D1814" s="307"/>
      <c r="E1814" s="307"/>
      <c r="F1814" s="307"/>
      <c r="G1814" s="307"/>
    </row>
    <row r="1815" spans="4:7">
      <c r="D1815" s="307"/>
      <c r="E1815" s="307"/>
      <c r="F1815" s="307"/>
      <c r="G1815" s="307"/>
    </row>
    <row r="1816" spans="4:7">
      <c r="D1816" s="307"/>
      <c r="E1816" s="307"/>
      <c r="F1816" s="307"/>
      <c r="G1816" s="307"/>
    </row>
    <row r="1817" spans="4:7">
      <c r="D1817" s="307"/>
      <c r="E1817" s="307"/>
      <c r="F1817" s="307"/>
      <c r="G1817" s="307"/>
    </row>
    <row r="1818" spans="4:7">
      <c r="D1818" s="307"/>
      <c r="E1818" s="307"/>
      <c r="F1818" s="307"/>
      <c r="G1818" s="307"/>
    </row>
    <row r="1819" spans="4:7">
      <c r="D1819" s="307"/>
      <c r="E1819" s="307"/>
      <c r="F1819" s="307"/>
      <c r="G1819" s="307"/>
    </row>
    <row r="1820" spans="4:7">
      <c r="D1820" s="307"/>
      <c r="E1820" s="307"/>
      <c r="F1820" s="307"/>
      <c r="G1820" s="307"/>
    </row>
    <row r="1821" spans="4:7">
      <c r="D1821" s="307"/>
      <c r="E1821" s="307"/>
      <c r="F1821" s="307"/>
      <c r="G1821" s="307"/>
    </row>
    <row r="1822" spans="4:7">
      <c r="D1822" s="307"/>
      <c r="E1822" s="307"/>
      <c r="F1822" s="307"/>
      <c r="G1822" s="307"/>
    </row>
    <row r="1823" spans="4:7">
      <c r="D1823" s="307"/>
      <c r="E1823" s="307"/>
      <c r="F1823" s="307"/>
      <c r="G1823" s="307"/>
    </row>
    <row r="1824" spans="4:7">
      <c r="D1824" s="307"/>
      <c r="E1824" s="307"/>
      <c r="F1824" s="307"/>
      <c r="G1824" s="307"/>
    </row>
    <row r="1825" spans="4:7">
      <c r="D1825" s="307"/>
      <c r="E1825" s="307"/>
      <c r="F1825" s="307"/>
      <c r="G1825" s="307"/>
    </row>
    <row r="1826" spans="4:7">
      <c r="D1826" s="307"/>
      <c r="E1826" s="307"/>
      <c r="F1826" s="307"/>
      <c r="G1826" s="307"/>
    </row>
    <row r="1827" spans="4:7">
      <c r="D1827" s="307"/>
      <c r="E1827" s="307"/>
      <c r="F1827" s="307"/>
      <c r="G1827" s="307"/>
    </row>
    <row r="1828" spans="4:7">
      <c r="D1828" s="307"/>
      <c r="E1828" s="307"/>
      <c r="F1828" s="307"/>
      <c r="G1828" s="307"/>
    </row>
    <row r="1829" spans="4:7">
      <c r="D1829" s="307"/>
      <c r="E1829" s="307"/>
      <c r="F1829" s="307"/>
      <c r="G1829" s="307"/>
    </row>
    <row r="1830" spans="4:7">
      <c r="D1830" s="307"/>
      <c r="E1830" s="307"/>
      <c r="F1830" s="307"/>
      <c r="G1830" s="307"/>
    </row>
    <row r="1831" spans="4:7">
      <c r="D1831" s="307"/>
      <c r="E1831" s="307"/>
      <c r="F1831" s="307"/>
      <c r="G1831" s="307"/>
    </row>
    <row r="1832" spans="4:7">
      <c r="D1832" s="307"/>
      <c r="E1832" s="307"/>
      <c r="F1832" s="307"/>
      <c r="G1832" s="307"/>
    </row>
    <row r="1833" spans="4:7">
      <c r="D1833" s="307"/>
      <c r="E1833" s="307"/>
      <c r="F1833" s="307"/>
      <c r="G1833" s="307"/>
    </row>
    <row r="1834" spans="4:7">
      <c r="D1834" s="307"/>
      <c r="E1834" s="307"/>
      <c r="F1834" s="307"/>
      <c r="G1834" s="307"/>
    </row>
    <row r="1835" spans="4:7">
      <c r="D1835" s="307"/>
      <c r="E1835" s="307"/>
      <c r="F1835" s="307"/>
      <c r="G1835" s="307"/>
    </row>
    <row r="1836" spans="4:7">
      <c r="D1836" s="307"/>
      <c r="E1836" s="307"/>
      <c r="F1836" s="307"/>
      <c r="G1836" s="307"/>
    </row>
    <row r="1837" spans="4:7">
      <c r="D1837" s="307"/>
      <c r="E1837" s="307"/>
      <c r="F1837" s="307"/>
      <c r="G1837" s="307"/>
    </row>
    <row r="1838" spans="4:7">
      <c r="D1838" s="307"/>
      <c r="E1838" s="307"/>
      <c r="F1838" s="307"/>
      <c r="G1838" s="307"/>
    </row>
    <row r="1839" spans="4:7">
      <c r="D1839" s="307"/>
      <c r="E1839" s="307"/>
      <c r="F1839" s="307"/>
      <c r="G1839" s="307"/>
    </row>
    <row r="1840" spans="4:7">
      <c r="D1840" s="307"/>
      <c r="E1840" s="307"/>
      <c r="F1840" s="307"/>
      <c r="G1840" s="307"/>
    </row>
    <row r="1841" spans="4:7">
      <c r="D1841" s="307"/>
      <c r="E1841" s="307"/>
      <c r="F1841" s="307"/>
      <c r="G1841" s="307"/>
    </row>
    <row r="1842" spans="4:7">
      <c r="D1842" s="307"/>
      <c r="E1842" s="307"/>
      <c r="F1842" s="307"/>
      <c r="G1842" s="307"/>
    </row>
    <row r="1843" spans="4:7">
      <c r="D1843" s="307"/>
      <c r="E1843" s="307"/>
      <c r="F1843" s="307"/>
      <c r="G1843" s="307"/>
    </row>
    <row r="1844" spans="4:7">
      <c r="D1844" s="307"/>
      <c r="E1844" s="307"/>
      <c r="F1844" s="307"/>
      <c r="G1844" s="307"/>
    </row>
    <row r="1845" spans="4:7">
      <c r="D1845" s="307"/>
      <c r="E1845" s="307"/>
      <c r="F1845" s="307"/>
      <c r="G1845" s="307"/>
    </row>
    <row r="1846" spans="4:7">
      <c r="D1846" s="307"/>
      <c r="E1846" s="307"/>
      <c r="F1846" s="307"/>
      <c r="G1846" s="307"/>
    </row>
    <row r="1847" spans="4:7">
      <c r="D1847" s="307"/>
      <c r="E1847" s="307"/>
      <c r="F1847" s="307"/>
      <c r="G1847" s="307"/>
    </row>
    <row r="1848" spans="4:7">
      <c r="D1848" s="307"/>
      <c r="E1848" s="307"/>
      <c r="F1848" s="307"/>
      <c r="G1848" s="307"/>
    </row>
    <row r="1849" spans="4:7">
      <c r="D1849" s="307"/>
      <c r="E1849" s="307"/>
      <c r="F1849" s="307"/>
      <c r="G1849" s="307"/>
    </row>
    <row r="1850" spans="4:7">
      <c r="D1850" s="307"/>
      <c r="E1850" s="307"/>
      <c r="F1850" s="307"/>
      <c r="G1850" s="307"/>
    </row>
    <row r="1851" spans="4:7">
      <c r="D1851" s="307"/>
      <c r="E1851" s="307"/>
      <c r="F1851" s="307"/>
      <c r="G1851" s="307"/>
    </row>
    <row r="1852" spans="4:7">
      <c r="D1852" s="307"/>
      <c r="E1852" s="307"/>
      <c r="F1852" s="307"/>
      <c r="G1852" s="307"/>
    </row>
    <row r="1853" spans="4:7">
      <c r="D1853" s="307"/>
      <c r="E1853" s="307"/>
      <c r="F1853" s="307"/>
      <c r="G1853" s="307"/>
    </row>
    <row r="1854" spans="4:7">
      <c r="D1854" s="307"/>
      <c r="E1854" s="307"/>
      <c r="F1854" s="307"/>
      <c r="G1854" s="307"/>
    </row>
    <row r="1855" spans="4:7">
      <c r="D1855" s="307"/>
      <c r="E1855" s="307"/>
      <c r="F1855" s="307"/>
      <c r="G1855" s="307"/>
    </row>
    <row r="1856" spans="4:7">
      <c r="D1856" s="307"/>
      <c r="E1856" s="307"/>
      <c r="F1856" s="307"/>
      <c r="G1856" s="307"/>
    </row>
    <row r="1857" spans="4:7">
      <c r="D1857" s="307"/>
      <c r="E1857" s="307"/>
      <c r="F1857" s="307"/>
      <c r="G1857" s="307"/>
    </row>
    <row r="1858" spans="4:7">
      <c r="D1858" s="307"/>
      <c r="E1858" s="307"/>
      <c r="F1858" s="307"/>
      <c r="G1858" s="307"/>
    </row>
    <row r="1859" spans="4:7">
      <c r="D1859" s="307"/>
      <c r="E1859" s="307"/>
      <c r="F1859" s="307"/>
      <c r="G1859" s="307"/>
    </row>
    <row r="1860" spans="4:7">
      <c r="D1860" s="307"/>
      <c r="E1860" s="307"/>
      <c r="F1860" s="307"/>
      <c r="G1860" s="307"/>
    </row>
    <row r="1861" spans="4:7">
      <c r="D1861" s="307"/>
      <c r="E1861" s="307"/>
      <c r="F1861" s="307"/>
      <c r="G1861" s="307"/>
    </row>
    <row r="1862" spans="4:7">
      <c r="D1862" s="307"/>
      <c r="E1862" s="307"/>
      <c r="F1862" s="307"/>
      <c r="G1862" s="307"/>
    </row>
    <row r="1863" spans="4:7">
      <c r="D1863" s="307"/>
      <c r="E1863" s="307"/>
      <c r="F1863" s="307"/>
      <c r="G1863" s="307"/>
    </row>
    <row r="1864" spans="4:7">
      <c r="D1864" s="307"/>
      <c r="E1864" s="307"/>
      <c r="F1864" s="307"/>
      <c r="G1864" s="307"/>
    </row>
    <row r="1865" spans="4:7">
      <c r="D1865" s="307"/>
      <c r="E1865" s="307"/>
      <c r="F1865" s="307"/>
      <c r="G1865" s="307"/>
    </row>
    <row r="1866" spans="4:7">
      <c r="D1866" s="307"/>
      <c r="E1866" s="307"/>
      <c r="F1866" s="307"/>
      <c r="G1866" s="307"/>
    </row>
    <row r="1867" spans="4:7">
      <c r="D1867" s="307"/>
      <c r="E1867" s="307"/>
      <c r="F1867" s="307"/>
      <c r="G1867" s="307"/>
    </row>
    <row r="1868" spans="4:7">
      <c r="D1868" s="307"/>
      <c r="E1868" s="307"/>
      <c r="F1868" s="307"/>
      <c r="G1868" s="307"/>
    </row>
    <row r="1869" spans="4:7">
      <c r="D1869" s="307"/>
      <c r="E1869" s="307"/>
      <c r="F1869" s="307"/>
      <c r="G1869" s="307"/>
    </row>
    <row r="1870" spans="4:7">
      <c r="D1870" s="307"/>
      <c r="E1870" s="307"/>
      <c r="F1870" s="307"/>
      <c r="G1870" s="307"/>
    </row>
    <row r="1871" spans="4:7">
      <c r="D1871" s="307"/>
      <c r="E1871" s="307"/>
      <c r="F1871" s="307"/>
      <c r="G1871" s="307"/>
    </row>
    <row r="1872" spans="4:7">
      <c r="D1872" s="307"/>
      <c r="E1872" s="307"/>
      <c r="F1872" s="307"/>
      <c r="G1872" s="307"/>
    </row>
    <row r="1873" spans="4:7">
      <c r="D1873" s="307"/>
      <c r="E1873" s="307"/>
      <c r="F1873" s="307"/>
      <c r="G1873" s="307"/>
    </row>
    <row r="1874" spans="4:7">
      <c r="D1874" s="307"/>
      <c r="E1874" s="307"/>
      <c r="F1874" s="307"/>
      <c r="G1874" s="307"/>
    </row>
    <row r="1875" spans="4:7">
      <c r="D1875" s="307"/>
      <c r="E1875" s="307"/>
      <c r="F1875" s="307"/>
      <c r="G1875" s="307"/>
    </row>
    <row r="1876" spans="4:7">
      <c r="D1876" s="307"/>
      <c r="E1876" s="307"/>
      <c r="F1876" s="307"/>
      <c r="G1876" s="307"/>
    </row>
    <row r="1877" spans="4:7">
      <c r="D1877" s="307"/>
      <c r="E1877" s="307"/>
      <c r="F1877" s="307"/>
      <c r="G1877" s="307"/>
    </row>
    <row r="1878" spans="4:7">
      <c r="D1878" s="307"/>
      <c r="E1878" s="307"/>
      <c r="F1878" s="307"/>
      <c r="G1878" s="307"/>
    </row>
    <row r="1879" spans="4:7">
      <c r="D1879" s="307"/>
      <c r="E1879" s="307"/>
      <c r="F1879" s="307"/>
      <c r="G1879" s="307"/>
    </row>
    <row r="1880" spans="4:7">
      <c r="D1880" s="307"/>
      <c r="E1880" s="307"/>
      <c r="F1880" s="307"/>
      <c r="G1880" s="307"/>
    </row>
    <row r="1881" spans="4:7">
      <c r="D1881" s="307"/>
      <c r="E1881" s="307"/>
      <c r="F1881" s="307"/>
      <c r="G1881" s="307"/>
    </row>
    <row r="1882" spans="4:7">
      <c r="D1882" s="307"/>
      <c r="E1882" s="307"/>
      <c r="F1882" s="307"/>
      <c r="G1882" s="307"/>
    </row>
    <row r="1883" spans="4:7">
      <c r="D1883" s="307"/>
      <c r="E1883" s="307"/>
      <c r="F1883" s="307"/>
      <c r="G1883" s="307"/>
    </row>
    <row r="1884" spans="4:7">
      <c r="D1884" s="307"/>
      <c r="E1884" s="307"/>
      <c r="F1884" s="307"/>
      <c r="G1884" s="307"/>
    </row>
    <row r="1885" spans="4:7">
      <c r="D1885" s="307"/>
      <c r="E1885" s="307"/>
      <c r="F1885" s="307"/>
      <c r="G1885" s="307"/>
    </row>
    <row r="1886" spans="4:7">
      <c r="D1886" s="307"/>
      <c r="E1886" s="307"/>
      <c r="F1886" s="307"/>
      <c r="G1886" s="307"/>
    </row>
    <row r="1887" spans="4:7">
      <c r="D1887" s="307"/>
      <c r="E1887" s="307"/>
      <c r="F1887" s="307"/>
      <c r="G1887" s="307"/>
    </row>
    <row r="1888" spans="4:7">
      <c r="D1888" s="307"/>
      <c r="E1888" s="307"/>
      <c r="F1888" s="307"/>
      <c r="G1888" s="307"/>
    </row>
    <row r="1889" spans="4:7">
      <c r="D1889" s="307"/>
      <c r="E1889" s="307"/>
      <c r="F1889" s="307"/>
      <c r="G1889" s="307"/>
    </row>
    <row r="1890" spans="4:7">
      <c r="D1890" s="307"/>
      <c r="E1890" s="307"/>
      <c r="F1890" s="307"/>
      <c r="G1890" s="307"/>
    </row>
    <row r="1891" spans="4:7">
      <c r="D1891" s="307"/>
      <c r="E1891" s="307"/>
      <c r="F1891" s="307"/>
      <c r="G1891" s="307"/>
    </row>
    <row r="1892" spans="4:7">
      <c r="D1892" s="307"/>
      <c r="E1892" s="307"/>
      <c r="F1892" s="307"/>
      <c r="G1892" s="307"/>
    </row>
    <row r="1893" spans="4:7">
      <c r="D1893" s="307"/>
      <c r="E1893" s="307"/>
      <c r="F1893" s="307"/>
      <c r="G1893" s="307"/>
    </row>
    <row r="1894" spans="4:7">
      <c r="D1894" s="307"/>
      <c r="E1894" s="307"/>
      <c r="F1894" s="307"/>
      <c r="G1894" s="307"/>
    </row>
    <row r="1895" spans="4:7">
      <c r="D1895" s="307"/>
      <c r="E1895" s="307"/>
      <c r="F1895" s="307"/>
      <c r="G1895" s="307"/>
    </row>
    <row r="1896" spans="4:7">
      <c r="D1896" s="307"/>
      <c r="E1896" s="307"/>
      <c r="F1896" s="307"/>
      <c r="G1896" s="307"/>
    </row>
    <row r="1897" spans="4:7">
      <c r="D1897" s="307"/>
      <c r="E1897" s="307"/>
      <c r="F1897" s="307"/>
      <c r="G1897" s="307"/>
    </row>
    <row r="1898" spans="4:7">
      <c r="D1898" s="307"/>
      <c r="E1898" s="307"/>
      <c r="F1898" s="307"/>
      <c r="G1898" s="307"/>
    </row>
    <row r="1899" spans="4:7">
      <c r="D1899" s="307"/>
      <c r="E1899" s="307"/>
      <c r="F1899" s="307"/>
      <c r="G1899" s="307"/>
    </row>
    <row r="1900" spans="4:7">
      <c r="D1900" s="307"/>
      <c r="E1900" s="307"/>
      <c r="F1900" s="307"/>
      <c r="G1900" s="307"/>
    </row>
    <row r="1901" spans="4:7">
      <c r="D1901" s="307"/>
      <c r="E1901" s="307"/>
      <c r="F1901" s="307"/>
      <c r="G1901" s="307"/>
    </row>
    <row r="1902" spans="4:7">
      <c r="D1902" s="307"/>
      <c r="E1902" s="307"/>
      <c r="F1902" s="307"/>
      <c r="G1902" s="307"/>
    </row>
    <row r="1903" spans="4:7">
      <c r="D1903" s="307"/>
      <c r="E1903" s="307"/>
      <c r="F1903" s="307"/>
      <c r="G1903" s="307"/>
    </row>
    <row r="1904" spans="4:7">
      <c r="D1904" s="307"/>
      <c r="E1904" s="307"/>
      <c r="F1904" s="307"/>
      <c r="G1904" s="307"/>
    </row>
    <row r="1905" spans="4:7">
      <c r="D1905" s="307"/>
      <c r="E1905" s="307"/>
      <c r="F1905" s="307"/>
      <c r="G1905" s="307"/>
    </row>
    <row r="1906" spans="4:7">
      <c r="D1906" s="307"/>
      <c r="E1906" s="307"/>
      <c r="F1906" s="307"/>
      <c r="G1906" s="307"/>
    </row>
    <row r="1907" spans="4:7">
      <c r="D1907" s="307"/>
      <c r="E1907" s="307"/>
      <c r="F1907" s="307"/>
      <c r="G1907" s="307"/>
    </row>
    <row r="1908" spans="4:7">
      <c r="D1908" s="307"/>
      <c r="E1908" s="307"/>
      <c r="F1908" s="307"/>
      <c r="G1908" s="307"/>
    </row>
    <row r="1909" spans="4:7">
      <c r="D1909" s="307"/>
      <c r="E1909" s="307"/>
      <c r="F1909" s="307"/>
      <c r="G1909" s="307"/>
    </row>
    <row r="1910" spans="4:7">
      <c r="D1910" s="307"/>
      <c r="E1910" s="307"/>
      <c r="F1910" s="307"/>
      <c r="G1910" s="307"/>
    </row>
    <row r="1911" spans="4:7">
      <c r="D1911" s="307"/>
      <c r="E1911" s="307"/>
      <c r="F1911" s="307"/>
      <c r="G1911" s="307"/>
    </row>
    <row r="1912" spans="4:7">
      <c r="D1912" s="307"/>
      <c r="E1912" s="307"/>
      <c r="F1912" s="307"/>
      <c r="G1912" s="307"/>
    </row>
    <row r="1913" spans="4:7">
      <c r="D1913" s="307"/>
      <c r="E1913" s="307"/>
      <c r="F1913" s="307"/>
      <c r="G1913" s="307"/>
    </row>
    <row r="1914" spans="4:7">
      <c r="D1914" s="307"/>
      <c r="E1914" s="307"/>
      <c r="F1914" s="307"/>
      <c r="G1914" s="307"/>
    </row>
    <row r="1915" spans="4:7">
      <c r="D1915" s="307"/>
      <c r="E1915" s="307"/>
      <c r="F1915" s="307"/>
      <c r="G1915" s="307"/>
    </row>
    <row r="1916" spans="4:7">
      <c r="D1916" s="307"/>
      <c r="E1916" s="307"/>
      <c r="F1916" s="307"/>
      <c r="G1916" s="307"/>
    </row>
    <row r="1917" spans="4:7">
      <c r="D1917" s="307"/>
      <c r="E1917" s="307"/>
      <c r="F1917" s="307"/>
      <c r="G1917" s="307"/>
    </row>
    <row r="1918" spans="4:7">
      <c r="D1918" s="307"/>
      <c r="E1918" s="307"/>
      <c r="F1918" s="307"/>
      <c r="G1918" s="307"/>
    </row>
    <row r="1919" spans="4:7">
      <c r="D1919" s="307"/>
      <c r="E1919" s="307"/>
      <c r="F1919" s="307"/>
      <c r="G1919" s="307"/>
    </row>
    <row r="1920" spans="4:7">
      <c r="D1920" s="307"/>
      <c r="E1920" s="307"/>
      <c r="F1920" s="307"/>
      <c r="G1920" s="307"/>
    </row>
    <row r="1921" spans="4:7">
      <c r="D1921" s="307"/>
      <c r="E1921" s="307"/>
      <c r="F1921" s="307"/>
      <c r="G1921" s="307"/>
    </row>
    <row r="1922" spans="4:7">
      <c r="D1922" s="307"/>
      <c r="E1922" s="307"/>
      <c r="F1922" s="307"/>
      <c r="G1922" s="307"/>
    </row>
    <row r="1923" spans="4:7">
      <c r="D1923" s="307"/>
      <c r="E1923" s="307"/>
      <c r="F1923" s="307"/>
      <c r="G1923" s="307"/>
    </row>
    <row r="1924" spans="4:7">
      <c r="D1924" s="307"/>
      <c r="E1924" s="307"/>
      <c r="F1924" s="307"/>
      <c r="G1924" s="307"/>
    </row>
    <row r="1925" spans="4:7">
      <c r="D1925" s="307"/>
      <c r="E1925" s="307"/>
      <c r="F1925" s="307"/>
      <c r="G1925" s="307"/>
    </row>
    <row r="1926" spans="4:7">
      <c r="D1926" s="307"/>
      <c r="E1926" s="307"/>
      <c r="F1926" s="307"/>
      <c r="G1926" s="307"/>
    </row>
    <row r="1927" spans="4:7">
      <c r="D1927" s="307"/>
      <c r="E1927" s="307"/>
      <c r="F1927" s="307"/>
      <c r="G1927" s="307"/>
    </row>
    <row r="1928" spans="4:7">
      <c r="D1928" s="307"/>
      <c r="E1928" s="307"/>
      <c r="F1928" s="307"/>
      <c r="G1928" s="307"/>
    </row>
    <row r="1929" spans="4:7">
      <c r="D1929" s="307"/>
      <c r="E1929" s="307"/>
      <c r="F1929" s="307"/>
      <c r="G1929" s="307"/>
    </row>
    <row r="1930" spans="4:7">
      <c r="D1930" s="307"/>
      <c r="E1930" s="307"/>
      <c r="F1930" s="307"/>
      <c r="G1930" s="307"/>
    </row>
    <row r="1931" spans="4:7">
      <c r="D1931" s="307"/>
      <c r="E1931" s="307"/>
      <c r="F1931" s="307"/>
      <c r="G1931" s="307"/>
    </row>
    <row r="1932" spans="4:7">
      <c r="D1932" s="307"/>
      <c r="E1932" s="307"/>
      <c r="F1932" s="307"/>
      <c r="G1932" s="307"/>
    </row>
    <row r="1933" spans="4:7">
      <c r="D1933" s="307"/>
      <c r="E1933" s="307"/>
      <c r="F1933" s="307"/>
      <c r="G1933" s="307"/>
    </row>
    <row r="1934" spans="4:7">
      <c r="D1934" s="307"/>
      <c r="E1934" s="307"/>
      <c r="F1934" s="307"/>
      <c r="G1934" s="307"/>
    </row>
    <row r="1935" spans="4:7">
      <c r="D1935" s="307"/>
      <c r="E1935" s="307"/>
      <c r="F1935" s="307"/>
      <c r="G1935" s="307"/>
    </row>
    <row r="1936" spans="4:7">
      <c r="D1936" s="307"/>
      <c r="E1936" s="307"/>
      <c r="F1936" s="307"/>
      <c r="G1936" s="307"/>
    </row>
    <row r="1937" spans="4:7">
      <c r="D1937" s="307"/>
      <c r="E1937" s="307"/>
      <c r="F1937" s="307"/>
      <c r="G1937" s="307"/>
    </row>
    <row r="1938" spans="4:7">
      <c r="D1938" s="307"/>
      <c r="E1938" s="307"/>
      <c r="F1938" s="307"/>
      <c r="G1938" s="307"/>
    </row>
    <row r="1939" spans="4:7">
      <c r="D1939" s="307"/>
      <c r="E1939" s="307"/>
      <c r="F1939" s="307"/>
      <c r="G1939" s="307"/>
    </row>
    <row r="1940" spans="4:7">
      <c r="D1940" s="307"/>
      <c r="E1940" s="307"/>
      <c r="F1940" s="307"/>
      <c r="G1940" s="307"/>
    </row>
    <row r="1941" spans="4:7">
      <c r="D1941" s="307"/>
      <c r="E1941" s="307"/>
      <c r="F1941" s="307"/>
      <c r="G1941" s="307"/>
    </row>
    <row r="1942" spans="4:7">
      <c r="D1942" s="307"/>
      <c r="E1942" s="307"/>
      <c r="F1942" s="307"/>
      <c r="G1942" s="307"/>
    </row>
    <row r="1943" spans="4:7">
      <c r="D1943" s="307"/>
      <c r="E1943" s="307"/>
      <c r="F1943" s="307"/>
      <c r="G1943" s="307"/>
    </row>
    <row r="1944" spans="4:7">
      <c r="D1944" s="307"/>
      <c r="E1944" s="307"/>
      <c r="F1944" s="307"/>
      <c r="G1944" s="307"/>
    </row>
    <row r="1945" spans="4:7">
      <c r="D1945" s="307"/>
      <c r="E1945" s="307"/>
      <c r="F1945" s="307"/>
      <c r="G1945" s="307"/>
    </row>
    <row r="1946" spans="4:7">
      <c r="D1946" s="307"/>
      <c r="E1946" s="307"/>
      <c r="F1946" s="307"/>
      <c r="G1946" s="307"/>
    </row>
    <row r="1947" spans="4:7">
      <c r="D1947" s="307"/>
      <c r="E1947" s="307"/>
      <c r="F1947" s="307"/>
      <c r="G1947" s="307"/>
    </row>
    <row r="1948" spans="4:7">
      <c r="D1948" s="307"/>
      <c r="E1948" s="307"/>
      <c r="F1948" s="307"/>
      <c r="G1948" s="307"/>
    </row>
    <row r="1949" spans="4:7">
      <c r="D1949" s="307"/>
      <c r="E1949" s="307"/>
      <c r="F1949" s="307"/>
      <c r="G1949" s="307"/>
    </row>
    <row r="1950" spans="4:7">
      <c r="D1950" s="307"/>
      <c r="E1950" s="307"/>
      <c r="F1950" s="307"/>
      <c r="G1950" s="307"/>
    </row>
    <row r="1951" spans="4:7">
      <c r="D1951" s="307"/>
      <c r="E1951" s="307"/>
      <c r="F1951" s="307"/>
      <c r="G1951" s="307"/>
    </row>
    <row r="1952" spans="4:7">
      <c r="D1952" s="307"/>
      <c r="E1952" s="307"/>
      <c r="F1952" s="307"/>
      <c r="G1952" s="307"/>
    </row>
    <row r="1953" spans="4:7">
      <c r="D1953" s="307"/>
      <c r="E1953" s="307"/>
      <c r="F1953" s="307"/>
      <c r="G1953" s="307"/>
    </row>
    <row r="1954" spans="4:7">
      <c r="D1954" s="307"/>
      <c r="E1954" s="307"/>
      <c r="F1954" s="307"/>
      <c r="G1954" s="307"/>
    </row>
    <row r="1955" spans="4:7">
      <c r="D1955" s="307"/>
      <c r="E1955" s="307"/>
      <c r="F1955" s="307"/>
      <c r="G1955" s="307"/>
    </row>
    <row r="1956" spans="4:7">
      <c r="D1956" s="307"/>
      <c r="E1956" s="307"/>
      <c r="F1956" s="307"/>
      <c r="G1956" s="307"/>
    </row>
    <row r="1957" spans="4:7">
      <c r="D1957" s="307"/>
      <c r="E1957" s="307"/>
      <c r="F1957" s="307"/>
      <c r="G1957" s="307"/>
    </row>
    <row r="1958" spans="4:7">
      <c r="D1958" s="307"/>
      <c r="E1958" s="307"/>
      <c r="F1958" s="307"/>
      <c r="G1958" s="307"/>
    </row>
    <row r="1959" spans="4:7">
      <c r="D1959" s="307"/>
      <c r="E1959" s="307"/>
      <c r="F1959" s="307"/>
      <c r="G1959" s="307"/>
    </row>
    <row r="1960" spans="4:7">
      <c r="D1960" s="307"/>
      <c r="E1960" s="307"/>
      <c r="F1960" s="307"/>
      <c r="G1960" s="307"/>
    </row>
    <row r="1961" spans="4:7">
      <c r="D1961" s="307"/>
      <c r="E1961" s="307"/>
      <c r="F1961" s="307"/>
      <c r="G1961" s="307"/>
    </row>
    <row r="1962" spans="4:7">
      <c r="D1962" s="307"/>
      <c r="E1962" s="307"/>
      <c r="F1962" s="307"/>
      <c r="G1962" s="307"/>
    </row>
    <row r="1963" spans="4:7">
      <c r="D1963" s="307"/>
      <c r="E1963" s="307"/>
      <c r="F1963" s="307"/>
      <c r="G1963" s="307"/>
    </row>
    <row r="1964" spans="4:7">
      <c r="D1964" s="307"/>
      <c r="E1964" s="307"/>
      <c r="F1964" s="307"/>
      <c r="G1964" s="307"/>
    </row>
    <row r="1965" spans="4:7">
      <c r="D1965" s="307"/>
      <c r="E1965" s="307"/>
      <c r="F1965" s="307"/>
      <c r="G1965" s="307"/>
    </row>
    <row r="1966" spans="4:7">
      <c r="D1966" s="307"/>
      <c r="E1966" s="307"/>
      <c r="F1966" s="307"/>
      <c r="G1966" s="307"/>
    </row>
    <row r="1967" spans="4:7">
      <c r="D1967" s="307"/>
      <c r="E1967" s="307"/>
      <c r="F1967" s="307"/>
      <c r="G1967" s="307"/>
    </row>
    <row r="1968" spans="4:7">
      <c r="D1968" s="307"/>
      <c r="E1968" s="307"/>
      <c r="F1968" s="307"/>
      <c r="G1968" s="307"/>
    </row>
    <row r="1969" spans="4:7">
      <c r="D1969" s="307"/>
      <c r="E1969" s="307"/>
      <c r="F1969" s="307"/>
      <c r="G1969" s="307"/>
    </row>
    <row r="1970" spans="4:7">
      <c r="D1970" s="307"/>
      <c r="E1970" s="307"/>
      <c r="F1970" s="307"/>
      <c r="G1970" s="307"/>
    </row>
    <row r="1971" spans="4:7">
      <c r="D1971" s="307"/>
      <c r="E1971" s="307"/>
      <c r="F1971" s="307"/>
      <c r="G1971" s="307"/>
    </row>
    <row r="1972" spans="4:7">
      <c r="D1972" s="307"/>
      <c r="E1972" s="307"/>
      <c r="F1972" s="307"/>
      <c r="G1972" s="307"/>
    </row>
    <row r="1973" spans="4:7">
      <c r="D1973" s="307"/>
      <c r="E1973" s="307"/>
      <c r="F1973" s="307"/>
      <c r="G1973" s="307"/>
    </row>
    <row r="1974" spans="4:7">
      <c r="D1974" s="307"/>
      <c r="E1974" s="307"/>
      <c r="F1974" s="307"/>
      <c r="G1974" s="307"/>
    </row>
    <row r="1975" spans="4:7">
      <c r="D1975" s="307"/>
      <c r="E1975" s="307"/>
      <c r="F1975" s="307"/>
      <c r="G1975" s="307"/>
    </row>
    <row r="1976" spans="4:7">
      <c r="D1976" s="307"/>
      <c r="E1976" s="307"/>
      <c r="F1976" s="307"/>
      <c r="G1976" s="307"/>
    </row>
    <row r="1977" spans="4:7">
      <c r="D1977" s="307"/>
      <c r="E1977" s="307"/>
      <c r="F1977" s="307"/>
      <c r="G1977" s="307"/>
    </row>
    <row r="1978" spans="4:7">
      <c r="D1978" s="307"/>
      <c r="E1978" s="307"/>
      <c r="F1978" s="307"/>
      <c r="G1978" s="307"/>
    </row>
    <row r="1979" spans="4:7">
      <c r="D1979" s="307"/>
      <c r="E1979" s="307"/>
      <c r="F1979" s="307"/>
      <c r="G1979" s="307"/>
    </row>
    <row r="1980" spans="4:7">
      <c r="D1980" s="307"/>
      <c r="E1980" s="307"/>
      <c r="F1980" s="307"/>
      <c r="G1980" s="307"/>
    </row>
    <row r="1981" spans="4:7">
      <c r="D1981" s="307"/>
      <c r="E1981" s="307"/>
      <c r="F1981" s="307"/>
      <c r="G1981" s="307"/>
    </row>
    <row r="1982" spans="4:7">
      <c r="D1982" s="307"/>
      <c r="E1982" s="307"/>
      <c r="F1982" s="307"/>
      <c r="G1982" s="307"/>
    </row>
    <row r="1983" spans="4:7">
      <c r="D1983" s="307"/>
      <c r="E1983" s="307"/>
      <c r="F1983" s="307"/>
      <c r="G1983" s="307"/>
    </row>
    <row r="1984" spans="4:7">
      <c r="D1984" s="307"/>
      <c r="E1984" s="307"/>
      <c r="F1984" s="307"/>
      <c r="G1984" s="307"/>
    </row>
    <row r="1985" spans="4:7">
      <c r="D1985" s="307"/>
      <c r="E1985" s="307"/>
      <c r="F1985" s="307"/>
      <c r="G1985" s="307"/>
    </row>
    <row r="1986" spans="4:7">
      <c r="D1986" s="307"/>
      <c r="E1986" s="307"/>
      <c r="F1986" s="307"/>
      <c r="G1986" s="307"/>
    </row>
    <row r="1987" spans="4:7">
      <c r="D1987" s="307"/>
      <c r="E1987" s="307"/>
      <c r="F1987" s="307"/>
      <c r="G1987" s="307"/>
    </row>
    <row r="1988" spans="4:7">
      <c r="D1988" s="307"/>
      <c r="E1988" s="307"/>
      <c r="F1988" s="307"/>
      <c r="G1988" s="307"/>
    </row>
    <row r="1989" spans="4:7">
      <c r="D1989" s="307"/>
      <c r="E1989" s="307"/>
      <c r="F1989" s="307"/>
      <c r="G1989" s="307"/>
    </row>
    <row r="1990" spans="4:7">
      <c r="D1990" s="307"/>
      <c r="E1990" s="307"/>
      <c r="F1990" s="307"/>
      <c r="G1990" s="307"/>
    </row>
    <row r="1991" spans="4:7">
      <c r="D1991" s="307"/>
      <c r="E1991" s="307"/>
      <c r="F1991" s="307"/>
      <c r="G1991" s="307"/>
    </row>
    <row r="1992" spans="4:7">
      <c r="D1992" s="307"/>
      <c r="E1992" s="307"/>
      <c r="F1992" s="307"/>
      <c r="G1992" s="307"/>
    </row>
    <row r="1993" spans="4:7">
      <c r="D1993" s="307"/>
      <c r="E1993" s="307"/>
      <c r="F1993" s="307"/>
      <c r="G1993" s="307"/>
    </row>
    <row r="1994" spans="4:7">
      <c r="D1994" s="307"/>
      <c r="E1994" s="307"/>
      <c r="F1994" s="307"/>
      <c r="G1994" s="307"/>
    </row>
    <row r="1995" spans="4:7">
      <c r="D1995" s="307"/>
      <c r="E1995" s="307"/>
      <c r="F1995" s="307"/>
      <c r="G1995" s="307"/>
    </row>
    <row r="1996" spans="4:7">
      <c r="D1996" s="307"/>
      <c r="E1996" s="307"/>
      <c r="F1996" s="307"/>
      <c r="G1996" s="307"/>
    </row>
    <row r="1997" spans="4:7">
      <c r="D1997" s="307"/>
      <c r="E1997" s="307"/>
      <c r="F1997" s="307"/>
      <c r="G1997" s="307"/>
    </row>
    <row r="1998" spans="4:7">
      <c r="D1998" s="307"/>
      <c r="E1998" s="307"/>
      <c r="F1998" s="307"/>
      <c r="G1998" s="307"/>
    </row>
    <row r="1999" spans="4:7">
      <c r="D1999" s="307"/>
      <c r="E1999" s="307"/>
      <c r="F1999" s="307"/>
      <c r="G1999" s="307"/>
    </row>
    <row r="2000" spans="4:7">
      <c r="D2000" s="307"/>
      <c r="E2000" s="307"/>
      <c r="F2000" s="307"/>
      <c r="G2000" s="307"/>
    </row>
    <row r="2001" spans="4:7">
      <c r="D2001" s="307"/>
      <c r="E2001" s="307"/>
      <c r="F2001" s="307"/>
      <c r="G2001" s="307"/>
    </row>
    <row r="2002" spans="4:7">
      <c r="D2002" s="307"/>
      <c r="E2002" s="307"/>
      <c r="F2002" s="307"/>
      <c r="G2002" s="307"/>
    </row>
    <row r="2003" spans="4:7">
      <c r="D2003" s="307"/>
      <c r="E2003" s="307"/>
      <c r="F2003" s="307"/>
      <c r="G2003" s="307"/>
    </row>
    <row r="2004" spans="4:7">
      <c r="D2004" s="307"/>
      <c r="E2004" s="307"/>
      <c r="F2004" s="307"/>
      <c r="G2004" s="307"/>
    </row>
    <row r="2005" spans="4:7">
      <c r="D2005" s="307"/>
      <c r="E2005" s="307"/>
      <c r="F2005" s="307"/>
      <c r="G2005" s="307"/>
    </row>
    <row r="2006" spans="4:7">
      <c r="D2006" s="307"/>
      <c r="E2006" s="307"/>
      <c r="F2006" s="307"/>
      <c r="G2006" s="307"/>
    </row>
    <row r="2007" spans="4:7">
      <c r="D2007" s="307"/>
      <c r="E2007" s="307"/>
      <c r="F2007" s="307"/>
      <c r="G2007" s="307"/>
    </row>
    <row r="2008" spans="4:7">
      <c r="D2008" s="307"/>
      <c r="E2008" s="307"/>
      <c r="F2008" s="307"/>
      <c r="G2008" s="307"/>
    </row>
    <row r="2009" spans="4:7">
      <c r="D2009" s="307"/>
      <c r="E2009" s="307"/>
      <c r="F2009" s="307"/>
      <c r="G2009" s="307"/>
    </row>
    <row r="2010" spans="4:7">
      <c r="D2010" s="307"/>
      <c r="E2010" s="307"/>
      <c r="F2010" s="307"/>
      <c r="G2010" s="307"/>
    </row>
    <row r="2011" spans="4:7">
      <c r="D2011" s="307"/>
      <c r="E2011" s="307"/>
      <c r="F2011" s="307"/>
      <c r="G2011" s="307"/>
    </row>
    <row r="2012" spans="4:7">
      <c r="D2012" s="307"/>
      <c r="E2012" s="307"/>
      <c r="F2012" s="307"/>
      <c r="G2012" s="307"/>
    </row>
    <row r="2013" spans="4:7">
      <c r="D2013" s="307"/>
      <c r="E2013" s="307"/>
      <c r="F2013" s="307"/>
      <c r="G2013" s="307"/>
    </row>
    <row r="2014" spans="4:7">
      <c r="D2014" s="307"/>
      <c r="E2014" s="307"/>
      <c r="F2014" s="307"/>
      <c r="G2014" s="307"/>
    </row>
    <row r="2015" spans="4:7">
      <c r="D2015" s="307"/>
      <c r="E2015" s="307"/>
      <c r="F2015" s="307"/>
      <c r="G2015" s="307"/>
    </row>
    <row r="2016" spans="4:7">
      <c r="D2016" s="307"/>
      <c r="E2016" s="307"/>
      <c r="F2016" s="307"/>
      <c r="G2016" s="307"/>
    </row>
    <row r="2017" spans="4:7">
      <c r="D2017" s="307"/>
      <c r="E2017" s="307"/>
      <c r="F2017" s="307"/>
      <c r="G2017" s="307"/>
    </row>
    <row r="2018" spans="4:7">
      <c r="D2018" s="307"/>
      <c r="E2018" s="307"/>
      <c r="F2018" s="307"/>
      <c r="G2018" s="307"/>
    </row>
    <row r="2019" spans="4:7">
      <c r="D2019" s="307"/>
      <c r="E2019" s="307"/>
      <c r="F2019" s="307"/>
      <c r="G2019" s="307"/>
    </row>
    <row r="2020" spans="4:7">
      <c r="D2020" s="307"/>
      <c r="E2020" s="307"/>
      <c r="F2020" s="307"/>
      <c r="G2020" s="307"/>
    </row>
    <row r="2021" spans="4:7">
      <c r="D2021" s="307"/>
      <c r="E2021" s="307"/>
      <c r="F2021" s="307"/>
      <c r="G2021" s="307"/>
    </row>
    <row r="2022" spans="4:7">
      <c r="D2022" s="307"/>
      <c r="E2022" s="307"/>
      <c r="F2022" s="307"/>
      <c r="G2022" s="307"/>
    </row>
    <row r="2023" spans="4:7">
      <c r="D2023" s="307"/>
      <c r="E2023" s="307"/>
      <c r="F2023" s="307"/>
      <c r="G2023" s="307"/>
    </row>
    <row r="2024" spans="4:7">
      <c r="D2024" s="307"/>
      <c r="E2024" s="307"/>
      <c r="F2024" s="307"/>
      <c r="G2024" s="307"/>
    </row>
    <row r="2025" spans="4:7">
      <c r="D2025" s="307"/>
      <c r="E2025" s="307"/>
      <c r="F2025" s="307"/>
      <c r="G2025" s="307"/>
    </row>
    <row r="2026" spans="4:7">
      <c r="D2026" s="307"/>
      <c r="E2026" s="307"/>
      <c r="F2026" s="307"/>
      <c r="G2026" s="307"/>
    </row>
    <row r="2027" spans="4:7">
      <c r="D2027" s="307"/>
      <c r="E2027" s="307"/>
      <c r="F2027" s="307"/>
      <c r="G2027" s="307"/>
    </row>
    <row r="2028" spans="4:7">
      <c r="D2028" s="307"/>
      <c r="E2028" s="307"/>
      <c r="F2028" s="307"/>
      <c r="G2028" s="307"/>
    </row>
    <row r="2029" spans="4:7">
      <c r="D2029" s="307"/>
      <c r="E2029" s="307"/>
      <c r="F2029" s="307"/>
      <c r="G2029" s="307"/>
    </row>
    <row r="2030" spans="4:7">
      <c r="D2030" s="307"/>
      <c r="E2030" s="307"/>
      <c r="F2030" s="307"/>
      <c r="G2030" s="307"/>
    </row>
    <row r="2031" spans="4:7">
      <c r="D2031" s="307"/>
      <c r="E2031" s="307"/>
      <c r="F2031" s="307"/>
      <c r="G2031" s="307"/>
    </row>
    <row r="2032" spans="4:7">
      <c r="D2032" s="307"/>
      <c r="E2032" s="307"/>
      <c r="F2032" s="307"/>
      <c r="G2032" s="307"/>
    </row>
    <row r="2033" spans="4:7">
      <c r="D2033" s="307"/>
      <c r="E2033" s="307"/>
      <c r="F2033" s="307"/>
      <c r="G2033" s="307"/>
    </row>
    <row r="2034" spans="4:7">
      <c r="D2034" s="307"/>
      <c r="E2034" s="307"/>
      <c r="F2034" s="307"/>
      <c r="G2034" s="307"/>
    </row>
    <row r="2035" spans="4:7">
      <c r="D2035" s="307"/>
      <c r="E2035" s="307"/>
      <c r="F2035" s="307"/>
      <c r="G2035" s="307"/>
    </row>
    <row r="2036" spans="4:7">
      <c r="D2036" s="307"/>
      <c r="E2036" s="307"/>
      <c r="F2036" s="307"/>
      <c r="G2036" s="307"/>
    </row>
    <row r="2037" spans="4:7">
      <c r="D2037" s="307"/>
      <c r="E2037" s="307"/>
      <c r="F2037" s="307"/>
      <c r="G2037" s="307"/>
    </row>
    <row r="2038" spans="4:7">
      <c r="D2038" s="307"/>
      <c r="E2038" s="307"/>
      <c r="F2038" s="307"/>
      <c r="G2038" s="307"/>
    </row>
    <row r="2039" spans="4:7">
      <c r="D2039" s="307"/>
      <c r="E2039" s="307"/>
      <c r="F2039" s="307"/>
      <c r="G2039" s="307"/>
    </row>
    <row r="2040" spans="4:7">
      <c r="D2040" s="307"/>
      <c r="E2040" s="307"/>
      <c r="F2040" s="307"/>
      <c r="G2040" s="307"/>
    </row>
    <row r="2041" spans="4:7">
      <c r="D2041" s="307"/>
      <c r="E2041" s="307"/>
      <c r="F2041" s="307"/>
      <c r="G2041" s="307"/>
    </row>
    <row r="2042" spans="4:7">
      <c r="D2042" s="307"/>
      <c r="E2042" s="307"/>
      <c r="F2042" s="307"/>
      <c r="G2042" s="307"/>
    </row>
    <row r="2043" spans="4:7">
      <c r="D2043" s="307"/>
      <c r="E2043" s="307"/>
      <c r="F2043" s="307"/>
      <c r="G2043" s="307"/>
    </row>
    <row r="2044" spans="4:7">
      <c r="D2044" s="307"/>
      <c r="E2044" s="307"/>
      <c r="F2044" s="307"/>
      <c r="G2044" s="307"/>
    </row>
    <row r="2045" spans="4:7">
      <c r="D2045" s="307"/>
      <c r="E2045" s="307"/>
      <c r="F2045" s="307"/>
      <c r="G2045" s="307"/>
    </row>
    <row r="2046" spans="4:7">
      <c r="D2046" s="307"/>
      <c r="E2046" s="307"/>
      <c r="F2046" s="307"/>
      <c r="G2046" s="307"/>
    </row>
    <row r="2047" spans="4:7">
      <c r="D2047" s="307"/>
      <c r="E2047" s="307"/>
      <c r="F2047" s="307"/>
      <c r="G2047" s="307"/>
    </row>
    <row r="2048" spans="4:7">
      <c r="D2048" s="307"/>
      <c r="E2048" s="307"/>
      <c r="F2048" s="307"/>
      <c r="G2048" s="307"/>
    </row>
    <row r="2049" spans="4:7">
      <c r="D2049" s="307"/>
      <c r="E2049" s="307"/>
      <c r="F2049" s="307"/>
      <c r="G2049" s="307"/>
    </row>
    <row r="2050" spans="4:7">
      <c r="D2050" s="307"/>
      <c r="E2050" s="307"/>
      <c r="F2050" s="307"/>
      <c r="G2050" s="307"/>
    </row>
    <row r="2051" spans="4:7">
      <c r="D2051" s="307"/>
      <c r="E2051" s="307"/>
      <c r="F2051" s="307"/>
      <c r="G2051" s="307"/>
    </row>
    <row r="2052" spans="4:7">
      <c r="D2052" s="307"/>
      <c r="E2052" s="307"/>
      <c r="F2052" s="307"/>
      <c r="G2052" s="307"/>
    </row>
    <row r="2053" spans="4:7">
      <c r="D2053" s="307"/>
      <c r="E2053" s="307"/>
      <c r="F2053" s="307"/>
      <c r="G2053" s="307"/>
    </row>
    <row r="2054" spans="4:7">
      <c r="D2054" s="307"/>
      <c r="E2054" s="307"/>
      <c r="F2054" s="307"/>
      <c r="G2054" s="307"/>
    </row>
    <row r="2055" spans="4:7">
      <c r="D2055" s="307"/>
      <c r="E2055" s="307"/>
      <c r="F2055" s="307"/>
      <c r="G2055" s="307"/>
    </row>
    <row r="2056" spans="4:7">
      <c r="D2056" s="307"/>
      <c r="E2056" s="307"/>
      <c r="F2056" s="307"/>
      <c r="G2056" s="307"/>
    </row>
    <row r="2057" spans="4:7">
      <c r="D2057" s="307"/>
      <c r="E2057" s="307"/>
      <c r="F2057" s="307"/>
      <c r="G2057" s="307"/>
    </row>
    <row r="2058" spans="4:7">
      <c r="D2058" s="307"/>
      <c r="E2058" s="307"/>
      <c r="F2058" s="307"/>
      <c r="G2058" s="307"/>
    </row>
    <row r="2059" spans="4:7">
      <c r="D2059" s="307"/>
      <c r="E2059" s="307"/>
      <c r="F2059" s="307"/>
      <c r="G2059" s="307"/>
    </row>
    <row r="2060" spans="4:7">
      <c r="D2060" s="307"/>
      <c r="E2060" s="307"/>
      <c r="F2060" s="307"/>
      <c r="G2060" s="307"/>
    </row>
    <row r="2061" spans="4:7">
      <c r="D2061" s="307"/>
      <c r="E2061" s="307"/>
      <c r="F2061" s="307"/>
      <c r="G2061" s="307"/>
    </row>
    <row r="2062" spans="4:7">
      <c r="D2062" s="307"/>
      <c r="E2062" s="307"/>
      <c r="F2062" s="307"/>
      <c r="G2062" s="307"/>
    </row>
    <row r="2063" spans="4:7">
      <c r="D2063" s="307"/>
      <c r="E2063" s="307"/>
      <c r="F2063" s="307"/>
      <c r="G2063" s="307"/>
    </row>
    <row r="2064" spans="4:7">
      <c r="D2064" s="307"/>
      <c r="E2064" s="307"/>
      <c r="F2064" s="307"/>
      <c r="G2064" s="307"/>
    </row>
    <row r="2065" spans="4:7">
      <c r="D2065" s="307"/>
      <c r="E2065" s="307"/>
      <c r="F2065" s="307"/>
      <c r="G2065" s="307"/>
    </row>
    <row r="2066" spans="4:7">
      <c r="D2066" s="307"/>
      <c r="E2066" s="307"/>
      <c r="F2066" s="307"/>
      <c r="G2066" s="307"/>
    </row>
    <row r="2067" spans="4:7">
      <c r="D2067" s="307"/>
      <c r="E2067" s="307"/>
      <c r="F2067" s="307"/>
      <c r="G2067" s="307"/>
    </row>
    <row r="2068" spans="4:7">
      <c r="D2068" s="307"/>
      <c r="E2068" s="307"/>
      <c r="F2068" s="307"/>
      <c r="G2068" s="307"/>
    </row>
    <row r="2069" spans="4:7">
      <c r="D2069" s="307"/>
      <c r="E2069" s="307"/>
      <c r="F2069" s="307"/>
      <c r="G2069" s="307"/>
    </row>
    <row r="2070" spans="4:7">
      <c r="D2070" s="307"/>
      <c r="E2070" s="307"/>
      <c r="F2070" s="307"/>
      <c r="G2070" s="307"/>
    </row>
    <row r="2071" spans="4:7">
      <c r="D2071" s="307"/>
      <c r="E2071" s="307"/>
      <c r="F2071" s="307"/>
      <c r="G2071" s="307"/>
    </row>
    <row r="2072" spans="4:7">
      <c r="D2072" s="307"/>
      <c r="E2072" s="307"/>
      <c r="F2072" s="307"/>
      <c r="G2072" s="307"/>
    </row>
    <row r="2073" spans="4:7">
      <c r="D2073" s="307"/>
      <c r="E2073" s="307"/>
      <c r="F2073" s="307"/>
      <c r="G2073" s="307"/>
    </row>
    <row r="2074" spans="4:7">
      <c r="D2074" s="307"/>
      <c r="E2074" s="307"/>
      <c r="F2074" s="307"/>
      <c r="G2074" s="307"/>
    </row>
    <row r="2075" spans="4:7">
      <c r="D2075" s="307"/>
      <c r="E2075" s="307"/>
      <c r="F2075" s="307"/>
      <c r="G2075" s="307"/>
    </row>
    <row r="2076" spans="4:7">
      <c r="D2076" s="307"/>
      <c r="E2076" s="307"/>
      <c r="F2076" s="307"/>
      <c r="G2076" s="307"/>
    </row>
    <row r="2077" spans="4:7">
      <c r="D2077" s="307"/>
      <c r="E2077" s="307"/>
      <c r="F2077" s="307"/>
      <c r="G2077" s="307"/>
    </row>
    <row r="2078" spans="4:7">
      <c r="D2078" s="307"/>
      <c r="E2078" s="307"/>
      <c r="F2078" s="307"/>
      <c r="G2078" s="307"/>
    </row>
    <row r="2079" spans="4:7">
      <c r="D2079" s="307"/>
      <c r="E2079" s="307"/>
      <c r="F2079" s="307"/>
      <c r="G2079" s="307"/>
    </row>
    <row r="2080" spans="4:7">
      <c r="D2080" s="307"/>
      <c r="E2080" s="307"/>
      <c r="F2080" s="307"/>
      <c r="G2080" s="307"/>
    </row>
    <row r="2081" spans="4:7">
      <c r="D2081" s="307"/>
      <c r="E2081" s="307"/>
      <c r="F2081" s="307"/>
      <c r="G2081" s="307"/>
    </row>
    <row r="2082" spans="4:7">
      <c r="D2082" s="307"/>
      <c r="E2082" s="307"/>
      <c r="F2082" s="307"/>
      <c r="G2082" s="307"/>
    </row>
    <row r="2083" spans="4:7">
      <c r="D2083" s="307"/>
      <c r="E2083" s="307"/>
      <c r="F2083" s="307"/>
      <c r="G2083" s="307"/>
    </row>
    <row r="2084" spans="4:7">
      <c r="D2084" s="307"/>
      <c r="E2084" s="307"/>
      <c r="F2084" s="307"/>
      <c r="G2084" s="307"/>
    </row>
    <row r="2085" spans="4:7">
      <c r="D2085" s="307"/>
      <c r="E2085" s="307"/>
      <c r="F2085" s="307"/>
      <c r="G2085" s="307"/>
    </row>
    <row r="2086" spans="4:7">
      <c r="D2086" s="307"/>
      <c r="E2086" s="307"/>
      <c r="F2086" s="307"/>
      <c r="G2086" s="307"/>
    </row>
    <row r="2087" spans="4:7">
      <c r="D2087" s="307"/>
      <c r="E2087" s="307"/>
      <c r="F2087" s="307"/>
      <c r="G2087" s="307"/>
    </row>
    <row r="2088" spans="4:7">
      <c r="D2088" s="307"/>
      <c r="E2088" s="307"/>
      <c r="F2088" s="307"/>
      <c r="G2088" s="307"/>
    </row>
    <row r="2089" spans="4:7">
      <c r="D2089" s="307"/>
      <c r="E2089" s="307"/>
      <c r="F2089" s="307"/>
      <c r="G2089" s="307"/>
    </row>
    <row r="2090" spans="4:7">
      <c r="D2090" s="307"/>
      <c r="E2090" s="307"/>
      <c r="F2090" s="307"/>
      <c r="G2090" s="307"/>
    </row>
    <row r="2091" spans="4:7">
      <c r="D2091" s="307"/>
      <c r="E2091" s="307"/>
      <c r="F2091" s="307"/>
      <c r="G2091" s="307"/>
    </row>
    <row r="2092" spans="4:7">
      <c r="D2092" s="307"/>
      <c r="E2092" s="307"/>
      <c r="F2092" s="307"/>
      <c r="G2092" s="307"/>
    </row>
    <row r="2093" spans="4:7">
      <c r="D2093" s="307"/>
      <c r="E2093" s="307"/>
      <c r="F2093" s="307"/>
      <c r="G2093" s="307"/>
    </row>
    <row r="2094" spans="4:7">
      <c r="D2094" s="307"/>
      <c r="E2094" s="307"/>
      <c r="F2094" s="307"/>
      <c r="G2094" s="307"/>
    </row>
    <row r="2095" spans="4:7">
      <c r="D2095" s="307"/>
      <c r="E2095" s="307"/>
      <c r="F2095" s="307"/>
      <c r="G2095" s="307"/>
    </row>
    <row r="2096" spans="4:7">
      <c r="D2096" s="307"/>
      <c r="E2096" s="307"/>
      <c r="F2096" s="307"/>
      <c r="G2096" s="307"/>
    </row>
    <row r="2097" spans="4:7">
      <c r="D2097" s="307"/>
      <c r="E2097" s="307"/>
      <c r="F2097" s="307"/>
      <c r="G2097" s="307"/>
    </row>
    <row r="2098" spans="4:7">
      <c r="D2098" s="307"/>
      <c r="E2098" s="307"/>
      <c r="F2098" s="307"/>
      <c r="G2098" s="307"/>
    </row>
    <row r="2099" spans="4:7">
      <c r="D2099" s="307"/>
      <c r="E2099" s="307"/>
      <c r="F2099" s="307"/>
      <c r="G2099" s="307"/>
    </row>
    <row r="2100" spans="4:7">
      <c r="D2100" s="307"/>
      <c r="E2100" s="307"/>
      <c r="F2100" s="307"/>
      <c r="G2100" s="307"/>
    </row>
    <row r="2101" spans="4:7">
      <c r="D2101" s="307"/>
      <c r="E2101" s="307"/>
      <c r="F2101" s="307"/>
      <c r="G2101" s="307"/>
    </row>
    <row r="2102" spans="4:7">
      <c r="D2102" s="307"/>
      <c r="E2102" s="307"/>
      <c r="F2102" s="307"/>
      <c r="G2102" s="307"/>
    </row>
    <row r="2103" spans="4:7">
      <c r="D2103" s="307"/>
      <c r="E2103" s="307"/>
      <c r="F2103" s="307"/>
      <c r="G2103" s="307"/>
    </row>
    <row r="2104" spans="4:7">
      <c r="D2104" s="307"/>
      <c r="E2104" s="307"/>
      <c r="F2104" s="307"/>
      <c r="G2104" s="307"/>
    </row>
    <row r="2105" spans="4:7">
      <c r="D2105" s="307"/>
      <c r="E2105" s="307"/>
      <c r="F2105" s="307"/>
      <c r="G2105" s="307"/>
    </row>
    <row r="2106" spans="4:7">
      <c r="D2106" s="307"/>
      <c r="E2106" s="307"/>
      <c r="F2106" s="307"/>
      <c r="G2106" s="307"/>
    </row>
    <row r="2107" spans="4:7">
      <c r="D2107" s="307"/>
      <c r="E2107" s="307"/>
      <c r="F2107" s="307"/>
      <c r="G2107" s="307"/>
    </row>
    <row r="2108" spans="4:7">
      <c r="D2108" s="307"/>
      <c r="E2108" s="307"/>
      <c r="F2108" s="307"/>
      <c r="G2108" s="307"/>
    </row>
    <row r="2109" spans="4:7">
      <c r="D2109" s="307"/>
      <c r="E2109" s="307"/>
      <c r="F2109" s="307"/>
      <c r="G2109" s="307"/>
    </row>
    <row r="2110" spans="4:7">
      <c r="D2110" s="307"/>
      <c r="E2110" s="307"/>
      <c r="F2110" s="307"/>
      <c r="G2110" s="307"/>
    </row>
    <row r="2111" spans="4:7">
      <c r="D2111" s="307"/>
      <c r="E2111" s="307"/>
      <c r="F2111" s="307"/>
      <c r="G2111" s="307"/>
    </row>
    <row r="2112" spans="4:7">
      <c r="D2112" s="307"/>
      <c r="E2112" s="307"/>
      <c r="F2112" s="307"/>
      <c r="G2112" s="307"/>
    </row>
    <row r="2113" spans="4:7">
      <c r="D2113" s="307"/>
      <c r="E2113" s="307"/>
      <c r="F2113" s="307"/>
      <c r="G2113" s="307"/>
    </row>
    <row r="2114" spans="4:7">
      <c r="D2114" s="307"/>
      <c r="E2114" s="307"/>
      <c r="F2114" s="307"/>
      <c r="G2114" s="307"/>
    </row>
    <row r="2115" spans="4:7">
      <c r="D2115" s="307"/>
      <c r="E2115" s="307"/>
      <c r="F2115" s="307"/>
      <c r="G2115" s="307"/>
    </row>
    <row r="2116" spans="4:7">
      <c r="D2116" s="307"/>
      <c r="E2116" s="307"/>
      <c r="F2116" s="307"/>
      <c r="G2116" s="307"/>
    </row>
    <row r="2117" spans="4:7">
      <c r="D2117" s="307"/>
      <c r="E2117" s="307"/>
      <c r="F2117" s="307"/>
      <c r="G2117" s="307"/>
    </row>
    <row r="2118" spans="4:7">
      <c r="D2118" s="307"/>
      <c r="E2118" s="307"/>
      <c r="F2118" s="307"/>
      <c r="G2118" s="307"/>
    </row>
    <row r="2119" spans="4:7">
      <c r="D2119" s="307"/>
      <c r="E2119" s="307"/>
      <c r="F2119" s="307"/>
      <c r="G2119" s="307"/>
    </row>
    <row r="2120" spans="4:7">
      <c r="D2120" s="307"/>
      <c r="E2120" s="307"/>
      <c r="F2120" s="307"/>
      <c r="G2120" s="307"/>
    </row>
    <row r="2121" spans="4:7">
      <c r="D2121" s="307"/>
      <c r="E2121" s="307"/>
      <c r="F2121" s="307"/>
      <c r="G2121" s="307"/>
    </row>
    <row r="2122" spans="4:7">
      <c r="D2122" s="307"/>
      <c r="E2122" s="307"/>
      <c r="F2122" s="307"/>
      <c r="G2122" s="307"/>
    </row>
    <row r="2123" spans="4:7">
      <c r="D2123" s="307"/>
      <c r="E2123" s="307"/>
      <c r="F2123" s="307"/>
      <c r="G2123" s="307"/>
    </row>
    <row r="2124" spans="4:7">
      <c r="D2124" s="307"/>
      <c r="E2124" s="307"/>
      <c r="F2124" s="307"/>
      <c r="G2124" s="307"/>
    </row>
    <row r="2125" spans="4:7">
      <c r="D2125" s="307"/>
      <c r="E2125" s="307"/>
      <c r="F2125" s="307"/>
      <c r="G2125" s="307"/>
    </row>
    <row r="2126" spans="4:7">
      <c r="D2126" s="307"/>
      <c r="E2126" s="307"/>
      <c r="F2126" s="307"/>
      <c r="G2126" s="307"/>
    </row>
    <row r="2127" spans="4:7">
      <c r="D2127" s="307"/>
      <c r="E2127" s="307"/>
      <c r="F2127" s="307"/>
      <c r="G2127" s="307"/>
    </row>
    <row r="2128" spans="4:7">
      <c r="D2128" s="307"/>
      <c r="E2128" s="307"/>
      <c r="F2128" s="307"/>
      <c r="G2128" s="307"/>
    </row>
    <row r="2129" spans="4:7">
      <c r="D2129" s="307"/>
      <c r="E2129" s="307"/>
      <c r="F2129" s="307"/>
      <c r="G2129" s="307"/>
    </row>
    <row r="2130" spans="4:7">
      <c r="D2130" s="307"/>
      <c r="E2130" s="307"/>
      <c r="F2130" s="307"/>
      <c r="G2130" s="307"/>
    </row>
    <row r="2131" spans="4:7">
      <c r="D2131" s="307"/>
      <c r="E2131" s="307"/>
      <c r="F2131" s="307"/>
      <c r="G2131" s="307"/>
    </row>
    <row r="2132" spans="4:7">
      <c r="D2132" s="307"/>
      <c r="E2132" s="307"/>
      <c r="F2132" s="307"/>
      <c r="G2132" s="307"/>
    </row>
    <row r="2133" spans="4:7">
      <c r="D2133" s="307"/>
      <c r="E2133" s="307"/>
      <c r="F2133" s="307"/>
      <c r="G2133" s="307"/>
    </row>
    <row r="2134" spans="4:7">
      <c r="D2134" s="307"/>
      <c r="E2134" s="307"/>
      <c r="F2134" s="307"/>
      <c r="G2134" s="307"/>
    </row>
    <row r="2135" spans="4:7">
      <c r="D2135" s="307"/>
      <c r="E2135" s="307"/>
      <c r="F2135" s="307"/>
      <c r="G2135" s="307"/>
    </row>
    <row r="2136" spans="4:7">
      <c r="D2136" s="307"/>
      <c r="E2136" s="307"/>
      <c r="F2136" s="307"/>
      <c r="G2136" s="307"/>
    </row>
    <row r="2137" spans="4:7">
      <c r="D2137" s="307"/>
      <c r="E2137" s="307"/>
      <c r="F2137" s="307"/>
      <c r="G2137" s="307"/>
    </row>
    <row r="2138" spans="4:7">
      <c r="D2138" s="307"/>
      <c r="E2138" s="307"/>
      <c r="F2138" s="307"/>
      <c r="G2138" s="307"/>
    </row>
    <row r="2139" spans="4:7">
      <c r="D2139" s="307"/>
      <c r="E2139" s="307"/>
      <c r="F2139" s="307"/>
      <c r="G2139" s="307"/>
    </row>
    <row r="2140" spans="4:7">
      <c r="D2140" s="307"/>
      <c r="E2140" s="307"/>
      <c r="F2140" s="307"/>
      <c r="G2140" s="307"/>
    </row>
    <row r="2141" spans="4:7">
      <c r="D2141" s="307"/>
      <c r="E2141" s="307"/>
      <c r="F2141" s="307"/>
      <c r="G2141" s="307"/>
    </row>
    <row r="2142" spans="4:7">
      <c r="D2142" s="307"/>
      <c r="E2142" s="307"/>
      <c r="F2142" s="307"/>
      <c r="G2142" s="307"/>
    </row>
    <row r="2143" spans="4:7">
      <c r="D2143" s="307"/>
      <c r="E2143" s="307"/>
      <c r="F2143" s="307"/>
      <c r="G2143" s="307"/>
    </row>
    <row r="2144" spans="4:7">
      <c r="D2144" s="307"/>
      <c r="E2144" s="307"/>
      <c r="F2144" s="307"/>
      <c r="G2144" s="307"/>
    </row>
    <row r="2145" spans="4:7">
      <c r="D2145" s="307"/>
      <c r="E2145" s="307"/>
      <c r="F2145" s="307"/>
      <c r="G2145" s="307"/>
    </row>
    <row r="2146" spans="4:7">
      <c r="D2146" s="307"/>
      <c r="E2146" s="307"/>
      <c r="F2146" s="307"/>
      <c r="G2146" s="307"/>
    </row>
    <row r="2147" spans="4:7">
      <c r="D2147" s="307"/>
      <c r="E2147" s="307"/>
      <c r="F2147" s="307"/>
      <c r="G2147" s="307"/>
    </row>
    <row r="2148" spans="4:7">
      <c r="D2148" s="307"/>
      <c r="E2148" s="307"/>
      <c r="F2148" s="307"/>
      <c r="G2148" s="307"/>
    </row>
    <row r="2149" spans="4:7">
      <c r="D2149" s="307"/>
      <c r="E2149" s="307"/>
      <c r="F2149" s="307"/>
      <c r="G2149" s="307"/>
    </row>
    <row r="2150" spans="4:7">
      <c r="D2150" s="307"/>
      <c r="E2150" s="307"/>
      <c r="F2150" s="307"/>
      <c r="G2150" s="307"/>
    </row>
    <row r="2151" spans="4:7">
      <c r="D2151" s="307"/>
      <c r="E2151" s="307"/>
      <c r="F2151" s="307"/>
      <c r="G2151" s="307"/>
    </row>
    <row r="2152" spans="4:7">
      <c r="D2152" s="307"/>
      <c r="E2152" s="307"/>
      <c r="F2152" s="307"/>
      <c r="G2152" s="307"/>
    </row>
    <row r="2153" spans="4:7">
      <c r="D2153" s="307"/>
      <c r="E2153" s="307"/>
      <c r="F2153" s="307"/>
      <c r="G2153" s="307"/>
    </row>
    <row r="2154" spans="4:7">
      <c r="D2154" s="307"/>
      <c r="E2154" s="307"/>
      <c r="F2154" s="307"/>
      <c r="G2154" s="307"/>
    </row>
    <row r="2155" spans="4:7">
      <c r="D2155" s="307"/>
      <c r="E2155" s="307"/>
      <c r="F2155" s="307"/>
      <c r="G2155" s="307"/>
    </row>
    <row r="2156" spans="4:7">
      <c r="D2156" s="307"/>
      <c r="E2156" s="307"/>
      <c r="F2156" s="307"/>
      <c r="G2156" s="307"/>
    </row>
    <row r="2157" spans="4:7">
      <c r="D2157" s="307"/>
      <c r="E2157" s="307"/>
      <c r="F2157" s="307"/>
      <c r="G2157" s="307"/>
    </row>
    <row r="2158" spans="4:7">
      <c r="D2158" s="307"/>
      <c r="E2158" s="307"/>
      <c r="F2158" s="307"/>
      <c r="G2158" s="307"/>
    </row>
    <row r="2159" spans="4:7">
      <c r="D2159" s="307"/>
      <c r="E2159" s="307"/>
      <c r="F2159" s="307"/>
      <c r="G2159" s="307"/>
    </row>
    <row r="2160" spans="4:7">
      <c r="D2160" s="307"/>
      <c r="E2160" s="307"/>
      <c r="F2160" s="307"/>
      <c r="G2160" s="307"/>
    </row>
    <row r="2161" spans="4:7">
      <c r="D2161" s="307"/>
      <c r="E2161" s="307"/>
      <c r="F2161" s="307"/>
      <c r="G2161" s="307"/>
    </row>
    <row r="2162" spans="4:7">
      <c r="D2162" s="307"/>
      <c r="E2162" s="307"/>
      <c r="F2162" s="307"/>
      <c r="G2162" s="307"/>
    </row>
    <row r="2163" spans="4:7">
      <c r="D2163" s="307"/>
      <c r="E2163" s="307"/>
      <c r="F2163" s="307"/>
      <c r="G2163" s="307"/>
    </row>
    <row r="2164" spans="4:7">
      <c r="D2164" s="307"/>
      <c r="E2164" s="307"/>
      <c r="F2164" s="307"/>
      <c r="G2164" s="307"/>
    </row>
    <row r="2165" spans="4:7">
      <c r="D2165" s="307"/>
      <c r="E2165" s="307"/>
      <c r="F2165" s="307"/>
      <c r="G2165" s="307"/>
    </row>
    <row r="2166" spans="4:7">
      <c r="D2166" s="307"/>
      <c r="E2166" s="307"/>
      <c r="F2166" s="307"/>
      <c r="G2166" s="307"/>
    </row>
    <row r="2167" spans="4:7">
      <c r="D2167" s="307"/>
      <c r="E2167" s="307"/>
      <c r="F2167" s="307"/>
      <c r="G2167" s="307"/>
    </row>
    <row r="2168" spans="4:7">
      <c r="D2168" s="307"/>
      <c r="E2168" s="307"/>
      <c r="F2168" s="307"/>
      <c r="G2168" s="307"/>
    </row>
    <row r="2169" spans="4:7">
      <c r="D2169" s="307"/>
      <c r="E2169" s="307"/>
      <c r="F2169" s="307"/>
      <c r="G2169" s="307"/>
    </row>
    <row r="2170" spans="4:7">
      <c r="D2170" s="307"/>
      <c r="E2170" s="307"/>
      <c r="F2170" s="307"/>
      <c r="G2170" s="307"/>
    </row>
    <row r="2171" spans="4:7">
      <c r="D2171" s="307"/>
      <c r="E2171" s="307"/>
      <c r="F2171" s="307"/>
      <c r="G2171" s="307"/>
    </row>
    <row r="2172" spans="4:7">
      <c r="D2172" s="307"/>
      <c r="E2172" s="307"/>
      <c r="F2172" s="307"/>
      <c r="G2172" s="307"/>
    </row>
    <row r="2173" spans="4:7">
      <c r="D2173" s="307"/>
      <c r="E2173" s="307"/>
      <c r="F2173" s="307"/>
      <c r="G2173" s="307"/>
    </row>
    <row r="2174" spans="4:7">
      <c r="D2174" s="307"/>
      <c r="E2174" s="307"/>
      <c r="F2174" s="307"/>
      <c r="G2174" s="307"/>
    </row>
    <row r="2175" spans="4:7">
      <c r="D2175" s="307"/>
      <c r="E2175" s="307"/>
      <c r="F2175" s="307"/>
      <c r="G2175" s="307"/>
    </row>
    <row r="2176" spans="4:7">
      <c r="D2176" s="307"/>
      <c r="E2176" s="307"/>
      <c r="F2176" s="307"/>
      <c r="G2176" s="307"/>
    </row>
    <row r="2177" spans="4:7">
      <c r="D2177" s="307"/>
      <c r="E2177" s="307"/>
      <c r="F2177" s="307"/>
      <c r="G2177" s="307"/>
    </row>
    <row r="2178" spans="4:7">
      <c r="D2178" s="307"/>
      <c r="E2178" s="307"/>
      <c r="F2178" s="307"/>
      <c r="G2178" s="307"/>
    </row>
    <row r="2179" spans="4:7">
      <c r="D2179" s="307"/>
      <c r="E2179" s="307"/>
      <c r="F2179" s="307"/>
      <c r="G2179" s="307"/>
    </row>
    <row r="2180" spans="4:7">
      <c r="D2180" s="307"/>
      <c r="E2180" s="307"/>
      <c r="F2180" s="307"/>
      <c r="G2180" s="307"/>
    </row>
    <row r="2181" spans="4:7">
      <c r="D2181" s="307"/>
      <c r="E2181" s="307"/>
      <c r="F2181" s="307"/>
      <c r="G2181" s="307"/>
    </row>
    <row r="2182" spans="4:7">
      <c r="D2182" s="307"/>
      <c r="E2182" s="307"/>
      <c r="F2182" s="307"/>
      <c r="G2182" s="307"/>
    </row>
    <row r="2183" spans="4:7">
      <c r="D2183" s="307"/>
      <c r="E2183" s="307"/>
      <c r="F2183" s="307"/>
      <c r="G2183" s="307"/>
    </row>
    <row r="2184" spans="4:7">
      <c r="D2184" s="307"/>
      <c r="E2184" s="307"/>
      <c r="F2184" s="307"/>
      <c r="G2184" s="307"/>
    </row>
    <row r="2185" spans="4:7">
      <c r="D2185" s="307"/>
      <c r="E2185" s="307"/>
      <c r="F2185" s="307"/>
      <c r="G2185" s="307"/>
    </row>
    <row r="2186" spans="4:7">
      <c r="D2186" s="307"/>
      <c r="E2186" s="307"/>
      <c r="F2186" s="307"/>
      <c r="G2186" s="307"/>
    </row>
    <row r="2187" spans="4:7">
      <c r="D2187" s="307"/>
      <c r="E2187" s="307"/>
      <c r="F2187" s="307"/>
      <c r="G2187" s="307"/>
    </row>
    <row r="2188" spans="4:7">
      <c r="D2188" s="307"/>
      <c r="E2188" s="307"/>
      <c r="F2188" s="307"/>
      <c r="G2188" s="307"/>
    </row>
    <row r="2189" spans="4:7">
      <c r="D2189" s="307"/>
      <c r="E2189" s="307"/>
      <c r="F2189" s="307"/>
      <c r="G2189" s="307"/>
    </row>
    <row r="2190" spans="4:7">
      <c r="D2190" s="307"/>
      <c r="E2190" s="307"/>
      <c r="F2190" s="307"/>
      <c r="G2190" s="307"/>
    </row>
    <row r="2191" spans="4:7">
      <c r="D2191" s="307"/>
      <c r="E2191" s="307"/>
      <c r="F2191" s="307"/>
      <c r="G2191" s="307"/>
    </row>
    <row r="2192" spans="4:7">
      <c r="D2192" s="307"/>
      <c r="E2192" s="307"/>
      <c r="F2192" s="307"/>
      <c r="G2192" s="307"/>
    </row>
    <row r="2193" spans="4:7">
      <c r="D2193" s="307"/>
      <c r="E2193" s="307"/>
      <c r="F2193" s="307"/>
      <c r="G2193" s="307"/>
    </row>
    <row r="2194" spans="4:7">
      <c r="D2194" s="307"/>
      <c r="E2194" s="307"/>
      <c r="F2194" s="307"/>
      <c r="G2194" s="307"/>
    </row>
    <row r="2195" spans="4:7">
      <c r="D2195" s="307"/>
      <c r="E2195" s="307"/>
      <c r="F2195" s="307"/>
      <c r="G2195" s="307"/>
    </row>
    <row r="2196" spans="4:7">
      <c r="D2196" s="307"/>
      <c r="E2196" s="307"/>
      <c r="F2196" s="307"/>
      <c r="G2196" s="307"/>
    </row>
    <row r="2197" spans="4:7">
      <c r="D2197" s="307"/>
      <c r="E2197" s="307"/>
      <c r="F2197" s="307"/>
      <c r="G2197" s="307"/>
    </row>
    <row r="2198" spans="4:7">
      <c r="D2198" s="307"/>
      <c r="E2198" s="307"/>
      <c r="F2198" s="307"/>
      <c r="G2198" s="307"/>
    </row>
    <row r="2199" spans="4:7">
      <c r="D2199" s="307"/>
      <c r="E2199" s="307"/>
      <c r="F2199" s="307"/>
      <c r="G2199" s="307"/>
    </row>
    <row r="2200" spans="4:7">
      <c r="D2200" s="307"/>
      <c r="E2200" s="307"/>
      <c r="F2200" s="307"/>
      <c r="G2200" s="307"/>
    </row>
    <row r="2201" spans="4:7">
      <c r="D2201" s="307"/>
      <c r="E2201" s="307"/>
      <c r="F2201" s="307"/>
      <c r="G2201" s="307"/>
    </row>
    <row r="2202" spans="4:7">
      <c r="D2202" s="307"/>
      <c r="E2202" s="307"/>
      <c r="F2202" s="307"/>
      <c r="G2202" s="307"/>
    </row>
    <row r="2203" spans="4:7">
      <c r="D2203" s="307"/>
      <c r="E2203" s="307"/>
      <c r="F2203" s="307"/>
      <c r="G2203" s="307"/>
    </row>
    <row r="2204" spans="4:7">
      <c r="D2204" s="307"/>
      <c r="E2204" s="307"/>
      <c r="F2204" s="307"/>
      <c r="G2204" s="307"/>
    </row>
    <row r="2205" spans="4:7">
      <c r="D2205" s="307"/>
      <c r="E2205" s="307"/>
      <c r="F2205" s="307"/>
      <c r="G2205" s="307"/>
    </row>
    <row r="2206" spans="4:7">
      <c r="D2206" s="307"/>
      <c r="E2206" s="307"/>
      <c r="F2206" s="307"/>
      <c r="G2206" s="307"/>
    </row>
    <row r="2207" spans="4:7">
      <c r="D2207" s="307"/>
      <c r="E2207" s="307"/>
      <c r="F2207" s="307"/>
      <c r="G2207" s="307"/>
    </row>
    <row r="2208" spans="4:7">
      <c r="D2208" s="307"/>
      <c r="E2208" s="307"/>
      <c r="F2208" s="307"/>
      <c r="G2208" s="307"/>
    </row>
    <row r="2209" spans="4:7">
      <c r="D2209" s="307"/>
      <c r="E2209" s="307"/>
      <c r="F2209" s="307"/>
      <c r="G2209" s="307"/>
    </row>
    <row r="2210" spans="4:7">
      <c r="D2210" s="307"/>
      <c r="E2210" s="307"/>
      <c r="F2210" s="307"/>
      <c r="G2210" s="307"/>
    </row>
    <row r="2211" spans="4:7">
      <c r="D2211" s="307"/>
      <c r="E2211" s="307"/>
      <c r="F2211" s="307"/>
      <c r="G2211" s="307"/>
    </row>
    <row r="2212" spans="4:7">
      <c r="D2212" s="307"/>
      <c r="E2212" s="307"/>
      <c r="F2212" s="307"/>
      <c r="G2212" s="307"/>
    </row>
    <row r="2213" spans="4:7">
      <c r="D2213" s="307"/>
      <c r="E2213" s="307"/>
      <c r="F2213" s="307"/>
      <c r="G2213" s="307"/>
    </row>
    <row r="2214" spans="4:7">
      <c r="D2214" s="307"/>
      <c r="E2214" s="307"/>
      <c r="F2214" s="307"/>
      <c r="G2214" s="307"/>
    </row>
    <row r="2215" spans="4:7">
      <c r="D2215" s="307"/>
      <c r="E2215" s="307"/>
      <c r="F2215" s="307"/>
      <c r="G2215" s="307"/>
    </row>
    <row r="2216" spans="4:7">
      <c r="D2216" s="307"/>
      <c r="E2216" s="307"/>
      <c r="F2216" s="307"/>
      <c r="G2216" s="307"/>
    </row>
    <row r="2217" spans="4:7">
      <c r="D2217" s="173"/>
      <c r="E2217" s="173"/>
      <c r="F2217" s="173"/>
      <c r="G2217" s="173"/>
    </row>
    <row r="2218" spans="4:7">
      <c r="D2218" s="173"/>
      <c r="E2218" s="173"/>
      <c r="F2218" s="173"/>
      <c r="G2218" s="173"/>
    </row>
    <row r="2219" spans="4:7">
      <c r="D2219" s="173"/>
      <c r="E2219" s="173"/>
      <c r="F2219" s="173"/>
      <c r="G2219" s="173"/>
    </row>
    <row r="2220" spans="4:7">
      <c r="D2220" s="173"/>
      <c r="E2220" s="173"/>
      <c r="F2220" s="173"/>
      <c r="G2220" s="173"/>
    </row>
    <row r="2221" spans="4:7">
      <c r="D2221" s="173"/>
      <c r="E2221" s="173"/>
      <c r="F2221" s="173"/>
      <c r="G2221" s="173"/>
    </row>
    <row r="2222" spans="4:7">
      <c r="D2222" s="173"/>
      <c r="E2222" s="173"/>
      <c r="F2222" s="173"/>
      <c r="G2222" s="173"/>
    </row>
    <row r="2223" spans="4:7">
      <c r="D2223" s="173"/>
      <c r="E2223" s="173"/>
      <c r="F2223" s="173"/>
      <c r="G2223" s="173"/>
    </row>
    <row r="2224" spans="4:7">
      <c r="D2224" s="173"/>
      <c r="E2224" s="173"/>
      <c r="F2224" s="173"/>
      <c r="G2224" s="173"/>
    </row>
    <row r="2225" spans="4:7">
      <c r="D2225" s="173"/>
      <c r="E2225" s="173"/>
      <c r="F2225" s="173"/>
      <c r="G2225" s="173"/>
    </row>
    <row r="2226" spans="4:7">
      <c r="D2226" s="173"/>
      <c r="E2226" s="173"/>
      <c r="F2226" s="173"/>
      <c r="G2226" s="173"/>
    </row>
    <row r="2227" spans="4:7">
      <c r="D2227" s="173"/>
      <c r="E2227" s="173"/>
      <c r="F2227" s="173"/>
      <c r="G2227" s="173"/>
    </row>
    <row r="2228" spans="4:7">
      <c r="D2228" s="173"/>
      <c r="E2228" s="173"/>
      <c r="F2228" s="173"/>
      <c r="G2228" s="173"/>
    </row>
    <row r="2229" spans="4:7">
      <c r="D2229" s="173"/>
      <c r="E2229" s="173"/>
      <c r="F2229" s="173"/>
      <c r="G2229" s="173"/>
    </row>
    <row r="2230" spans="4:7">
      <c r="D2230" s="173"/>
      <c r="E2230" s="173"/>
      <c r="F2230" s="173"/>
      <c r="G2230" s="173"/>
    </row>
    <row r="2231" spans="4:7">
      <c r="D2231" s="173"/>
      <c r="E2231" s="173"/>
      <c r="F2231" s="173"/>
      <c r="G2231" s="173"/>
    </row>
    <row r="2232" spans="4:7">
      <c r="D2232" s="173"/>
      <c r="E2232" s="173"/>
      <c r="F2232" s="173"/>
      <c r="G2232" s="173"/>
    </row>
    <row r="2233" spans="4:7">
      <c r="D2233" s="173"/>
      <c r="E2233" s="173"/>
      <c r="F2233" s="173"/>
      <c r="G2233" s="173"/>
    </row>
    <row r="2234" spans="4:7">
      <c r="D2234" s="173"/>
      <c r="E2234" s="173"/>
      <c r="F2234" s="173"/>
      <c r="G2234" s="173"/>
    </row>
    <row r="2235" spans="4:7">
      <c r="D2235" s="173"/>
      <c r="E2235" s="173"/>
      <c r="F2235" s="173"/>
      <c r="G2235" s="173"/>
    </row>
    <row r="2236" spans="4:7">
      <c r="D2236" s="173"/>
      <c r="E2236" s="173"/>
      <c r="F2236" s="173"/>
      <c r="G2236" s="173"/>
    </row>
    <row r="2237" spans="4:7">
      <c r="D2237" s="173"/>
      <c r="E2237" s="173"/>
      <c r="F2237" s="173"/>
      <c r="G2237" s="173"/>
    </row>
    <row r="2238" spans="4:7">
      <c r="D2238" s="173"/>
      <c r="E2238" s="173"/>
      <c r="F2238" s="173"/>
      <c r="G2238" s="173"/>
    </row>
    <row r="2239" spans="4:7">
      <c r="D2239" s="173"/>
      <c r="E2239" s="173"/>
      <c r="F2239" s="173"/>
      <c r="G2239" s="173"/>
    </row>
    <row r="2240" spans="4:7">
      <c r="D2240" s="173"/>
      <c r="E2240" s="173"/>
      <c r="F2240" s="173"/>
      <c r="G2240" s="173"/>
    </row>
    <row r="2241" spans="4:7">
      <c r="D2241" s="173"/>
      <c r="E2241" s="173"/>
      <c r="F2241" s="173"/>
      <c r="G2241" s="173"/>
    </row>
    <row r="2242" spans="4:7">
      <c r="D2242" s="173"/>
      <c r="E2242" s="173"/>
      <c r="F2242" s="173"/>
      <c r="G2242" s="173"/>
    </row>
    <row r="2243" spans="4:7">
      <c r="D2243" s="173"/>
      <c r="E2243" s="173"/>
      <c r="F2243" s="173"/>
      <c r="G2243" s="173"/>
    </row>
    <row r="2244" spans="4:7">
      <c r="D2244" s="173"/>
      <c r="E2244" s="173"/>
      <c r="F2244" s="173"/>
      <c r="G2244" s="173"/>
    </row>
    <row r="2245" spans="4:7">
      <c r="D2245" s="173"/>
      <c r="E2245" s="173"/>
      <c r="F2245" s="173"/>
      <c r="G2245" s="173"/>
    </row>
    <row r="2246" spans="4:7">
      <c r="D2246" s="173"/>
      <c r="E2246" s="173"/>
      <c r="F2246" s="173"/>
      <c r="G2246" s="173"/>
    </row>
    <row r="2247" spans="4:7">
      <c r="D2247" s="173"/>
      <c r="E2247" s="173"/>
      <c r="F2247" s="173"/>
      <c r="G2247" s="173"/>
    </row>
    <row r="2248" spans="4:7">
      <c r="D2248" s="173"/>
      <c r="E2248" s="173"/>
      <c r="F2248" s="173"/>
      <c r="G2248" s="173"/>
    </row>
    <row r="2249" spans="4:7">
      <c r="D2249" s="173"/>
      <c r="E2249" s="173"/>
      <c r="F2249" s="173"/>
      <c r="G2249" s="173"/>
    </row>
    <row r="2250" spans="4:7">
      <c r="D2250" s="173"/>
      <c r="E2250" s="173"/>
      <c r="F2250" s="173"/>
      <c r="G2250" s="173"/>
    </row>
    <row r="2251" spans="4:7">
      <c r="D2251" s="173"/>
      <c r="E2251" s="173"/>
      <c r="F2251" s="173"/>
      <c r="G2251" s="173"/>
    </row>
    <row r="2252" spans="4:7">
      <c r="D2252" s="173"/>
      <c r="E2252" s="173"/>
      <c r="F2252" s="173"/>
      <c r="G2252" s="173"/>
    </row>
    <row r="2253" spans="4:7">
      <c r="D2253" s="173"/>
      <c r="E2253" s="173"/>
      <c r="F2253" s="173"/>
      <c r="G2253" s="173"/>
    </row>
    <row r="2254" spans="4:7">
      <c r="D2254" s="173"/>
      <c r="E2254" s="173"/>
      <c r="F2254" s="173"/>
      <c r="G2254" s="173"/>
    </row>
    <row r="2255" spans="4:7">
      <c r="D2255" s="173"/>
      <c r="E2255" s="173"/>
      <c r="F2255" s="173"/>
      <c r="G2255" s="173"/>
    </row>
    <row r="2256" spans="4:7">
      <c r="D2256" s="173"/>
      <c r="E2256" s="173"/>
      <c r="F2256" s="173"/>
      <c r="G2256" s="173"/>
    </row>
    <row r="2257" spans="4:7">
      <c r="D2257" s="173"/>
      <c r="E2257" s="173"/>
      <c r="F2257" s="173"/>
      <c r="G2257" s="173"/>
    </row>
    <row r="2258" spans="4:7">
      <c r="D2258" s="173"/>
      <c r="E2258" s="173"/>
      <c r="F2258" s="173"/>
      <c r="G2258" s="173"/>
    </row>
    <row r="2259" spans="4:7">
      <c r="D2259" s="173"/>
      <c r="E2259" s="173"/>
      <c r="F2259" s="173"/>
      <c r="G2259" s="173"/>
    </row>
    <row r="2260" spans="4:7">
      <c r="D2260" s="173"/>
      <c r="E2260" s="173"/>
      <c r="F2260" s="173"/>
      <c r="G2260" s="173"/>
    </row>
    <row r="2261" spans="4:7">
      <c r="D2261" s="173"/>
      <c r="E2261" s="173"/>
      <c r="F2261" s="173"/>
      <c r="G2261" s="173"/>
    </row>
    <row r="2262" spans="4:7">
      <c r="D2262" s="173"/>
      <c r="E2262" s="173"/>
      <c r="F2262" s="173"/>
      <c r="G2262" s="173"/>
    </row>
    <row r="2263" spans="4:7">
      <c r="D2263" s="173"/>
      <c r="E2263" s="173"/>
      <c r="F2263" s="173"/>
      <c r="G2263" s="173"/>
    </row>
    <row r="2264" spans="4:7">
      <c r="D2264" s="173"/>
      <c r="E2264" s="173"/>
      <c r="F2264" s="173"/>
      <c r="G2264" s="173"/>
    </row>
    <row r="2265" spans="4:7">
      <c r="D2265" s="173"/>
      <c r="E2265" s="173"/>
      <c r="F2265" s="173"/>
      <c r="G2265" s="173"/>
    </row>
    <row r="2266" spans="4:7">
      <c r="D2266" s="173"/>
      <c r="E2266" s="173"/>
      <c r="F2266" s="173"/>
      <c r="G2266" s="173"/>
    </row>
    <row r="2267" spans="4:7">
      <c r="D2267" s="173"/>
      <c r="E2267" s="173"/>
      <c r="F2267" s="173"/>
      <c r="G2267" s="173"/>
    </row>
    <row r="2268" spans="4:7">
      <c r="D2268" s="173"/>
      <c r="E2268" s="173"/>
      <c r="F2268" s="173"/>
      <c r="G2268" s="173"/>
    </row>
    <row r="2269" spans="4:7">
      <c r="D2269" s="173"/>
      <c r="E2269" s="173"/>
      <c r="F2269" s="173"/>
      <c r="G2269" s="173"/>
    </row>
    <row r="2270" spans="4:7">
      <c r="D2270" s="173"/>
      <c r="E2270" s="173"/>
      <c r="F2270" s="173"/>
      <c r="G2270" s="173"/>
    </row>
    <row r="2271" spans="4:7">
      <c r="D2271" s="173"/>
      <c r="E2271" s="173"/>
      <c r="F2271" s="173"/>
      <c r="G2271" s="173"/>
    </row>
    <row r="2272" spans="4:7">
      <c r="D2272" s="173"/>
      <c r="E2272" s="173"/>
      <c r="F2272" s="173"/>
      <c r="G2272" s="173"/>
    </row>
    <row r="2273" spans="4:7">
      <c r="D2273" s="173"/>
      <c r="E2273" s="173"/>
      <c r="F2273" s="173"/>
      <c r="G2273" s="173"/>
    </row>
    <row r="2274" spans="4:7">
      <c r="D2274" s="173"/>
      <c r="E2274" s="173"/>
      <c r="F2274" s="173"/>
      <c r="G2274" s="173"/>
    </row>
    <row r="2275" spans="4:7">
      <c r="D2275" s="173"/>
      <c r="E2275" s="173"/>
      <c r="F2275" s="173"/>
      <c r="G2275" s="173"/>
    </row>
    <row r="2276" spans="4:7">
      <c r="D2276" s="173"/>
      <c r="E2276" s="173"/>
      <c r="F2276" s="173"/>
      <c r="G2276" s="173"/>
    </row>
    <row r="2277" spans="4:7">
      <c r="D2277" s="173"/>
      <c r="E2277" s="173"/>
      <c r="F2277" s="173"/>
      <c r="G2277" s="173"/>
    </row>
    <row r="2278" spans="4:7">
      <c r="D2278" s="173"/>
      <c r="E2278" s="173"/>
      <c r="F2278" s="173"/>
      <c r="G2278" s="173"/>
    </row>
    <row r="2279" spans="4:7">
      <c r="D2279" s="173"/>
      <c r="E2279" s="173"/>
      <c r="F2279" s="173"/>
      <c r="G2279" s="173"/>
    </row>
    <row r="2280" spans="4:7">
      <c r="D2280" s="173"/>
      <c r="E2280" s="173"/>
      <c r="F2280" s="173"/>
      <c r="G2280" s="173"/>
    </row>
    <row r="2281" spans="4:7">
      <c r="D2281" s="173"/>
      <c r="E2281" s="173"/>
      <c r="F2281" s="173"/>
      <c r="G2281" s="173"/>
    </row>
    <row r="2282" spans="4:7">
      <c r="D2282" s="173"/>
      <c r="E2282" s="173"/>
      <c r="F2282" s="173"/>
      <c r="G2282" s="173"/>
    </row>
    <row r="2283" spans="4:7">
      <c r="D2283" s="173"/>
      <c r="E2283" s="173"/>
      <c r="F2283" s="173"/>
      <c r="G2283" s="173"/>
    </row>
    <row r="2284" spans="4:7">
      <c r="D2284" s="173"/>
      <c r="E2284" s="173"/>
      <c r="F2284" s="173"/>
      <c r="G2284" s="173"/>
    </row>
    <row r="2285" spans="4:7">
      <c r="D2285" s="173"/>
      <c r="E2285" s="173"/>
      <c r="F2285" s="173"/>
      <c r="G2285" s="173"/>
    </row>
    <row r="2286" spans="4:7">
      <c r="D2286" s="173"/>
      <c r="E2286" s="173"/>
      <c r="F2286" s="173"/>
      <c r="G2286" s="173"/>
    </row>
    <row r="2287" spans="4:7">
      <c r="D2287" s="173"/>
      <c r="E2287" s="173"/>
      <c r="F2287" s="173"/>
      <c r="G2287" s="173"/>
    </row>
    <row r="2288" spans="4:7">
      <c r="D2288" s="173"/>
      <c r="E2288" s="173"/>
      <c r="F2288" s="173"/>
      <c r="G2288" s="173"/>
    </row>
    <row r="2289" spans="4:7">
      <c r="D2289" s="173"/>
      <c r="E2289" s="173"/>
      <c r="F2289" s="173"/>
      <c r="G2289" s="173"/>
    </row>
    <row r="2290" spans="4:7">
      <c r="D2290" s="173"/>
      <c r="E2290" s="173"/>
      <c r="F2290" s="173"/>
      <c r="G2290" s="173"/>
    </row>
    <row r="2291" spans="4:7">
      <c r="D2291" s="173"/>
      <c r="E2291" s="173"/>
      <c r="F2291" s="173"/>
      <c r="G2291" s="173"/>
    </row>
    <row r="2292" spans="4:7">
      <c r="D2292" s="173"/>
      <c r="E2292" s="173"/>
      <c r="F2292" s="173"/>
      <c r="G2292" s="173"/>
    </row>
    <row r="2293" spans="4:7">
      <c r="D2293" s="173"/>
      <c r="E2293" s="173"/>
      <c r="F2293" s="173"/>
      <c r="G2293" s="173"/>
    </row>
    <row r="2294" spans="4:7">
      <c r="D2294" s="173"/>
      <c r="E2294" s="173"/>
      <c r="F2294" s="173"/>
      <c r="G2294" s="173"/>
    </row>
    <row r="2295" spans="4:7">
      <c r="D2295" s="173"/>
      <c r="E2295" s="173"/>
      <c r="F2295" s="173"/>
      <c r="G2295" s="173"/>
    </row>
    <row r="2296" spans="4:7">
      <c r="D2296" s="173"/>
      <c r="E2296" s="173"/>
      <c r="F2296" s="173"/>
      <c r="G2296" s="173"/>
    </row>
    <row r="2297" spans="4:7">
      <c r="D2297" s="173"/>
      <c r="E2297" s="173"/>
      <c r="F2297" s="173"/>
      <c r="G2297" s="173"/>
    </row>
    <row r="2298" spans="4:7">
      <c r="D2298" s="173"/>
      <c r="E2298" s="173"/>
      <c r="F2298" s="173"/>
      <c r="G2298" s="173"/>
    </row>
    <row r="2299" spans="4:7">
      <c r="D2299" s="173"/>
      <c r="E2299" s="173"/>
      <c r="F2299" s="173"/>
      <c r="G2299" s="173"/>
    </row>
    <row r="2300" spans="4:7">
      <c r="D2300" s="173"/>
      <c r="E2300" s="173"/>
      <c r="F2300" s="173"/>
      <c r="G2300" s="173"/>
    </row>
    <row r="2301" spans="4:7">
      <c r="D2301" s="173"/>
      <c r="E2301" s="173"/>
      <c r="F2301" s="173"/>
      <c r="G2301" s="173"/>
    </row>
    <row r="2302" spans="4:7">
      <c r="D2302" s="173"/>
      <c r="E2302" s="173"/>
      <c r="F2302" s="173"/>
      <c r="G2302" s="173"/>
    </row>
    <row r="2303" spans="4:7">
      <c r="D2303" s="173"/>
      <c r="E2303" s="173"/>
      <c r="F2303" s="173"/>
      <c r="G2303" s="173"/>
    </row>
    <row r="2304" spans="4:7">
      <c r="D2304" s="173"/>
      <c r="E2304" s="173"/>
      <c r="F2304" s="173"/>
      <c r="G2304" s="173"/>
    </row>
    <row r="2305" spans="4:7">
      <c r="D2305" s="173"/>
      <c r="E2305" s="173"/>
      <c r="F2305" s="173"/>
      <c r="G2305" s="173"/>
    </row>
    <row r="2306" spans="4:7">
      <c r="D2306" s="173"/>
      <c r="E2306" s="173"/>
      <c r="F2306" s="173"/>
      <c r="G2306" s="173"/>
    </row>
    <row r="2307" spans="4:7">
      <c r="D2307" s="173"/>
      <c r="E2307" s="173"/>
      <c r="F2307" s="173"/>
      <c r="G2307" s="173"/>
    </row>
    <row r="2308" spans="4:7">
      <c r="D2308" s="173"/>
      <c r="E2308" s="173"/>
      <c r="F2308" s="173"/>
      <c r="G2308" s="173"/>
    </row>
    <row r="2309" spans="4:7">
      <c r="D2309" s="173"/>
      <c r="E2309" s="173"/>
      <c r="F2309" s="173"/>
      <c r="G2309" s="173"/>
    </row>
    <row r="2310" spans="4:7">
      <c r="D2310" s="173"/>
      <c r="E2310" s="173"/>
      <c r="F2310" s="173"/>
      <c r="G2310" s="173"/>
    </row>
    <row r="2311" spans="4:7">
      <c r="D2311" s="173"/>
      <c r="E2311" s="173"/>
      <c r="F2311" s="173"/>
      <c r="G2311" s="173"/>
    </row>
    <row r="2312" spans="4:7">
      <c r="D2312" s="173"/>
      <c r="E2312" s="173"/>
      <c r="F2312" s="173"/>
      <c r="G2312" s="173"/>
    </row>
    <row r="2313" spans="4:7">
      <c r="D2313" s="173"/>
      <c r="E2313" s="173"/>
      <c r="F2313" s="173"/>
      <c r="G2313" s="173"/>
    </row>
    <row r="2314" spans="4:7">
      <c r="D2314" s="173"/>
      <c r="E2314" s="173"/>
      <c r="F2314" s="173"/>
      <c r="G2314" s="173"/>
    </row>
    <row r="2315" spans="4:7">
      <c r="D2315" s="173"/>
      <c r="E2315" s="173"/>
      <c r="F2315" s="173"/>
      <c r="G2315" s="173"/>
    </row>
    <row r="2316" spans="4:7">
      <c r="D2316" s="173"/>
      <c r="E2316" s="173"/>
      <c r="F2316" s="173"/>
      <c r="G2316" s="173"/>
    </row>
    <row r="2317" spans="4:7">
      <c r="D2317" s="173"/>
      <c r="E2317" s="173"/>
      <c r="F2317" s="173"/>
      <c r="G2317" s="173"/>
    </row>
    <row r="2318" spans="4:7">
      <c r="D2318" s="173"/>
      <c r="E2318" s="173"/>
      <c r="F2318" s="173"/>
      <c r="G2318" s="173"/>
    </row>
    <row r="2319" spans="4:7">
      <c r="D2319" s="173"/>
      <c r="E2319" s="173"/>
      <c r="F2319" s="173"/>
      <c r="G2319" s="173"/>
    </row>
    <row r="2320" spans="4:7">
      <c r="D2320" s="173"/>
      <c r="E2320" s="173"/>
      <c r="F2320" s="173"/>
      <c r="G2320" s="173"/>
    </row>
    <row r="2321" spans="4:7">
      <c r="D2321" s="173"/>
      <c r="E2321" s="173"/>
      <c r="F2321" s="173"/>
      <c r="G2321" s="173"/>
    </row>
    <row r="2322" spans="4:7">
      <c r="D2322" s="173"/>
      <c r="E2322" s="173"/>
      <c r="F2322" s="173"/>
      <c r="G2322" s="173"/>
    </row>
    <row r="2323" spans="4:7">
      <c r="D2323" s="173"/>
      <c r="E2323" s="173"/>
      <c r="F2323" s="173"/>
      <c r="G2323" s="173"/>
    </row>
    <row r="2324" spans="4:7">
      <c r="D2324" s="173"/>
      <c r="E2324" s="173"/>
      <c r="F2324" s="173"/>
      <c r="G2324" s="173"/>
    </row>
    <row r="2325" spans="4:7">
      <c r="D2325" s="173"/>
      <c r="E2325" s="173"/>
      <c r="F2325" s="173"/>
      <c r="G2325" s="173"/>
    </row>
    <row r="2326" spans="4:7">
      <c r="D2326" s="173"/>
      <c r="E2326" s="173"/>
      <c r="F2326" s="173"/>
      <c r="G2326" s="173"/>
    </row>
    <row r="2327" spans="4:7">
      <c r="D2327" s="173"/>
      <c r="E2327" s="173"/>
      <c r="F2327" s="173"/>
      <c r="G2327" s="173"/>
    </row>
    <row r="2328" spans="4:7">
      <c r="D2328" s="173"/>
      <c r="E2328" s="173"/>
      <c r="F2328" s="173"/>
      <c r="G2328" s="173"/>
    </row>
    <row r="2329" spans="4:7">
      <c r="D2329" s="173"/>
      <c r="E2329" s="173"/>
      <c r="F2329" s="173"/>
      <c r="G2329" s="173"/>
    </row>
    <row r="2330" spans="4:7">
      <c r="D2330" s="173"/>
      <c r="E2330" s="173"/>
      <c r="F2330" s="173"/>
      <c r="G2330" s="173"/>
    </row>
    <row r="2331" spans="4:7">
      <c r="D2331" s="173"/>
      <c r="E2331" s="173"/>
      <c r="F2331" s="173"/>
      <c r="G2331" s="173"/>
    </row>
    <row r="2332" spans="4:7">
      <c r="D2332" s="173"/>
      <c r="E2332" s="173"/>
      <c r="F2332" s="173"/>
      <c r="G2332" s="173"/>
    </row>
    <row r="2333" spans="4:7">
      <c r="D2333" s="173"/>
      <c r="E2333" s="173"/>
      <c r="F2333" s="173"/>
      <c r="G2333" s="173"/>
    </row>
    <row r="2334" spans="4:7">
      <c r="D2334" s="173"/>
      <c r="E2334" s="173"/>
      <c r="F2334" s="173"/>
      <c r="G2334" s="173"/>
    </row>
    <row r="2335" spans="4:7">
      <c r="D2335" s="173"/>
      <c r="E2335" s="173"/>
      <c r="F2335" s="173"/>
      <c r="G2335" s="173"/>
    </row>
    <row r="2336" spans="4:7">
      <c r="D2336" s="173"/>
      <c r="E2336" s="173"/>
      <c r="F2336" s="173"/>
      <c r="G2336" s="173"/>
    </row>
    <row r="2337" spans="4:7">
      <c r="D2337" s="173"/>
      <c r="E2337" s="173"/>
      <c r="F2337" s="173"/>
      <c r="G2337" s="173"/>
    </row>
    <row r="2338" spans="4:7">
      <c r="D2338" s="173"/>
      <c r="E2338" s="173"/>
      <c r="F2338" s="173"/>
      <c r="G2338" s="173"/>
    </row>
    <row r="2339" spans="4:7">
      <c r="D2339" s="173"/>
      <c r="E2339" s="173"/>
      <c r="F2339" s="173"/>
      <c r="G2339" s="173"/>
    </row>
    <row r="2340" spans="4:7">
      <c r="D2340" s="173"/>
      <c r="E2340" s="173"/>
      <c r="F2340" s="173"/>
      <c r="G2340" s="173"/>
    </row>
    <row r="2341" spans="4:7">
      <c r="D2341" s="173"/>
      <c r="E2341" s="173"/>
      <c r="F2341" s="173"/>
      <c r="G2341" s="173"/>
    </row>
    <row r="2342" spans="4:7">
      <c r="D2342" s="173"/>
      <c r="E2342" s="173"/>
      <c r="F2342" s="173"/>
      <c r="G2342" s="173"/>
    </row>
    <row r="2343" spans="4:7">
      <c r="D2343" s="173"/>
      <c r="E2343" s="173"/>
      <c r="F2343" s="173"/>
      <c r="G2343" s="173"/>
    </row>
    <row r="2344" spans="4:7">
      <c r="D2344" s="173"/>
      <c r="E2344" s="173"/>
      <c r="F2344" s="173"/>
      <c r="G2344" s="173"/>
    </row>
    <row r="2345" spans="4:7">
      <c r="D2345" s="173"/>
      <c r="E2345" s="173"/>
      <c r="F2345" s="173"/>
      <c r="G2345" s="173"/>
    </row>
    <row r="2346" spans="4:7">
      <c r="D2346" s="173"/>
      <c r="E2346" s="173"/>
      <c r="F2346" s="173"/>
      <c r="G2346" s="173"/>
    </row>
    <row r="2347" spans="4:7">
      <c r="D2347" s="173"/>
      <c r="E2347" s="173"/>
      <c r="F2347" s="173"/>
      <c r="G2347" s="173"/>
    </row>
    <row r="2348" spans="4:7">
      <c r="D2348" s="173"/>
      <c r="E2348" s="173"/>
      <c r="F2348" s="173"/>
      <c r="G2348" s="173"/>
    </row>
    <row r="2349" spans="4:7">
      <c r="D2349" s="173"/>
      <c r="E2349" s="173"/>
      <c r="F2349" s="173"/>
      <c r="G2349" s="173"/>
    </row>
    <row r="2350" spans="4:7">
      <c r="D2350" s="173"/>
      <c r="E2350" s="173"/>
      <c r="F2350" s="173"/>
      <c r="G2350" s="173"/>
    </row>
    <row r="2351" spans="4:7">
      <c r="D2351" s="173"/>
      <c r="E2351" s="173"/>
      <c r="F2351" s="173"/>
      <c r="G2351" s="173"/>
    </row>
    <row r="2352" spans="4:7">
      <c r="D2352" s="173"/>
      <c r="E2352" s="173"/>
      <c r="F2352" s="173"/>
      <c r="G2352" s="173"/>
    </row>
    <row r="2353" spans="4:7">
      <c r="D2353" s="173"/>
      <c r="E2353" s="173"/>
      <c r="F2353" s="173"/>
      <c r="G2353" s="173"/>
    </row>
    <row r="2354" spans="4:7">
      <c r="D2354" s="173"/>
      <c r="E2354" s="173"/>
      <c r="F2354" s="173"/>
      <c r="G2354" s="173"/>
    </row>
    <row r="2355" spans="4:7">
      <c r="D2355" s="173"/>
      <c r="E2355" s="173"/>
      <c r="F2355" s="173"/>
      <c r="G2355" s="173"/>
    </row>
    <row r="2356" spans="4:7">
      <c r="D2356" s="173"/>
      <c r="E2356" s="173"/>
      <c r="F2356" s="173"/>
      <c r="G2356" s="173"/>
    </row>
    <row r="2357" spans="4:7">
      <c r="D2357" s="173"/>
      <c r="E2357" s="173"/>
      <c r="F2357" s="173"/>
      <c r="G2357" s="173"/>
    </row>
    <row r="2358" spans="4:7">
      <c r="D2358" s="173"/>
      <c r="E2358" s="173"/>
      <c r="F2358" s="173"/>
      <c r="G2358" s="173"/>
    </row>
    <row r="2359" spans="4:7">
      <c r="D2359" s="173"/>
      <c r="E2359" s="173"/>
      <c r="F2359" s="173"/>
      <c r="G2359" s="173"/>
    </row>
    <row r="2360" spans="4:7">
      <c r="D2360" s="173"/>
      <c r="E2360" s="173"/>
      <c r="F2360" s="173"/>
      <c r="G2360" s="173"/>
    </row>
    <row r="2361" spans="4:7">
      <c r="D2361" s="173"/>
      <c r="E2361" s="173"/>
      <c r="F2361" s="173"/>
      <c r="G2361" s="173"/>
    </row>
    <row r="2362" spans="4:7">
      <c r="D2362" s="173"/>
      <c r="E2362" s="173"/>
      <c r="F2362" s="173"/>
      <c r="G2362" s="173"/>
    </row>
    <row r="2363" spans="4:7">
      <c r="D2363" s="173"/>
      <c r="E2363" s="173"/>
      <c r="F2363" s="173"/>
      <c r="G2363" s="173"/>
    </row>
    <row r="2364" spans="4:7">
      <c r="D2364" s="173"/>
      <c r="E2364" s="173"/>
      <c r="F2364" s="173"/>
      <c r="G2364" s="173"/>
    </row>
    <row r="2365" spans="4:7">
      <c r="D2365" s="173"/>
      <c r="E2365" s="173"/>
      <c r="F2365" s="173"/>
      <c r="G2365" s="173"/>
    </row>
    <row r="2366" spans="4:7">
      <c r="D2366" s="173"/>
      <c r="E2366" s="173"/>
      <c r="F2366" s="173"/>
      <c r="G2366" s="173"/>
    </row>
    <row r="2367" spans="4:7">
      <c r="D2367" s="173"/>
      <c r="E2367" s="173"/>
      <c r="F2367" s="173"/>
      <c r="G2367" s="173"/>
    </row>
    <row r="2368" spans="4:7">
      <c r="D2368" s="173"/>
      <c r="E2368" s="173"/>
      <c r="F2368" s="173"/>
      <c r="G2368" s="173"/>
    </row>
    <row r="2369" spans="4:7">
      <c r="D2369" s="173"/>
      <c r="E2369" s="173"/>
      <c r="F2369" s="173"/>
      <c r="G2369" s="173"/>
    </row>
    <row r="2370" spans="4:7">
      <c r="D2370" s="173"/>
      <c r="E2370" s="173"/>
      <c r="F2370" s="173"/>
      <c r="G2370" s="173"/>
    </row>
    <row r="2371" spans="4:7">
      <c r="D2371" s="173"/>
      <c r="E2371" s="173"/>
      <c r="F2371" s="173"/>
      <c r="G2371" s="173"/>
    </row>
    <row r="2372" spans="4:7">
      <c r="D2372" s="173"/>
      <c r="E2372" s="173"/>
      <c r="F2372" s="173"/>
      <c r="G2372" s="173"/>
    </row>
    <row r="2373" spans="4:7">
      <c r="D2373" s="173"/>
      <c r="E2373" s="173"/>
      <c r="F2373" s="173"/>
      <c r="G2373" s="173"/>
    </row>
    <row r="2374" spans="4:7">
      <c r="D2374" s="173"/>
      <c r="E2374" s="173"/>
      <c r="F2374" s="173"/>
      <c r="G2374" s="173"/>
    </row>
    <row r="2375" spans="4:7">
      <c r="D2375" s="173"/>
      <c r="E2375" s="173"/>
      <c r="F2375" s="173"/>
      <c r="G2375" s="173"/>
    </row>
    <row r="2376" spans="4:7">
      <c r="D2376" s="173"/>
      <c r="E2376" s="173"/>
      <c r="F2376" s="173"/>
      <c r="G2376" s="173"/>
    </row>
    <row r="2377" spans="4:7">
      <c r="D2377" s="173"/>
      <c r="E2377" s="173"/>
      <c r="F2377" s="173"/>
      <c r="G2377" s="173"/>
    </row>
    <row r="2378" spans="4:7">
      <c r="D2378" s="173"/>
      <c r="E2378" s="173"/>
      <c r="F2378" s="173"/>
      <c r="G2378" s="173"/>
    </row>
    <row r="2379" spans="4:7">
      <c r="D2379" s="173"/>
      <c r="E2379" s="173"/>
      <c r="F2379" s="173"/>
      <c r="G2379" s="173"/>
    </row>
    <row r="2380" spans="4:7">
      <c r="D2380" s="173"/>
      <c r="E2380" s="173"/>
      <c r="F2380" s="173"/>
      <c r="G2380" s="173"/>
    </row>
    <row r="2381" spans="4:7">
      <c r="D2381" s="173"/>
      <c r="E2381" s="173"/>
      <c r="F2381" s="173"/>
      <c r="G2381" s="173"/>
    </row>
    <row r="2382" spans="4:7">
      <c r="D2382" s="173"/>
      <c r="E2382" s="173"/>
      <c r="F2382" s="173"/>
      <c r="G2382" s="173"/>
    </row>
    <row r="2383" spans="4:7">
      <c r="D2383" s="173"/>
      <c r="E2383" s="173"/>
      <c r="F2383" s="173"/>
      <c r="G2383" s="173"/>
    </row>
    <row r="2384" spans="4:7">
      <c r="D2384" s="173"/>
      <c r="E2384" s="173"/>
      <c r="F2384" s="173"/>
      <c r="G2384" s="173"/>
    </row>
    <row r="2385" spans="4:7">
      <c r="D2385" s="173"/>
      <c r="E2385" s="173"/>
      <c r="F2385" s="173"/>
      <c r="G2385" s="173"/>
    </row>
    <row r="2386" spans="4:7">
      <c r="D2386" s="173"/>
      <c r="E2386" s="173"/>
      <c r="F2386" s="173"/>
      <c r="G2386" s="173"/>
    </row>
    <row r="2387" spans="4:7">
      <c r="D2387" s="173"/>
      <c r="E2387" s="173"/>
      <c r="F2387" s="173"/>
      <c r="G2387" s="173"/>
    </row>
    <row r="2388" spans="4:7">
      <c r="D2388" s="173"/>
      <c r="E2388" s="173"/>
      <c r="F2388" s="173"/>
      <c r="G2388" s="173"/>
    </row>
    <row r="2389" spans="4:7">
      <c r="D2389" s="173"/>
      <c r="E2389" s="173"/>
      <c r="F2389" s="173"/>
      <c r="G2389" s="173"/>
    </row>
    <row r="2390" spans="4:7">
      <c r="D2390" s="173"/>
      <c r="E2390" s="173"/>
      <c r="F2390" s="173"/>
      <c r="G2390" s="173"/>
    </row>
    <row r="2391" spans="4:7">
      <c r="D2391" s="173"/>
      <c r="E2391" s="173"/>
      <c r="F2391" s="173"/>
      <c r="G2391" s="173"/>
    </row>
    <row r="2392" spans="4:7">
      <c r="D2392" s="173"/>
      <c r="E2392" s="173"/>
      <c r="F2392" s="173"/>
      <c r="G2392" s="173"/>
    </row>
    <row r="2393" spans="4:7">
      <c r="D2393" s="173"/>
      <c r="E2393" s="173"/>
      <c r="F2393" s="173"/>
      <c r="G2393" s="173"/>
    </row>
    <row r="2394" spans="4:7">
      <c r="D2394" s="173"/>
      <c r="E2394" s="173"/>
      <c r="F2394" s="173"/>
      <c r="G2394" s="173"/>
    </row>
    <row r="2395" spans="4:7">
      <c r="D2395" s="173"/>
      <c r="E2395" s="173"/>
      <c r="F2395" s="173"/>
      <c r="G2395" s="173"/>
    </row>
    <row r="2396" spans="4:7">
      <c r="D2396" s="173"/>
      <c r="E2396" s="173"/>
      <c r="F2396" s="173"/>
      <c r="G2396" s="173"/>
    </row>
    <row r="2397" spans="4:7">
      <c r="D2397" s="173"/>
      <c r="E2397" s="173"/>
      <c r="F2397" s="173"/>
      <c r="G2397" s="173"/>
    </row>
    <row r="2398" spans="4:7">
      <c r="D2398" s="173"/>
      <c r="E2398" s="173"/>
      <c r="F2398" s="173"/>
      <c r="G2398" s="173"/>
    </row>
    <row r="2399" spans="4:7">
      <c r="D2399" s="173"/>
      <c r="E2399" s="173"/>
      <c r="F2399" s="173"/>
      <c r="G2399" s="173"/>
    </row>
    <row r="2400" spans="4:7">
      <c r="D2400" s="173"/>
      <c r="E2400" s="173"/>
      <c r="F2400" s="173"/>
      <c r="G2400" s="173"/>
    </row>
    <row r="2401" spans="4:7">
      <c r="D2401" s="173"/>
      <c r="E2401" s="173"/>
      <c r="F2401" s="173"/>
      <c r="G2401" s="173"/>
    </row>
    <row r="2402" spans="4:7">
      <c r="D2402" s="173"/>
      <c r="E2402" s="173"/>
      <c r="F2402" s="173"/>
      <c r="G2402" s="173"/>
    </row>
    <row r="2403" spans="4:7">
      <c r="D2403" s="173"/>
      <c r="E2403" s="173"/>
      <c r="F2403" s="173"/>
      <c r="G2403" s="173"/>
    </row>
    <row r="2404" spans="4:7">
      <c r="D2404" s="173"/>
      <c r="E2404" s="173"/>
      <c r="F2404" s="173"/>
      <c r="G2404" s="173"/>
    </row>
    <row r="2405" spans="4:7">
      <c r="D2405" s="173"/>
      <c r="E2405" s="173"/>
      <c r="F2405" s="173"/>
      <c r="G2405" s="173"/>
    </row>
    <row r="2406" spans="4:7">
      <c r="D2406" s="173"/>
      <c r="E2406" s="173"/>
      <c r="F2406" s="173"/>
      <c r="G2406" s="173"/>
    </row>
    <row r="2407" spans="4:7">
      <c r="D2407" s="173"/>
      <c r="E2407" s="173"/>
      <c r="F2407" s="173"/>
      <c r="G2407" s="173"/>
    </row>
    <row r="2408" spans="4:7">
      <c r="D2408" s="173"/>
      <c r="E2408" s="173"/>
      <c r="F2408" s="173"/>
      <c r="G2408" s="173"/>
    </row>
    <row r="2409" spans="4:7">
      <c r="D2409" s="173"/>
      <c r="E2409" s="173"/>
      <c r="F2409" s="173"/>
      <c r="G2409" s="173"/>
    </row>
    <row r="2410" spans="4:7">
      <c r="D2410" s="173"/>
      <c r="E2410" s="173"/>
      <c r="F2410" s="173"/>
      <c r="G2410" s="173"/>
    </row>
    <row r="2411" spans="4:7">
      <c r="D2411" s="173"/>
      <c r="E2411" s="173"/>
      <c r="F2411" s="173"/>
      <c r="G2411" s="173"/>
    </row>
    <row r="2412" spans="4:7">
      <c r="D2412" s="173"/>
      <c r="E2412" s="173"/>
      <c r="F2412" s="173"/>
      <c r="G2412" s="173"/>
    </row>
    <row r="2413" spans="4:7">
      <c r="D2413" s="173"/>
      <c r="E2413" s="173"/>
      <c r="F2413" s="173"/>
      <c r="G2413" s="173"/>
    </row>
    <row r="2414" spans="4:7">
      <c r="D2414" s="173"/>
      <c r="E2414" s="173"/>
      <c r="F2414" s="173"/>
      <c r="G2414" s="173"/>
    </row>
    <row r="2415" spans="4:7">
      <c r="D2415" s="173"/>
      <c r="E2415" s="173"/>
      <c r="F2415" s="173"/>
      <c r="G2415" s="173"/>
    </row>
    <row r="2416" spans="4:7">
      <c r="D2416" s="173"/>
      <c r="E2416" s="173"/>
      <c r="F2416" s="173"/>
      <c r="G2416" s="173"/>
    </row>
    <row r="2417" spans="4:7">
      <c r="D2417" s="173"/>
      <c r="E2417" s="173"/>
      <c r="F2417" s="173"/>
      <c r="G2417" s="173"/>
    </row>
    <row r="2418" spans="4:7">
      <c r="D2418" s="173"/>
      <c r="E2418" s="173"/>
      <c r="F2418" s="173"/>
      <c r="G2418" s="173"/>
    </row>
    <row r="2419" spans="4:7">
      <c r="D2419" s="173"/>
      <c r="E2419" s="173"/>
      <c r="F2419" s="173"/>
      <c r="G2419" s="173"/>
    </row>
    <row r="2420" spans="4:7">
      <c r="D2420" s="173"/>
      <c r="E2420" s="173"/>
      <c r="F2420" s="173"/>
      <c r="G2420" s="173"/>
    </row>
    <row r="2421" spans="4:7">
      <c r="D2421" s="173"/>
      <c r="E2421" s="173"/>
      <c r="F2421" s="173"/>
      <c r="G2421" s="173"/>
    </row>
    <row r="2422" spans="4:7">
      <c r="D2422" s="173"/>
      <c r="E2422" s="173"/>
      <c r="F2422" s="173"/>
      <c r="G2422" s="173"/>
    </row>
    <row r="2423" spans="4:7">
      <c r="D2423" s="173"/>
      <c r="E2423" s="173"/>
      <c r="F2423" s="173"/>
      <c r="G2423" s="173"/>
    </row>
    <row r="2424" spans="4:7">
      <c r="D2424" s="173"/>
      <c r="E2424" s="173"/>
      <c r="F2424" s="173"/>
      <c r="G2424" s="173"/>
    </row>
    <row r="2425" spans="4:7">
      <c r="D2425" s="173"/>
      <c r="E2425" s="173"/>
      <c r="F2425" s="173"/>
      <c r="G2425" s="173"/>
    </row>
    <row r="2426" spans="4:7">
      <c r="D2426" s="173"/>
      <c r="E2426" s="173"/>
      <c r="F2426" s="173"/>
      <c r="G2426" s="173"/>
    </row>
    <row r="2427" spans="4:7">
      <c r="D2427" s="173"/>
      <c r="E2427" s="173"/>
      <c r="F2427" s="173"/>
      <c r="G2427" s="173"/>
    </row>
    <row r="2428" spans="4:7">
      <c r="D2428" s="173"/>
      <c r="E2428" s="173"/>
      <c r="F2428" s="173"/>
      <c r="G2428" s="173"/>
    </row>
    <row r="2429" spans="4:7">
      <c r="D2429" s="173"/>
      <c r="E2429" s="173"/>
      <c r="F2429" s="173"/>
      <c r="G2429" s="173"/>
    </row>
    <row r="2430" spans="4:7">
      <c r="D2430" s="173"/>
      <c r="E2430" s="173"/>
      <c r="F2430" s="173"/>
      <c r="G2430" s="173"/>
    </row>
    <row r="2431" spans="4:7">
      <c r="D2431" s="173"/>
      <c r="E2431" s="173"/>
      <c r="F2431" s="173"/>
      <c r="G2431" s="173"/>
    </row>
    <row r="2432" spans="4:7">
      <c r="D2432" s="173"/>
      <c r="E2432" s="173"/>
      <c r="F2432" s="173"/>
      <c r="G2432" s="173"/>
    </row>
    <row r="2433" spans="4:7">
      <c r="D2433" s="173"/>
      <c r="E2433" s="173"/>
      <c r="F2433" s="173"/>
      <c r="G2433" s="173"/>
    </row>
    <row r="2434" spans="4:7">
      <c r="D2434" s="173"/>
      <c r="E2434" s="173"/>
      <c r="F2434" s="173"/>
      <c r="G2434" s="173"/>
    </row>
    <row r="2435" spans="4:7">
      <c r="D2435" s="173"/>
      <c r="E2435" s="173"/>
      <c r="F2435" s="173"/>
      <c r="G2435" s="173"/>
    </row>
    <row r="2436" spans="4:7">
      <c r="D2436" s="173"/>
      <c r="E2436" s="173"/>
      <c r="F2436" s="173"/>
      <c r="G2436" s="173"/>
    </row>
    <row r="2437" spans="4:7">
      <c r="D2437" s="173"/>
      <c r="E2437" s="173"/>
      <c r="F2437" s="173"/>
      <c r="G2437" s="173"/>
    </row>
    <row r="2438" spans="4:7">
      <c r="D2438" s="173"/>
      <c r="E2438" s="173"/>
      <c r="F2438" s="173"/>
      <c r="G2438" s="173"/>
    </row>
    <row r="2439" spans="4:7">
      <c r="D2439" s="173"/>
      <c r="E2439" s="173"/>
      <c r="F2439" s="173"/>
      <c r="G2439" s="173"/>
    </row>
    <row r="2440" spans="4:7">
      <c r="D2440" s="173"/>
      <c r="E2440" s="173"/>
      <c r="F2440" s="173"/>
      <c r="G2440" s="173"/>
    </row>
    <row r="2441" spans="4:7">
      <c r="D2441" s="173"/>
      <c r="E2441" s="173"/>
      <c r="F2441" s="173"/>
      <c r="G2441" s="173"/>
    </row>
    <row r="2442" spans="4:7">
      <c r="D2442" s="173"/>
      <c r="E2442" s="173"/>
      <c r="F2442" s="173"/>
      <c r="G2442" s="173"/>
    </row>
    <row r="2443" spans="4:7">
      <c r="D2443" s="173"/>
      <c r="E2443" s="173"/>
      <c r="F2443" s="173"/>
      <c r="G2443" s="173"/>
    </row>
    <row r="2444" spans="4:7">
      <c r="D2444" s="173"/>
      <c r="E2444" s="173"/>
      <c r="F2444" s="173"/>
      <c r="G2444" s="173"/>
    </row>
    <row r="2445" spans="4:7">
      <c r="D2445" s="173"/>
      <c r="E2445" s="173"/>
      <c r="F2445" s="173"/>
      <c r="G2445" s="173"/>
    </row>
    <row r="2446" spans="4:7">
      <c r="D2446" s="173"/>
      <c r="E2446" s="173"/>
      <c r="F2446" s="173"/>
      <c r="G2446" s="173"/>
    </row>
    <row r="2447" spans="4:7">
      <c r="D2447" s="173"/>
      <c r="E2447" s="173"/>
      <c r="F2447" s="173"/>
      <c r="G2447" s="173"/>
    </row>
    <row r="2448" spans="4:7">
      <c r="D2448" s="173"/>
      <c r="E2448" s="173"/>
      <c r="F2448" s="173"/>
      <c r="G2448" s="173"/>
    </row>
    <row r="2449" spans="4:7">
      <c r="D2449" s="173"/>
      <c r="E2449" s="173"/>
      <c r="F2449" s="173"/>
      <c r="G2449" s="173"/>
    </row>
    <row r="2450" spans="4:7">
      <c r="D2450" s="173"/>
      <c r="E2450" s="173"/>
      <c r="F2450" s="173"/>
      <c r="G2450" s="173"/>
    </row>
    <row r="2451" spans="4:7">
      <c r="D2451" s="173"/>
      <c r="E2451" s="173"/>
      <c r="F2451" s="173"/>
      <c r="G2451" s="173"/>
    </row>
    <row r="2452" spans="4:7">
      <c r="D2452" s="173"/>
      <c r="E2452" s="173"/>
      <c r="F2452" s="173"/>
      <c r="G2452" s="173"/>
    </row>
    <row r="2453" spans="4:7">
      <c r="D2453" s="173"/>
      <c r="E2453" s="173"/>
      <c r="F2453" s="173"/>
      <c r="G2453" s="173"/>
    </row>
    <row r="2454" spans="4:7">
      <c r="D2454" s="173"/>
      <c r="E2454" s="173"/>
      <c r="F2454" s="173"/>
      <c r="G2454" s="173"/>
    </row>
    <row r="2455" spans="4:7">
      <c r="D2455" s="173"/>
      <c r="E2455" s="173"/>
      <c r="F2455" s="173"/>
      <c r="G2455" s="173"/>
    </row>
    <row r="2456" spans="4:7">
      <c r="D2456" s="173"/>
      <c r="E2456" s="173"/>
      <c r="F2456" s="173"/>
      <c r="G2456" s="173"/>
    </row>
    <row r="2457" spans="4:7">
      <c r="D2457" s="173"/>
      <c r="E2457" s="173"/>
      <c r="F2457" s="173"/>
      <c r="G2457" s="173"/>
    </row>
    <row r="2458" spans="4:7">
      <c r="D2458" s="173"/>
      <c r="E2458" s="173"/>
      <c r="F2458" s="173"/>
      <c r="G2458" s="173"/>
    </row>
    <row r="2459" spans="4:7">
      <c r="D2459" s="173"/>
      <c r="E2459" s="173"/>
      <c r="F2459" s="173"/>
      <c r="G2459" s="173"/>
    </row>
    <row r="2460" spans="4:7">
      <c r="D2460" s="173"/>
      <c r="E2460" s="173"/>
      <c r="F2460" s="173"/>
      <c r="G2460" s="173"/>
    </row>
    <row r="2461" spans="4:7">
      <c r="D2461" s="173"/>
      <c r="E2461" s="173"/>
      <c r="F2461" s="173"/>
      <c r="G2461" s="173"/>
    </row>
    <row r="2462" spans="4:7">
      <c r="D2462" s="173"/>
      <c r="E2462" s="173"/>
      <c r="F2462" s="173"/>
      <c r="G2462" s="173"/>
    </row>
    <row r="2463" spans="4:7">
      <c r="D2463" s="173"/>
      <c r="E2463" s="173"/>
      <c r="F2463" s="173"/>
      <c r="G2463" s="173"/>
    </row>
    <row r="2464" spans="4:7">
      <c r="D2464" s="173"/>
      <c r="E2464" s="173"/>
      <c r="F2464" s="173"/>
      <c r="G2464" s="173"/>
    </row>
    <row r="2465" spans="4:7">
      <c r="D2465" s="173"/>
      <c r="E2465" s="173"/>
      <c r="F2465" s="173"/>
      <c r="G2465" s="173"/>
    </row>
    <row r="2466" spans="4:7">
      <c r="D2466" s="173"/>
      <c r="E2466" s="173"/>
      <c r="F2466" s="173"/>
      <c r="G2466" s="173"/>
    </row>
    <row r="2467" spans="4:7">
      <c r="D2467" s="173"/>
      <c r="E2467" s="173"/>
      <c r="F2467" s="173"/>
      <c r="G2467" s="173"/>
    </row>
    <row r="2468" spans="4:7">
      <c r="D2468" s="173"/>
      <c r="E2468" s="173"/>
      <c r="F2468" s="173"/>
      <c r="G2468" s="173"/>
    </row>
    <row r="2469" spans="4:7">
      <c r="D2469" s="173"/>
      <c r="E2469" s="173"/>
      <c r="F2469" s="173"/>
      <c r="G2469" s="173"/>
    </row>
    <row r="2470" spans="4:7">
      <c r="D2470" s="173"/>
      <c r="E2470" s="173"/>
      <c r="F2470" s="173"/>
      <c r="G2470" s="173"/>
    </row>
    <row r="2471" spans="4:7">
      <c r="D2471" s="173"/>
      <c r="E2471" s="173"/>
      <c r="F2471" s="173"/>
      <c r="G2471" s="173"/>
    </row>
    <row r="2472" spans="4:7">
      <c r="D2472" s="173"/>
      <c r="E2472" s="173"/>
      <c r="F2472" s="173"/>
      <c r="G2472" s="173"/>
    </row>
    <row r="2473" spans="4:7">
      <c r="D2473" s="173"/>
      <c r="E2473" s="173"/>
      <c r="F2473" s="173"/>
      <c r="G2473" s="173"/>
    </row>
    <row r="2474" spans="4:7">
      <c r="D2474" s="173"/>
      <c r="E2474" s="173"/>
      <c r="F2474" s="173"/>
      <c r="G2474" s="173"/>
    </row>
    <row r="2475" spans="4:7">
      <c r="D2475" s="173"/>
      <c r="E2475" s="173"/>
      <c r="F2475" s="173"/>
      <c r="G2475" s="173"/>
    </row>
    <row r="2476" spans="4:7">
      <c r="D2476" s="173"/>
      <c r="E2476" s="173"/>
      <c r="F2476" s="173"/>
      <c r="G2476" s="173"/>
    </row>
    <row r="2477" spans="4:7">
      <c r="D2477" s="173"/>
      <c r="E2477" s="173"/>
      <c r="F2477" s="173"/>
      <c r="G2477" s="173"/>
    </row>
    <row r="2478" spans="4:7">
      <c r="D2478" s="173"/>
      <c r="E2478" s="173"/>
      <c r="F2478" s="173"/>
      <c r="G2478" s="173"/>
    </row>
    <row r="2479" spans="4:7">
      <c r="D2479" s="173"/>
      <c r="E2479" s="173"/>
      <c r="F2479" s="173"/>
      <c r="G2479" s="173"/>
    </row>
    <row r="2480" spans="4:7">
      <c r="D2480" s="173"/>
      <c r="E2480" s="173"/>
      <c r="F2480" s="173"/>
      <c r="G2480" s="173"/>
    </row>
    <row r="2481" spans="4:7">
      <c r="D2481" s="173"/>
      <c r="E2481" s="173"/>
      <c r="F2481" s="173"/>
      <c r="G2481" s="173"/>
    </row>
    <row r="2482" spans="4:7">
      <c r="D2482" s="173"/>
      <c r="E2482" s="173"/>
      <c r="F2482" s="173"/>
      <c r="G2482" s="173"/>
    </row>
    <row r="2483" spans="4:7">
      <c r="D2483" s="173"/>
      <c r="E2483" s="173"/>
      <c r="F2483" s="173"/>
      <c r="G2483" s="173"/>
    </row>
    <row r="2484" spans="4:7">
      <c r="D2484" s="173"/>
      <c r="E2484" s="173"/>
      <c r="F2484" s="173"/>
      <c r="G2484" s="173"/>
    </row>
    <row r="2485" spans="4:7">
      <c r="D2485" s="173"/>
      <c r="E2485" s="173"/>
      <c r="F2485" s="173"/>
      <c r="G2485" s="173"/>
    </row>
    <row r="2486" spans="4:7">
      <c r="D2486" s="173"/>
      <c r="E2486" s="173"/>
      <c r="F2486" s="173"/>
      <c r="G2486" s="173"/>
    </row>
    <row r="2487" spans="4:7">
      <c r="D2487" s="173"/>
      <c r="E2487" s="173"/>
      <c r="F2487" s="173"/>
      <c r="G2487" s="173"/>
    </row>
    <row r="2488" spans="4:7">
      <c r="D2488" s="173"/>
      <c r="E2488" s="173"/>
      <c r="F2488" s="173"/>
      <c r="G2488" s="173"/>
    </row>
    <row r="2489" spans="4:7">
      <c r="D2489" s="173"/>
      <c r="E2489" s="173"/>
      <c r="F2489" s="173"/>
      <c r="G2489" s="173"/>
    </row>
    <row r="2490" spans="4:7">
      <c r="D2490" s="173"/>
      <c r="E2490" s="173"/>
      <c r="F2490" s="173"/>
      <c r="G2490" s="173"/>
    </row>
    <row r="2491" spans="4:7">
      <c r="D2491" s="173"/>
      <c r="E2491" s="173"/>
      <c r="F2491" s="173"/>
      <c r="G2491" s="173"/>
    </row>
    <row r="2492" spans="4:7">
      <c r="D2492" s="173"/>
      <c r="E2492" s="173"/>
      <c r="F2492" s="173"/>
      <c r="G2492" s="173"/>
    </row>
    <row r="2493" spans="4:7">
      <c r="D2493" s="173"/>
      <c r="E2493" s="173"/>
      <c r="F2493" s="173"/>
      <c r="G2493" s="173"/>
    </row>
    <row r="2494" spans="4:7">
      <c r="D2494" s="173"/>
      <c r="E2494" s="173"/>
      <c r="F2494" s="173"/>
      <c r="G2494" s="173"/>
    </row>
    <row r="2495" spans="4:7">
      <c r="D2495" s="173"/>
      <c r="E2495" s="173"/>
      <c r="F2495" s="173"/>
      <c r="G2495" s="173"/>
    </row>
    <row r="2496" spans="4:7">
      <c r="D2496" s="173"/>
      <c r="E2496" s="173"/>
      <c r="F2496" s="173"/>
      <c r="G2496" s="173"/>
    </row>
    <row r="2497" spans="4:7">
      <c r="D2497" s="173"/>
      <c r="E2497" s="173"/>
      <c r="F2497" s="173"/>
      <c r="G2497" s="173"/>
    </row>
    <row r="2498" spans="4:7">
      <c r="D2498" s="173"/>
      <c r="E2498" s="173"/>
      <c r="F2498" s="173"/>
      <c r="G2498" s="173"/>
    </row>
    <row r="2499" spans="4:7">
      <c r="D2499" s="173"/>
      <c r="E2499" s="173"/>
      <c r="F2499" s="173"/>
      <c r="G2499" s="173"/>
    </row>
    <row r="2500" spans="4:7">
      <c r="D2500" s="173"/>
      <c r="E2500" s="173"/>
      <c r="F2500" s="173"/>
      <c r="G2500" s="173"/>
    </row>
    <row r="2501" spans="4:7">
      <c r="D2501" s="173"/>
      <c r="E2501" s="173"/>
      <c r="F2501" s="173"/>
      <c r="G2501" s="173"/>
    </row>
    <row r="2502" spans="4:7">
      <c r="D2502" s="173"/>
      <c r="E2502" s="173"/>
      <c r="F2502" s="173"/>
      <c r="G2502" s="173"/>
    </row>
    <row r="2503" spans="4:7">
      <c r="D2503" s="173"/>
      <c r="E2503" s="173"/>
      <c r="F2503" s="173"/>
      <c r="G2503" s="173"/>
    </row>
    <row r="2504" spans="4:7">
      <c r="D2504" s="173"/>
      <c r="E2504" s="173"/>
      <c r="F2504" s="173"/>
      <c r="G2504" s="173"/>
    </row>
    <row r="2505" spans="4:7">
      <c r="D2505" s="173"/>
      <c r="E2505" s="173"/>
      <c r="F2505" s="173"/>
      <c r="G2505" s="173"/>
    </row>
    <row r="2506" spans="4:7">
      <c r="D2506" s="173"/>
      <c r="E2506" s="173"/>
      <c r="F2506" s="173"/>
      <c r="G2506" s="173"/>
    </row>
    <row r="2507" spans="4:7">
      <c r="D2507" s="173"/>
      <c r="E2507" s="173"/>
      <c r="F2507" s="173"/>
      <c r="G2507" s="173"/>
    </row>
    <row r="2508" spans="4:7">
      <c r="D2508" s="173"/>
      <c r="E2508" s="173"/>
      <c r="F2508" s="173"/>
      <c r="G2508" s="173"/>
    </row>
    <row r="2509" spans="4:7">
      <c r="D2509" s="173"/>
      <c r="E2509" s="173"/>
      <c r="F2509" s="173"/>
      <c r="G2509" s="173"/>
    </row>
    <row r="2510" spans="4:7">
      <c r="D2510" s="173"/>
      <c r="E2510" s="173"/>
      <c r="F2510" s="173"/>
      <c r="G2510" s="173"/>
    </row>
    <row r="2511" spans="4:7">
      <c r="D2511" s="173"/>
      <c r="E2511" s="173"/>
      <c r="F2511" s="173"/>
      <c r="G2511" s="173"/>
    </row>
    <row r="2512" spans="4:7">
      <c r="D2512" s="173"/>
      <c r="E2512" s="173"/>
      <c r="F2512" s="173"/>
      <c r="G2512" s="173"/>
    </row>
    <row r="2513" spans="4:7">
      <c r="D2513" s="173"/>
      <c r="E2513" s="173"/>
      <c r="F2513" s="173"/>
      <c r="G2513" s="173"/>
    </row>
    <row r="2514" spans="4:7">
      <c r="D2514" s="173"/>
      <c r="E2514" s="173"/>
      <c r="F2514" s="173"/>
      <c r="G2514" s="173"/>
    </row>
    <row r="2515" spans="4:7">
      <c r="D2515" s="173"/>
      <c r="E2515" s="173"/>
      <c r="F2515" s="173"/>
      <c r="G2515" s="173"/>
    </row>
    <row r="2516" spans="4:7">
      <c r="D2516" s="173"/>
      <c r="E2516" s="173"/>
      <c r="F2516" s="173"/>
      <c r="G2516" s="173"/>
    </row>
    <row r="2517" spans="4:7">
      <c r="D2517" s="173"/>
      <c r="E2517" s="173"/>
      <c r="F2517" s="173"/>
      <c r="G2517" s="173"/>
    </row>
    <row r="2518" spans="4:7">
      <c r="D2518" s="173"/>
      <c r="E2518" s="173"/>
      <c r="F2518" s="173"/>
      <c r="G2518" s="173"/>
    </row>
    <row r="2519" spans="4:7">
      <c r="D2519" s="173"/>
      <c r="E2519" s="173"/>
      <c r="F2519" s="173"/>
      <c r="G2519" s="173"/>
    </row>
    <row r="2520" spans="4:7">
      <c r="D2520" s="173"/>
      <c r="E2520" s="173"/>
      <c r="F2520" s="173"/>
      <c r="G2520" s="173"/>
    </row>
    <row r="2521" spans="4:7">
      <c r="D2521" s="173"/>
      <c r="E2521" s="173"/>
      <c r="F2521" s="173"/>
      <c r="G2521" s="173"/>
    </row>
    <row r="2522" spans="4:7">
      <c r="D2522" s="173"/>
      <c r="E2522" s="173"/>
      <c r="F2522" s="173"/>
      <c r="G2522" s="173"/>
    </row>
    <row r="2523" spans="4:7">
      <c r="D2523" s="173"/>
      <c r="E2523" s="173"/>
      <c r="F2523" s="173"/>
      <c r="G2523" s="173"/>
    </row>
    <row r="2524" spans="4:7">
      <c r="D2524" s="173"/>
      <c r="E2524" s="173"/>
      <c r="F2524" s="173"/>
      <c r="G2524" s="173"/>
    </row>
    <row r="2525" spans="4:7">
      <c r="D2525" s="173"/>
      <c r="E2525" s="173"/>
      <c r="F2525" s="173"/>
      <c r="G2525" s="173"/>
    </row>
    <row r="2526" spans="4:7">
      <c r="D2526" s="173"/>
      <c r="E2526" s="173"/>
      <c r="F2526" s="173"/>
      <c r="G2526" s="173"/>
    </row>
    <row r="2527" spans="4:7">
      <c r="D2527" s="173"/>
      <c r="E2527" s="173"/>
      <c r="F2527" s="173"/>
      <c r="G2527" s="173"/>
    </row>
    <row r="2528" spans="4:7">
      <c r="D2528" s="173"/>
      <c r="E2528" s="173"/>
      <c r="F2528" s="173"/>
      <c r="G2528" s="173"/>
    </row>
    <row r="2529" spans="4:7">
      <c r="D2529" s="173"/>
      <c r="E2529" s="173"/>
      <c r="F2529" s="173"/>
      <c r="G2529" s="173"/>
    </row>
    <row r="2530" spans="4:7">
      <c r="D2530" s="173"/>
      <c r="E2530" s="173"/>
      <c r="F2530" s="173"/>
      <c r="G2530" s="173"/>
    </row>
    <row r="2531" spans="4:7">
      <c r="D2531" s="173"/>
      <c r="E2531" s="173"/>
      <c r="F2531" s="173"/>
      <c r="G2531" s="173"/>
    </row>
    <row r="2532" spans="4:7">
      <c r="D2532" s="173"/>
      <c r="E2532" s="173"/>
      <c r="F2532" s="173"/>
      <c r="G2532" s="173"/>
    </row>
    <row r="2533" spans="4:7">
      <c r="D2533" s="173"/>
      <c r="E2533" s="173"/>
      <c r="F2533" s="173"/>
      <c r="G2533" s="173"/>
    </row>
    <row r="2534" spans="4:7">
      <c r="D2534" s="173"/>
      <c r="E2534" s="173"/>
      <c r="F2534" s="173"/>
      <c r="G2534" s="173"/>
    </row>
    <row r="2535" spans="4:7">
      <c r="D2535" s="173"/>
      <c r="E2535" s="173"/>
      <c r="F2535" s="173"/>
      <c r="G2535" s="173"/>
    </row>
    <row r="2536" spans="4:7">
      <c r="D2536" s="173"/>
      <c r="E2536" s="173"/>
      <c r="F2536" s="173"/>
      <c r="G2536" s="173"/>
    </row>
    <row r="2537" spans="4:7">
      <c r="D2537" s="173"/>
      <c r="E2537" s="173"/>
      <c r="F2537" s="173"/>
      <c r="G2537" s="173"/>
    </row>
    <row r="2538" spans="4:7">
      <c r="D2538" s="173"/>
      <c r="E2538" s="173"/>
      <c r="F2538" s="173"/>
      <c r="G2538" s="173"/>
    </row>
    <row r="2539" spans="4:7">
      <c r="D2539" s="173"/>
      <c r="E2539" s="173"/>
      <c r="F2539" s="173"/>
      <c r="G2539" s="173"/>
    </row>
    <row r="2540" spans="4:7">
      <c r="D2540" s="173"/>
      <c r="E2540" s="173"/>
      <c r="F2540" s="173"/>
      <c r="G2540" s="173"/>
    </row>
    <row r="2541" spans="4:7">
      <c r="D2541" s="173"/>
      <c r="E2541" s="173"/>
      <c r="F2541" s="173"/>
      <c r="G2541" s="173"/>
    </row>
    <row r="2542" spans="4:7">
      <c r="D2542" s="173"/>
      <c r="E2542" s="173"/>
      <c r="F2542" s="173"/>
      <c r="G2542" s="173"/>
    </row>
    <row r="2543" spans="4:7">
      <c r="D2543" s="173"/>
      <c r="E2543" s="173"/>
      <c r="F2543" s="173"/>
      <c r="G2543" s="173"/>
    </row>
    <row r="2544" spans="4:7">
      <c r="D2544" s="173"/>
      <c r="E2544" s="173"/>
      <c r="F2544" s="173"/>
      <c r="G2544" s="173"/>
    </row>
    <row r="2545" spans="4:7">
      <c r="D2545" s="173"/>
      <c r="E2545" s="173"/>
      <c r="F2545" s="173"/>
      <c r="G2545" s="173"/>
    </row>
    <row r="2546" spans="4:7">
      <c r="D2546" s="173"/>
      <c r="E2546" s="173"/>
      <c r="F2546" s="173"/>
      <c r="G2546" s="173"/>
    </row>
    <row r="2547" spans="4:7">
      <c r="D2547" s="173"/>
      <c r="E2547" s="173"/>
      <c r="F2547" s="173"/>
      <c r="G2547" s="173"/>
    </row>
    <row r="2548" spans="4:7">
      <c r="D2548" s="173"/>
      <c r="E2548" s="173"/>
      <c r="F2548" s="173"/>
      <c r="G2548" s="173"/>
    </row>
    <row r="2549" spans="4:7">
      <c r="D2549" s="173"/>
      <c r="E2549" s="173"/>
      <c r="F2549" s="173"/>
      <c r="G2549" s="173"/>
    </row>
    <row r="2550" spans="4:7">
      <c r="D2550" s="173"/>
      <c r="E2550" s="173"/>
      <c r="F2550" s="173"/>
      <c r="G2550" s="173"/>
    </row>
    <row r="2551" spans="4:7">
      <c r="D2551" s="173"/>
      <c r="E2551" s="173"/>
      <c r="F2551" s="173"/>
      <c r="G2551" s="173"/>
    </row>
    <row r="2552" spans="4:7">
      <c r="D2552" s="173"/>
      <c r="E2552" s="173"/>
      <c r="F2552" s="173"/>
      <c r="G2552" s="173"/>
    </row>
    <row r="2553" spans="4:7">
      <c r="D2553" s="173"/>
      <c r="E2553" s="173"/>
      <c r="F2553" s="173"/>
      <c r="G2553" s="173"/>
    </row>
    <row r="2554" spans="4:7">
      <c r="D2554" s="173"/>
      <c r="E2554" s="173"/>
      <c r="F2554" s="173"/>
      <c r="G2554" s="173"/>
    </row>
    <row r="2555" spans="4:7">
      <c r="D2555" s="173"/>
      <c r="E2555" s="173"/>
      <c r="F2555" s="173"/>
      <c r="G2555" s="173"/>
    </row>
    <row r="2556" spans="4:7">
      <c r="D2556" s="173"/>
      <c r="E2556" s="173"/>
      <c r="F2556" s="173"/>
      <c r="G2556" s="173"/>
    </row>
    <row r="2557" spans="4:7">
      <c r="D2557" s="173"/>
      <c r="E2557" s="173"/>
      <c r="F2557" s="173"/>
      <c r="G2557" s="173"/>
    </row>
    <row r="2558" spans="4:7">
      <c r="D2558" s="173"/>
      <c r="E2558" s="173"/>
      <c r="F2558" s="173"/>
      <c r="G2558" s="173"/>
    </row>
    <row r="2559" spans="4:7">
      <c r="D2559" s="173"/>
      <c r="E2559" s="173"/>
      <c r="F2559" s="173"/>
      <c r="G2559" s="173"/>
    </row>
    <row r="2560" spans="4:7">
      <c r="D2560" s="173"/>
      <c r="E2560" s="173"/>
      <c r="F2560" s="173"/>
      <c r="G2560" s="173"/>
    </row>
    <row r="2561" spans="4:7">
      <c r="D2561" s="173"/>
      <c r="E2561" s="173"/>
      <c r="F2561" s="173"/>
      <c r="G2561" s="173"/>
    </row>
    <row r="2562" spans="4:7">
      <c r="D2562" s="173"/>
      <c r="E2562" s="173"/>
      <c r="F2562" s="173"/>
      <c r="G2562" s="173"/>
    </row>
    <row r="2563" spans="4:7">
      <c r="D2563" s="173"/>
      <c r="E2563" s="173"/>
      <c r="F2563" s="173"/>
      <c r="G2563" s="173"/>
    </row>
    <row r="2564" spans="4:7">
      <c r="D2564" s="173"/>
      <c r="E2564" s="173"/>
      <c r="F2564" s="173"/>
      <c r="G2564" s="173"/>
    </row>
    <row r="2565" spans="4:7">
      <c r="D2565" s="173"/>
      <c r="E2565" s="173"/>
      <c r="F2565" s="173"/>
      <c r="G2565" s="173"/>
    </row>
    <row r="2566" spans="4:7">
      <c r="D2566" s="173"/>
      <c r="E2566" s="173"/>
      <c r="F2566" s="173"/>
      <c r="G2566" s="173"/>
    </row>
    <row r="2567" spans="4:7">
      <c r="D2567" s="173"/>
      <c r="E2567" s="173"/>
      <c r="F2567" s="173"/>
      <c r="G2567" s="173"/>
    </row>
    <row r="2568" spans="4:7">
      <c r="D2568" s="173"/>
      <c r="E2568" s="173"/>
      <c r="F2568" s="173"/>
      <c r="G2568" s="173"/>
    </row>
    <row r="2569" spans="4:7">
      <c r="D2569" s="173"/>
      <c r="E2569" s="173"/>
      <c r="F2569" s="173"/>
      <c r="G2569" s="173"/>
    </row>
    <row r="2570" spans="4:7">
      <c r="D2570" s="173"/>
      <c r="E2570" s="173"/>
      <c r="F2570" s="173"/>
      <c r="G2570" s="173"/>
    </row>
    <row r="2571" spans="4:7">
      <c r="D2571" s="173"/>
      <c r="E2571" s="173"/>
      <c r="F2571" s="173"/>
      <c r="G2571" s="173"/>
    </row>
    <row r="2572" spans="4:7">
      <c r="D2572" s="173"/>
      <c r="E2572" s="173"/>
      <c r="F2572" s="173"/>
      <c r="G2572" s="173"/>
    </row>
    <row r="2573" spans="4:7">
      <c r="D2573" s="173"/>
      <c r="E2573" s="173"/>
      <c r="F2573" s="173"/>
      <c r="G2573" s="173"/>
    </row>
    <row r="2574" spans="4:7">
      <c r="D2574" s="173"/>
      <c r="E2574" s="173"/>
      <c r="F2574" s="173"/>
      <c r="G2574" s="173"/>
    </row>
    <row r="2575" spans="4:7">
      <c r="D2575" s="173"/>
      <c r="E2575" s="173"/>
      <c r="F2575" s="173"/>
      <c r="G2575" s="173"/>
    </row>
    <row r="2576" spans="4:7">
      <c r="D2576" s="173"/>
      <c r="E2576" s="173"/>
      <c r="F2576" s="173"/>
      <c r="G2576" s="173"/>
    </row>
    <row r="2577" spans="4:7">
      <c r="D2577" s="173"/>
      <c r="E2577" s="173"/>
      <c r="F2577" s="173"/>
      <c r="G2577" s="173"/>
    </row>
    <row r="2578" spans="4:7">
      <c r="D2578" s="173"/>
      <c r="E2578" s="173"/>
      <c r="F2578" s="173"/>
      <c r="G2578" s="173"/>
    </row>
    <row r="2579" spans="4:7">
      <c r="D2579" s="173"/>
      <c r="E2579" s="173"/>
      <c r="F2579" s="173"/>
      <c r="G2579" s="173"/>
    </row>
    <row r="2580" spans="4:7">
      <c r="D2580" s="173"/>
      <c r="E2580" s="173"/>
      <c r="F2580" s="173"/>
      <c r="G2580" s="173"/>
    </row>
    <row r="2581" spans="4:7">
      <c r="D2581" s="173"/>
      <c r="E2581" s="173"/>
      <c r="F2581" s="173"/>
      <c r="G2581" s="173"/>
    </row>
    <row r="2582" spans="4:7">
      <c r="D2582" s="173"/>
      <c r="E2582" s="173"/>
      <c r="F2582" s="173"/>
      <c r="G2582" s="173"/>
    </row>
    <row r="2583" spans="4:7">
      <c r="D2583" s="173"/>
      <c r="E2583" s="173"/>
      <c r="F2583" s="173"/>
      <c r="G2583" s="173"/>
    </row>
    <row r="2584" spans="4:7">
      <c r="D2584" s="173"/>
      <c r="E2584" s="173"/>
      <c r="F2584" s="173"/>
      <c r="G2584" s="173"/>
    </row>
    <row r="2585" spans="4:7">
      <c r="D2585" s="173"/>
      <c r="E2585" s="173"/>
      <c r="F2585" s="173"/>
      <c r="G2585" s="173"/>
    </row>
    <row r="2586" spans="4:7">
      <c r="D2586" s="173"/>
      <c r="E2586" s="173"/>
      <c r="F2586" s="173"/>
      <c r="G2586" s="173"/>
    </row>
    <row r="2587" spans="4:7">
      <c r="D2587" s="173"/>
      <c r="E2587" s="173"/>
      <c r="F2587" s="173"/>
      <c r="G2587" s="173"/>
    </row>
    <row r="2588" spans="4:7">
      <c r="D2588" s="173"/>
      <c r="E2588" s="173"/>
      <c r="F2588" s="173"/>
      <c r="G2588" s="173"/>
    </row>
    <row r="2589" spans="4:7">
      <c r="D2589" s="173"/>
      <c r="E2589" s="173"/>
      <c r="F2589" s="173"/>
      <c r="G2589" s="173"/>
    </row>
    <row r="2590" spans="4:7">
      <c r="D2590" s="173"/>
      <c r="E2590" s="173"/>
      <c r="F2590" s="173"/>
      <c r="G2590" s="173"/>
    </row>
    <row r="2591" spans="4:7">
      <c r="D2591" s="173"/>
      <c r="E2591" s="173"/>
      <c r="F2591" s="173"/>
      <c r="G2591" s="173"/>
    </row>
    <row r="2592" spans="4:7">
      <c r="D2592" s="173"/>
      <c r="E2592" s="173"/>
      <c r="F2592" s="173"/>
      <c r="G2592" s="173"/>
    </row>
    <row r="2593" spans="4:7">
      <c r="D2593" s="173"/>
      <c r="E2593" s="173"/>
      <c r="F2593" s="173"/>
      <c r="G2593" s="173"/>
    </row>
    <row r="2594" spans="4:7">
      <c r="D2594" s="173"/>
      <c r="E2594" s="173"/>
      <c r="F2594" s="173"/>
      <c r="G2594" s="173"/>
    </row>
    <row r="2595" spans="4:7">
      <c r="D2595" s="173"/>
      <c r="E2595" s="173"/>
      <c r="F2595" s="173"/>
      <c r="G2595" s="173"/>
    </row>
    <row r="2596" spans="4:7">
      <c r="D2596" s="173"/>
      <c r="E2596" s="173"/>
      <c r="F2596" s="173"/>
      <c r="G2596" s="173"/>
    </row>
    <row r="2597" spans="4:7">
      <c r="D2597" s="173"/>
      <c r="E2597" s="173"/>
      <c r="F2597" s="173"/>
      <c r="G2597" s="173"/>
    </row>
    <row r="2598" spans="4:7">
      <c r="D2598" s="173"/>
      <c r="E2598" s="173"/>
      <c r="F2598" s="173"/>
      <c r="G2598" s="173"/>
    </row>
    <row r="2599" spans="4:7">
      <c r="D2599" s="173"/>
      <c r="E2599" s="173"/>
      <c r="F2599" s="173"/>
      <c r="G2599" s="173"/>
    </row>
    <row r="2600" spans="4:7">
      <c r="D2600" s="173"/>
      <c r="E2600" s="173"/>
      <c r="F2600" s="173"/>
      <c r="G2600" s="173"/>
    </row>
    <row r="2601" spans="4:7">
      <c r="D2601" s="173"/>
      <c r="E2601" s="173"/>
      <c r="F2601" s="173"/>
      <c r="G2601" s="173"/>
    </row>
    <row r="2602" spans="4:7">
      <c r="D2602" s="173"/>
      <c r="E2602" s="173"/>
      <c r="F2602" s="173"/>
      <c r="G2602" s="173"/>
    </row>
    <row r="2603" spans="4:7">
      <c r="D2603" s="173"/>
      <c r="E2603" s="173"/>
      <c r="F2603" s="173"/>
      <c r="G2603" s="173"/>
    </row>
    <row r="2604" spans="4:7">
      <c r="D2604" s="173"/>
      <c r="E2604" s="173"/>
      <c r="F2604" s="173"/>
      <c r="G2604" s="173"/>
    </row>
    <row r="2605" spans="4:7">
      <c r="D2605" s="173"/>
      <c r="E2605" s="173"/>
      <c r="F2605" s="173"/>
      <c r="G2605" s="173"/>
    </row>
    <row r="2606" spans="4:7">
      <c r="D2606" s="173"/>
      <c r="E2606" s="173"/>
      <c r="F2606" s="173"/>
      <c r="G2606" s="173"/>
    </row>
    <row r="2607" spans="4:7">
      <c r="D2607" s="173"/>
      <c r="E2607" s="173"/>
      <c r="F2607" s="173"/>
      <c r="G2607" s="173"/>
    </row>
    <row r="2608" spans="4:7">
      <c r="D2608" s="173"/>
      <c r="E2608" s="173"/>
      <c r="F2608" s="173"/>
      <c r="G2608" s="173"/>
    </row>
    <row r="2609" spans="4:7">
      <c r="D2609" s="173"/>
      <c r="E2609" s="173"/>
      <c r="F2609" s="173"/>
      <c r="G2609" s="173"/>
    </row>
    <row r="2610" spans="4:7">
      <c r="D2610" s="173"/>
      <c r="E2610" s="173"/>
      <c r="F2610" s="173"/>
      <c r="G2610" s="173"/>
    </row>
    <row r="2611" spans="4:7">
      <c r="D2611" s="173"/>
      <c r="E2611" s="173"/>
      <c r="F2611" s="173"/>
      <c r="G2611" s="173"/>
    </row>
    <row r="2612" spans="4:7">
      <c r="D2612" s="173"/>
      <c r="E2612" s="173"/>
      <c r="F2612" s="173"/>
      <c r="G2612" s="173"/>
    </row>
    <row r="2613" spans="4:7">
      <c r="D2613" s="173"/>
      <c r="E2613" s="173"/>
      <c r="F2613" s="173"/>
      <c r="G2613" s="173"/>
    </row>
    <row r="2614" spans="4:7">
      <c r="D2614" s="173"/>
      <c r="E2614" s="173"/>
      <c r="F2614" s="173"/>
      <c r="G2614" s="173"/>
    </row>
    <row r="2615" spans="4:7">
      <c r="D2615" s="173"/>
      <c r="E2615" s="173"/>
      <c r="F2615" s="173"/>
      <c r="G2615" s="173"/>
    </row>
    <row r="2616" spans="4:7">
      <c r="D2616" s="173"/>
      <c r="E2616" s="173"/>
      <c r="F2616" s="173"/>
      <c r="G2616" s="173"/>
    </row>
    <row r="2617" spans="4:7">
      <c r="D2617" s="173"/>
      <c r="E2617" s="173"/>
      <c r="F2617" s="173"/>
      <c r="G2617" s="173"/>
    </row>
    <row r="2618" spans="4:7">
      <c r="D2618" s="173"/>
      <c r="E2618" s="173"/>
      <c r="F2618" s="173"/>
      <c r="G2618" s="173"/>
    </row>
    <row r="2619" spans="4:7">
      <c r="D2619" s="173"/>
      <c r="E2619" s="173"/>
      <c r="F2619" s="173"/>
      <c r="G2619" s="173"/>
    </row>
    <row r="2620" spans="4:7">
      <c r="D2620" s="173"/>
      <c r="E2620" s="173"/>
      <c r="F2620" s="173"/>
      <c r="G2620" s="173"/>
    </row>
    <row r="2621" spans="4:7">
      <c r="D2621" s="173"/>
      <c r="E2621" s="173"/>
      <c r="F2621" s="173"/>
      <c r="G2621" s="173"/>
    </row>
    <row r="2622" spans="4:7">
      <c r="D2622" s="173"/>
      <c r="E2622" s="173"/>
      <c r="F2622" s="173"/>
      <c r="G2622" s="173"/>
    </row>
    <row r="2623" spans="4:7">
      <c r="D2623" s="173"/>
      <c r="E2623" s="173"/>
      <c r="F2623" s="173"/>
      <c r="G2623" s="173"/>
    </row>
    <row r="2624" spans="4:7">
      <c r="D2624" s="173"/>
      <c r="E2624" s="173"/>
      <c r="F2624" s="173"/>
      <c r="G2624" s="173"/>
    </row>
    <row r="2625" spans="4:7">
      <c r="D2625" s="173"/>
      <c r="E2625" s="173"/>
      <c r="F2625" s="173"/>
      <c r="G2625" s="173"/>
    </row>
    <row r="2626" spans="4:7">
      <c r="D2626" s="173"/>
      <c r="E2626" s="173"/>
      <c r="F2626" s="173"/>
      <c r="G2626" s="173"/>
    </row>
    <row r="2627" spans="4:7">
      <c r="D2627" s="173"/>
      <c r="E2627" s="173"/>
      <c r="F2627" s="173"/>
      <c r="G2627" s="173"/>
    </row>
    <row r="2628" spans="4:7">
      <c r="D2628" s="173"/>
      <c r="E2628" s="173"/>
      <c r="F2628" s="173"/>
      <c r="G2628" s="173"/>
    </row>
    <row r="2629" spans="4:7">
      <c r="D2629" s="173"/>
      <c r="E2629" s="173"/>
      <c r="F2629" s="173"/>
      <c r="G2629" s="173"/>
    </row>
    <row r="2630" spans="4:7">
      <c r="D2630" s="173"/>
      <c r="E2630" s="173"/>
      <c r="F2630" s="173"/>
      <c r="G2630" s="173"/>
    </row>
    <row r="2631" spans="4:7">
      <c r="D2631" s="173"/>
      <c r="E2631" s="173"/>
      <c r="F2631" s="173"/>
      <c r="G2631" s="173"/>
    </row>
    <row r="2632" spans="4:7">
      <c r="D2632" s="173"/>
      <c r="E2632" s="173"/>
      <c r="F2632" s="173"/>
      <c r="G2632" s="173"/>
    </row>
    <row r="2633" spans="4:7">
      <c r="D2633" s="173"/>
      <c r="E2633" s="173"/>
      <c r="F2633" s="173"/>
      <c r="G2633" s="173"/>
    </row>
    <row r="2634" spans="4:7">
      <c r="D2634" s="173"/>
      <c r="E2634" s="173"/>
      <c r="F2634" s="173"/>
      <c r="G2634" s="173"/>
    </row>
    <row r="2635" spans="4:7">
      <c r="D2635" s="173"/>
      <c r="E2635" s="173"/>
      <c r="F2635" s="173"/>
      <c r="G2635" s="173"/>
    </row>
    <row r="2636" spans="4:7">
      <c r="D2636" s="173"/>
      <c r="E2636" s="173"/>
      <c r="F2636" s="173"/>
      <c r="G2636" s="173"/>
    </row>
    <row r="2637" spans="4:7">
      <c r="D2637" s="173"/>
      <c r="E2637" s="173"/>
      <c r="F2637" s="173"/>
      <c r="G2637" s="173"/>
    </row>
    <row r="2638" spans="4:7">
      <c r="D2638" s="173"/>
      <c r="E2638" s="173"/>
      <c r="F2638" s="173"/>
      <c r="G2638" s="173"/>
    </row>
    <row r="2639" spans="4:7">
      <c r="D2639" s="173"/>
      <c r="E2639" s="173"/>
      <c r="F2639" s="173"/>
      <c r="G2639" s="173"/>
    </row>
    <row r="2640" spans="4:7">
      <c r="D2640" s="173"/>
      <c r="E2640" s="173"/>
      <c r="F2640" s="173"/>
      <c r="G2640" s="173"/>
    </row>
    <row r="2641" spans="4:7">
      <c r="D2641" s="173"/>
      <c r="E2641" s="173"/>
      <c r="F2641" s="173"/>
      <c r="G2641" s="173"/>
    </row>
    <row r="2642" spans="4:7">
      <c r="D2642" s="173"/>
      <c r="E2642" s="173"/>
      <c r="F2642" s="173"/>
      <c r="G2642" s="173"/>
    </row>
    <row r="2643" spans="4:7">
      <c r="D2643" s="173"/>
      <c r="E2643" s="173"/>
      <c r="F2643" s="173"/>
      <c r="G2643" s="173"/>
    </row>
    <row r="2644" spans="4:7">
      <c r="D2644" s="173"/>
      <c r="E2644" s="173"/>
      <c r="F2644" s="173"/>
      <c r="G2644" s="173"/>
    </row>
    <row r="2645" spans="4:7">
      <c r="D2645" s="173"/>
      <c r="E2645" s="173"/>
      <c r="F2645" s="173"/>
      <c r="G2645" s="173"/>
    </row>
    <row r="2646" spans="4:7">
      <c r="D2646" s="173"/>
      <c r="E2646" s="173"/>
      <c r="F2646" s="173"/>
      <c r="G2646" s="173"/>
    </row>
    <row r="2647" spans="4:7">
      <c r="D2647" s="173"/>
      <c r="E2647" s="173"/>
      <c r="F2647" s="173"/>
      <c r="G2647" s="173"/>
    </row>
    <row r="2648" spans="4:7">
      <c r="D2648" s="173"/>
      <c r="E2648" s="173"/>
      <c r="F2648" s="173"/>
      <c r="G2648" s="173"/>
    </row>
    <row r="2649" spans="4:7">
      <c r="D2649" s="173"/>
      <c r="E2649" s="173"/>
      <c r="F2649" s="173"/>
      <c r="G2649" s="173"/>
    </row>
    <row r="2650" spans="4:7">
      <c r="D2650" s="173"/>
      <c r="E2650" s="173"/>
      <c r="F2650" s="173"/>
      <c r="G2650" s="173"/>
    </row>
    <row r="2651" spans="4:7">
      <c r="D2651" s="173"/>
      <c r="E2651" s="173"/>
      <c r="F2651" s="173"/>
      <c r="G2651" s="173"/>
    </row>
    <row r="2652" spans="4:7">
      <c r="D2652" s="173"/>
      <c r="E2652" s="173"/>
      <c r="F2652" s="173"/>
      <c r="G2652" s="173"/>
    </row>
    <row r="2653" spans="4:7">
      <c r="D2653" s="173"/>
      <c r="E2653" s="173"/>
      <c r="F2653" s="173"/>
      <c r="G2653" s="173"/>
    </row>
    <row r="2654" spans="4:7">
      <c r="D2654" s="173"/>
      <c r="E2654" s="173"/>
      <c r="F2654" s="173"/>
      <c r="G2654" s="173"/>
    </row>
    <row r="2655" spans="4:7">
      <c r="D2655" s="173"/>
      <c r="E2655" s="173"/>
      <c r="F2655" s="173"/>
      <c r="G2655" s="173"/>
    </row>
    <row r="2656" spans="4:7">
      <c r="D2656" s="173"/>
      <c r="E2656" s="173"/>
      <c r="F2656" s="173"/>
      <c r="G2656" s="173"/>
    </row>
    <row r="2657" spans="4:7">
      <c r="D2657" s="173"/>
      <c r="E2657" s="173"/>
      <c r="F2657" s="173"/>
      <c r="G2657" s="173"/>
    </row>
    <row r="2658" spans="4:7">
      <c r="D2658" s="173"/>
      <c r="E2658" s="173"/>
      <c r="F2658" s="173"/>
      <c r="G2658" s="173"/>
    </row>
    <row r="2659" spans="4:7">
      <c r="D2659" s="173"/>
      <c r="E2659" s="173"/>
      <c r="F2659" s="173"/>
      <c r="G2659" s="173"/>
    </row>
    <row r="2660" spans="4:7">
      <c r="D2660" s="173"/>
      <c r="E2660" s="173"/>
      <c r="F2660" s="173"/>
      <c r="G2660" s="173"/>
    </row>
    <row r="2661" spans="4:7">
      <c r="D2661" s="173"/>
      <c r="E2661" s="173"/>
      <c r="F2661" s="173"/>
      <c r="G2661" s="173"/>
    </row>
    <row r="2662" spans="4:7">
      <c r="D2662" s="173"/>
      <c r="E2662" s="173"/>
      <c r="F2662" s="173"/>
      <c r="G2662" s="173"/>
    </row>
    <row r="2663" spans="4:7">
      <c r="D2663" s="173"/>
      <c r="E2663" s="173"/>
      <c r="F2663" s="173"/>
      <c r="G2663" s="173"/>
    </row>
    <row r="2664" spans="4:7">
      <c r="D2664" s="173"/>
      <c r="E2664" s="173"/>
      <c r="F2664" s="173"/>
      <c r="G2664" s="173"/>
    </row>
    <row r="2665" spans="4:7">
      <c r="D2665" s="173"/>
      <c r="E2665" s="173"/>
      <c r="F2665" s="173"/>
      <c r="G2665" s="173"/>
    </row>
    <row r="2666" spans="4:7">
      <c r="D2666" s="173"/>
      <c r="E2666" s="173"/>
      <c r="F2666" s="173"/>
      <c r="G2666" s="173"/>
    </row>
    <row r="2667" spans="4:7">
      <c r="D2667" s="173"/>
      <c r="E2667" s="173"/>
      <c r="F2667" s="173"/>
      <c r="G2667" s="173"/>
    </row>
    <row r="2668" spans="4:7">
      <c r="D2668" s="173"/>
      <c r="E2668" s="173"/>
      <c r="F2668" s="173"/>
      <c r="G2668" s="173"/>
    </row>
    <row r="2669" spans="4:7">
      <c r="D2669" s="173"/>
      <c r="E2669" s="173"/>
      <c r="F2669" s="173"/>
      <c r="G2669" s="173"/>
    </row>
    <row r="2670" spans="4:7">
      <c r="D2670" s="173"/>
      <c r="E2670" s="173"/>
      <c r="F2670" s="173"/>
      <c r="G2670" s="173"/>
    </row>
    <row r="2671" spans="4:7">
      <c r="D2671" s="173"/>
      <c r="E2671" s="173"/>
      <c r="F2671" s="173"/>
      <c r="G2671" s="173"/>
    </row>
    <row r="2672" spans="4:7">
      <c r="D2672" s="173"/>
      <c r="E2672" s="173"/>
      <c r="F2672" s="173"/>
      <c r="G2672" s="173"/>
    </row>
    <row r="2673" spans="4:7">
      <c r="D2673" s="173"/>
      <c r="E2673" s="173"/>
      <c r="F2673" s="173"/>
      <c r="G2673" s="173"/>
    </row>
    <row r="2674" spans="4:7">
      <c r="D2674" s="173"/>
      <c r="E2674" s="173"/>
      <c r="F2674" s="173"/>
      <c r="G2674" s="173"/>
    </row>
    <row r="2675" spans="4:7">
      <c r="D2675" s="173"/>
      <c r="E2675" s="173"/>
      <c r="F2675" s="173"/>
      <c r="G2675" s="173"/>
    </row>
    <row r="2676" spans="4:7">
      <c r="D2676" s="173"/>
      <c r="E2676" s="173"/>
      <c r="F2676" s="173"/>
      <c r="G2676" s="173"/>
    </row>
    <row r="2677" spans="4:7">
      <c r="D2677" s="173"/>
      <c r="E2677" s="173"/>
      <c r="F2677" s="173"/>
      <c r="G2677" s="173"/>
    </row>
    <row r="2678" spans="4:7">
      <c r="D2678" s="173"/>
      <c r="E2678" s="173"/>
      <c r="F2678" s="173"/>
      <c r="G2678" s="173"/>
    </row>
    <row r="2679" spans="4:7">
      <c r="D2679" s="173"/>
      <c r="E2679" s="173"/>
      <c r="F2679" s="173"/>
      <c r="G2679" s="173"/>
    </row>
    <row r="2680" spans="4:7">
      <c r="D2680" s="173"/>
      <c r="E2680" s="173"/>
      <c r="F2680" s="173"/>
      <c r="G2680" s="173"/>
    </row>
    <row r="2681" spans="4:7">
      <c r="D2681" s="173"/>
      <c r="E2681" s="173"/>
      <c r="F2681" s="173"/>
      <c r="G2681" s="173"/>
    </row>
    <row r="2682" spans="4:7">
      <c r="D2682" s="173"/>
      <c r="E2682" s="173"/>
      <c r="F2682" s="173"/>
      <c r="G2682" s="173"/>
    </row>
    <row r="2683" spans="4:7">
      <c r="D2683" s="173"/>
      <c r="E2683" s="173"/>
      <c r="F2683" s="173"/>
      <c r="G2683" s="173"/>
    </row>
    <row r="2684" spans="4:7">
      <c r="D2684" s="173"/>
      <c r="E2684" s="173"/>
      <c r="F2684" s="173"/>
      <c r="G2684" s="173"/>
    </row>
    <row r="2685" spans="4:7">
      <c r="D2685" s="173"/>
      <c r="E2685" s="173"/>
      <c r="F2685" s="173"/>
      <c r="G2685" s="173"/>
    </row>
    <row r="2686" spans="4:7">
      <c r="D2686" s="173"/>
      <c r="E2686" s="173"/>
      <c r="F2686" s="173"/>
      <c r="G2686" s="173"/>
    </row>
    <row r="2687" spans="4:7">
      <c r="D2687" s="173"/>
      <c r="E2687" s="173"/>
      <c r="F2687" s="173"/>
      <c r="G2687" s="173"/>
    </row>
    <row r="2688" spans="4:7">
      <c r="D2688" s="173"/>
      <c r="E2688" s="173"/>
      <c r="F2688" s="173"/>
      <c r="G2688" s="173"/>
    </row>
    <row r="2689" spans="4:7">
      <c r="D2689" s="173"/>
      <c r="E2689" s="173"/>
      <c r="F2689" s="173"/>
      <c r="G2689" s="173"/>
    </row>
    <row r="2690" spans="4:7">
      <c r="D2690" s="173"/>
      <c r="E2690" s="173"/>
      <c r="F2690" s="173"/>
      <c r="G2690" s="173"/>
    </row>
    <row r="2691" spans="4:7">
      <c r="D2691" s="173"/>
      <c r="E2691" s="173"/>
      <c r="F2691" s="173"/>
      <c r="G2691" s="173"/>
    </row>
    <row r="2692" spans="4:7">
      <c r="D2692" s="173"/>
      <c r="E2692" s="173"/>
      <c r="F2692" s="173"/>
      <c r="G2692" s="173"/>
    </row>
    <row r="2693" spans="4:7">
      <c r="D2693" s="173"/>
      <c r="E2693" s="173"/>
      <c r="F2693" s="173"/>
      <c r="G2693" s="173"/>
    </row>
    <row r="2694" spans="4:7">
      <c r="D2694" s="173"/>
      <c r="E2694" s="173"/>
      <c r="F2694" s="173"/>
      <c r="G2694" s="173"/>
    </row>
    <row r="2695" spans="4:7">
      <c r="D2695" s="173"/>
      <c r="E2695" s="173"/>
      <c r="F2695" s="173"/>
      <c r="G2695" s="173"/>
    </row>
    <row r="2696" spans="4:7">
      <c r="D2696" s="173"/>
      <c r="E2696" s="173"/>
      <c r="F2696" s="173"/>
      <c r="G2696" s="173"/>
    </row>
    <row r="2697" spans="4:7">
      <c r="D2697" s="173"/>
      <c r="E2697" s="173"/>
      <c r="F2697" s="173"/>
      <c r="G2697" s="173"/>
    </row>
    <row r="2698" spans="4:7">
      <c r="D2698" s="173"/>
      <c r="E2698" s="173"/>
      <c r="F2698" s="173"/>
      <c r="G2698" s="173"/>
    </row>
    <row r="2699" spans="4:7">
      <c r="D2699" s="173"/>
      <c r="E2699" s="173"/>
      <c r="F2699" s="173"/>
      <c r="G2699" s="173"/>
    </row>
    <row r="2700" spans="4:7">
      <c r="D2700" s="173"/>
      <c r="E2700" s="173"/>
      <c r="F2700" s="173"/>
      <c r="G2700" s="173"/>
    </row>
    <row r="2701" spans="4:7">
      <c r="D2701" s="173"/>
      <c r="E2701" s="173"/>
      <c r="F2701" s="173"/>
      <c r="G2701" s="173"/>
    </row>
    <row r="2702" spans="4:7">
      <c r="D2702" s="173"/>
      <c r="E2702" s="173"/>
      <c r="F2702" s="173"/>
      <c r="G2702" s="173"/>
    </row>
    <row r="2703" spans="4:7">
      <c r="D2703" s="173"/>
      <c r="E2703" s="173"/>
      <c r="F2703" s="173"/>
      <c r="G2703" s="173"/>
    </row>
    <row r="2704" spans="4:7">
      <c r="D2704" s="173"/>
      <c r="E2704" s="173"/>
      <c r="F2704" s="173"/>
      <c r="G2704" s="173"/>
    </row>
    <row r="2705" spans="4:7">
      <c r="D2705" s="173"/>
      <c r="E2705" s="173"/>
      <c r="F2705" s="173"/>
      <c r="G2705" s="173"/>
    </row>
    <row r="2706" spans="4:7">
      <c r="D2706" s="173"/>
      <c r="E2706" s="173"/>
      <c r="F2706" s="173"/>
      <c r="G2706" s="173"/>
    </row>
    <row r="2707" spans="4:7">
      <c r="D2707" s="173"/>
      <c r="E2707" s="173"/>
      <c r="F2707" s="173"/>
      <c r="G2707" s="173"/>
    </row>
    <row r="2708" spans="4:7">
      <c r="D2708" s="173"/>
      <c r="E2708" s="173"/>
      <c r="F2708" s="173"/>
      <c r="G2708" s="173"/>
    </row>
    <row r="2709" spans="4:7">
      <c r="D2709" s="173"/>
      <c r="E2709" s="173"/>
      <c r="F2709" s="173"/>
      <c r="G2709" s="173"/>
    </row>
    <row r="2710" spans="4:7">
      <c r="D2710" s="173"/>
      <c r="E2710" s="173"/>
      <c r="F2710" s="173"/>
      <c r="G2710" s="173"/>
    </row>
    <row r="2711" spans="4:7">
      <c r="D2711" s="173"/>
      <c r="E2711" s="173"/>
      <c r="F2711" s="173"/>
      <c r="G2711" s="173"/>
    </row>
    <row r="2712" spans="4:7">
      <c r="D2712" s="173"/>
      <c r="E2712" s="173"/>
      <c r="F2712" s="173"/>
      <c r="G2712" s="173"/>
    </row>
    <row r="2713" spans="4:7">
      <c r="D2713" s="173"/>
      <c r="E2713" s="173"/>
      <c r="F2713" s="173"/>
      <c r="G2713" s="173"/>
    </row>
    <row r="2714" spans="4:7">
      <c r="D2714" s="173"/>
      <c r="E2714" s="173"/>
      <c r="F2714" s="173"/>
      <c r="G2714" s="173"/>
    </row>
    <row r="2715" spans="4:7">
      <c r="D2715" s="173"/>
      <c r="E2715" s="173"/>
      <c r="F2715" s="173"/>
      <c r="G2715" s="173"/>
    </row>
    <row r="2716" spans="4:7">
      <c r="D2716" s="173"/>
      <c r="E2716" s="173"/>
      <c r="F2716" s="173"/>
      <c r="G2716" s="173"/>
    </row>
    <row r="2717" spans="4:7">
      <c r="D2717" s="173"/>
      <c r="E2717" s="173"/>
      <c r="F2717" s="173"/>
      <c r="G2717" s="173"/>
    </row>
    <row r="2718" spans="4:7">
      <c r="D2718" s="173"/>
      <c r="E2718" s="173"/>
      <c r="F2718" s="173"/>
      <c r="G2718" s="173"/>
    </row>
    <row r="2719" spans="4:7">
      <c r="D2719" s="173"/>
      <c r="E2719" s="173"/>
      <c r="F2719" s="173"/>
      <c r="G2719" s="173"/>
    </row>
    <row r="2720" spans="4:7">
      <c r="D2720" s="173"/>
      <c r="E2720" s="173"/>
      <c r="F2720" s="173"/>
      <c r="G2720" s="173"/>
    </row>
    <row r="2721" spans="4:7">
      <c r="D2721" s="173"/>
      <c r="E2721" s="173"/>
      <c r="F2721" s="173"/>
      <c r="G2721" s="173"/>
    </row>
    <row r="2722" spans="4:7">
      <c r="D2722" s="173"/>
      <c r="E2722" s="173"/>
      <c r="F2722" s="173"/>
      <c r="G2722" s="173"/>
    </row>
    <row r="2723" spans="4:7">
      <c r="D2723" s="173"/>
      <c r="E2723" s="173"/>
      <c r="F2723" s="173"/>
      <c r="G2723" s="173"/>
    </row>
    <row r="2724" spans="4:7">
      <c r="D2724" s="173"/>
      <c r="E2724" s="173"/>
      <c r="F2724" s="173"/>
      <c r="G2724" s="173"/>
    </row>
    <row r="2725" spans="4:7">
      <c r="D2725" s="173"/>
      <c r="E2725" s="173"/>
      <c r="F2725" s="173"/>
      <c r="G2725" s="173"/>
    </row>
    <row r="2726" spans="4:7">
      <c r="D2726" s="173"/>
      <c r="E2726" s="173"/>
      <c r="F2726" s="173"/>
      <c r="G2726" s="173"/>
    </row>
    <row r="2727" spans="4:7">
      <c r="D2727" s="173"/>
      <c r="E2727" s="173"/>
      <c r="F2727" s="173"/>
      <c r="G2727" s="173"/>
    </row>
    <row r="2728" spans="4:7">
      <c r="D2728" s="173"/>
      <c r="E2728" s="173"/>
      <c r="F2728" s="173"/>
      <c r="G2728" s="173"/>
    </row>
    <row r="2729" spans="4:7">
      <c r="D2729" s="173"/>
      <c r="E2729" s="173"/>
      <c r="F2729" s="173"/>
      <c r="G2729" s="173"/>
    </row>
    <row r="2730" spans="4:7">
      <c r="D2730" s="173"/>
      <c r="E2730" s="173"/>
      <c r="F2730" s="173"/>
      <c r="G2730" s="173"/>
    </row>
    <row r="2731" spans="4:7">
      <c r="D2731" s="173"/>
      <c r="E2731" s="173"/>
      <c r="F2731" s="173"/>
      <c r="G2731" s="173"/>
    </row>
    <row r="2732" spans="4:7">
      <c r="D2732" s="173"/>
      <c r="E2732" s="173"/>
      <c r="F2732" s="173"/>
      <c r="G2732" s="173"/>
    </row>
    <row r="2733" spans="4:7">
      <c r="D2733" s="173"/>
      <c r="E2733" s="173"/>
      <c r="F2733" s="173"/>
      <c r="G2733" s="173"/>
    </row>
    <row r="2734" spans="4:7">
      <c r="D2734" s="173"/>
      <c r="E2734" s="173"/>
      <c r="F2734" s="173"/>
      <c r="G2734" s="173"/>
    </row>
    <row r="2735" spans="4:7">
      <c r="D2735" s="173"/>
      <c r="E2735" s="173"/>
      <c r="F2735" s="173"/>
      <c r="G2735" s="173"/>
    </row>
    <row r="2736" spans="4:7">
      <c r="D2736" s="173"/>
      <c r="E2736" s="173"/>
      <c r="F2736" s="173"/>
      <c r="G2736" s="173"/>
    </row>
    <row r="2737" spans="4:7">
      <c r="D2737" s="173"/>
      <c r="E2737" s="173"/>
      <c r="F2737" s="173"/>
      <c r="G2737" s="173"/>
    </row>
    <row r="2738" spans="4:7">
      <c r="D2738" s="173"/>
      <c r="E2738" s="173"/>
      <c r="F2738" s="173"/>
      <c r="G2738" s="173"/>
    </row>
    <row r="2739" spans="4:7">
      <c r="D2739" s="173"/>
      <c r="E2739" s="173"/>
      <c r="F2739" s="173"/>
      <c r="G2739" s="173"/>
    </row>
    <row r="2740" spans="4:7">
      <c r="D2740" s="173"/>
      <c r="E2740" s="173"/>
      <c r="F2740" s="173"/>
      <c r="G2740" s="173"/>
    </row>
    <row r="2741" spans="4:7">
      <c r="D2741" s="173"/>
      <c r="E2741" s="173"/>
      <c r="F2741" s="173"/>
      <c r="G2741" s="173"/>
    </row>
    <row r="2742" spans="4:7">
      <c r="D2742" s="173"/>
      <c r="E2742" s="173"/>
      <c r="F2742" s="173"/>
      <c r="G2742" s="173"/>
    </row>
    <row r="2743" spans="4:7">
      <c r="D2743" s="173"/>
      <c r="E2743" s="173"/>
      <c r="F2743" s="173"/>
      <c r="G2743" s="173"/>
    </row>
    <row r="2744" spans="4:7">
      <c r="D2744" s="173"/>
      <c r="E2744" s="173"/>
      <c r="F2744" s="173"/>
      <c r="G2744" s="173"/>
    </row>
    <row r="2745" spans="4:7">
      <c r="D2745" s="173"/>
      <c r="E2745" s="173"/>
      <c r="F2745" s="173"/>
      <c r="G2745" s="173"/>
    </row>
    <row r="2746" spans="4:7">
      <c r="D2746" s="173"/>
      <c r="E2746" s="173"/>
      <c r="F2746" s="173"/>
      <c r="G2746" s="173"/>
    </row>
    <row r="2747" spans="4:7">
      <c r="D2747" s="173"/>
      <c r="E2747" s="173"/>
      <c r="F2747" s="173"/>
      <c r="G2747" s="173"/>
    </row>
    <row r="2748" spans="4:7">
      <c r="D2748" s="173"/>
      <c r="E2748" s="173"/>
      <c r="F2748" s="173"/>
      <c r="G2748" s="173"/>
    </row>
    <row r="2749" spans="4:7">
      <c r="D2749" s="173"/>
      <c r="E2749" s="173"/>
      <c r="F2749" s="173"/>
      <c r="G2749" s="173"/>
    </row>
    <row r="2750" spans="4:7">
      <c r="D2750" s="173"/>
      <c r="E2750" s="173"/>
      <c r="F2750" s="173"/>
      <c r="G2750" s="173"/>
    </row>
    <row r="2751" spans="4:7">
      <c r="D2751" s="173"/>
      <c r="E2751" s="173"/>
      <c r="F2751" s="173"/>
      <c r="G2751" s="173"/>
    </row>
    <row r="2752" spans="4:7">
      <c r="D2752" s="173"/>
      <c r="E2752" s="173"/>
      <c r="F2752" s="173"/>
      <c r="G2752" s="173"/>
    </row>
    <row r="2753" spans="4:7">
      <c r="D2753" s="173"/>
      <c r="E2753" s="173"/>
      <c r="F2753" s="173"/>
      <c r="G2753" s="173"/>
    </row>
    <row r="2754" spans="4:7">
      <c r="D2754" s="173"/>
      <c r="E2754" s="173"/>
      <c r="F2754" s="173"/>
      <c r="G2754" s="173"/>
    </row>
    <row r="2755" spans="4:7">
      <c r="D2755" s="173"/>
      <c r="E2755" s="173"/>
      <c r="F2755" s="173"/>
      <c r="G2755" s="173"/>
    </row>
    <row r="2756" spans="4:7">
      <c r="D2756" s="173"/>
      <c r="E2756" s="173"/>
      <c r="F2756" s="173"/>
      <c r="G2756" s="173"/>
    </row>
    <row r="2757" spans="4:7">
      <c r="D2757" s="173"/>
      <c r="E2757" s="173"/>
      <c r="F2757" s="173"/>
      <c r="G2757" s="173"/>
    </row>
    <row r="2758" spans="4:7">
      <c r="D2758" s="173"/>
      <c r="E2758" s="173"/>
      <c r="F2758" s="173"/>
      <c r="G2758" s="173"/>
    </row>
    <row r="2759" spans="4:7">
      <c r="D2759" s="173"/>
      <c r="E2759" s="173"/>
      <c r="F2759" s="173"/>
      <c r="G2759" s="173"/>
    </row>
    <row r="2760" spans="4:7">
      <c r="D2760" s="173"/>
      <c r="E2760" s="173"/>
      <c r="F2760" s="173"/>
      <c r="G2760" s="173"/>
    </row>
    <row r="2761" spans="4:7">
      <c r="D2761" s="173"/>
      <c r="E2761" s="173"/>
      <c r="F2761" s="173"/>
      <c r="G2761" s="173"/>
    </row>
    <row r="2762" spans="4:7">
      <c r="D2762" s="173"/>
      <c r="E2762" s="173"/>
      <c r="F2762" s="173"/>
      <c r="G2762" s="173"/>
    </row>
    <row r="2763" spans="4:7">
      <c r="D2763" s="173"/>
      <c r="E2763" s="173"/>
      <c r="F2763" s="173"/>
      <c r="G2763" s="173"/>
    </row>
    <row r="2764" spans="4:7">
      <c r="D2764" s="173"/>
      <c r="E2764" s="173"/>
      <c r="F2764" s="173"/>
      <c r="G2764" s="173"/>
    </row>
    <row r="2765" spans="4:7">
      <c r="D2765" s="173"/>
      <c r="E2765" s="173"/>
      <c r="F2765" s="173"/>
      <c r="G2765" s="173"/>
    </row>
    <row r="2766" spans="4:7">
      <c r="D2766" s="173"/>
      <c r="E2766" s="173"/>
      <c r="F2766" s="173"/>
      <c r="G2766" s="173"/>
    </row>
    <row r="2767" spans="4:7">
      <c r="D2767" s="173"/>
      <c r="E2767" s="173"/>
      <c r="F2767" s="173"/>
      <c r="G2767" s="173"/>
    </row>
    <row r="2768" spans="4:7">
      <c r="D2768" s="173"/>
      <c r="E2768" s="173"/>
      <c r="F2768" s="173"/>
      <c r="G2768" s="173"/>
    </row>
    <row r="2769" spans="4:7">
      <c r="D2769" s="173"/>
      <c r="E2769" s="173"/>
      <c r="F2769" s="173"/>
      <c r="G2769" s="173"/>
    </row>
    <row r="2770" spans="4:7">
      <c r="D2770" s="173"/>
      <c r="E2770" s="173"/>
      <c r="F2770" s="173"/>
      <c r="G2770" s="173"/>
    </row>
    <row r="2771" spans="4:7">
      <c r="D2771" s="173"/>
      <c r="E2771" s="173"/>
      <c r="F2771" s="173"/>
      <c r="G2771" s="173"/>
    </row>
    <row r="2772" spans="4:7">
      <c r="D2772" s="173"/>
      <c r="E2772" s="173"/>
      <c r="F2772" s="173"/>
      <c r="G2772" s="173"/>
    </row>
    <row r="2773" spans="4:7">
      <c r="D2773" s="173"/>
      <c r="E2773" s="173"/>
      <c r="F2773" s="173"/>
      <c r="G2773" s="173"/>
    </row>
    <row r="2774" spans="4:7">
      <c r="D2774" s="173"/>
      <c r="E2774" s="173"/>
      <c r="F2774" s="173"/>
      <c r="G2774" s="173"/>
    </row>
    <row r="2775" spans="4:7">
      <c r="D2775" s="173"/>
      <c r="E2775" s="173"/>
      <c r="F2775" s="173"/>
      <c r="G2775" s="173"/>
    </row>
    <row r="2776" spans="4:7">
      <c r="D2776" s="173"/>
      <c r="E2776" s="173"/>
      <c r="F2776" s="173"/>
      <c r="G2776" s="173"/>
    </row>
    <row r="2777" spans="4:7">
      <c r="D2777" s="173"/>
      <c r="E2777" s="173"/>
      <c r="F2777" s="173"/>
      <c r="G2777" s="173"/>
    </row>
    <row r="2778" spans="4:7">
      <c r="D2778" s="173"/>
      <c r="E2778" s="173"/>
      <c r="F2778" s="173"/>
      <c r="G2778" s="173"/>
    </row>
    <row r="2779" spans="4:7">
      <c r="D2779" s="173"/>
      <c r="E2779" s="173"/>
      <c r="F2779" s="173"/>
      <c r="G2779" s="173"/>
    </row>
    <row r="2780" spans="4:7">
      <c r="D2780" s="173"/>
      <c r="E2780" s="173"/>
      <c r="F2780" s="173"/>
      <c r="G2780" s="173"/>
    </row>
    <row r="2781" spans="4:7">
      <c r="D2781" s="173"/>
      <c r="E2781" s="173"/>
      <c r="F2781" s="173"/>
      <c r="G2781" s="173"/>
    </row>
    <row r="2782" spans="4:7">
      <c r="D2782" s="173"/>
      <c r="E2782" s="173"/>
      <c r="F2782" s="173"/>
      <c r="G2782" s="173"/>
    </row>
    <row r="2783" spans="4:7">
      <c r="D2783" s="173"/>
      <c r="E2783" s="173"/>
      <c r="F2783" s="173"/>
      <c r="G2783" s="173"/>
    </row>
    <row r="2784" spans="4:7">
      <c r="D2784" s="173"/>
      <c r="E2784" s="173"/>
      <c r="F2784" s="173"/>
      <c r="G2784" s="173"/>
    </row>
    <row r="2785" spans="4:7">
      <c r="D2785" s="173"/>
      <c r="E2785" s="173"/>
      <c r="F2785" s="173"/>
      <c r="G2785" s="173"/>
    </row>
    <row r="2786" spans="4:7">
      <c r="D2786" s="173"/>
      <c r="E2786" s="173"/>
      <c r="F2786" s="173"/>
      <c r="G2786" s="173"/>
    </row>
    <row r="2787" spans="4:7">
      <c r="D2787" s="173"/>
      <c r="E2787" s="173"/>
      <c r="F2787" s="173"/>
      <c r="G2787" s="173"/>
    </row>
    <row r="2788" spans="4:7">
      <c r="D2788" s="173"/>
      <c r="E2788" s="173"/>
      <c r="F2788" s="173"/>
      <c r="G2788" s="173"/>
    </row>
    <row r="2789" spans="4:7">
      <c r="D2789" s="173"/>
      <c r="E2789" s="173"/>
      <c r="F2789" s="173"/>
      <c r="G2789" s="173"/>
    </row>
    <row r="2790" spans="4:7">
      <c r="D2790" s="173"/>
      <c r="E2790" s="173"/>
      <c r="F2790" s="173"/>
      <c r="G2790" s="173"/>
    </row>
    <row r="2791" spans="4:7">
      <c r="D2791" s="173"/>
      <c r="E2791" s="173"/>
      <c r="F2791" s="173"/>
      <c r="G2791" s="173"/>
    </row>
    <row r="2792" spans="4:7">
      <c r="D2792" s="173"/>
      <c r="E2792" s="173"/>
      <c r="F2792" s="173"/>
      <c r="G2792" s="173"/>
    </row>
    <row r="2793" spans="4:7">
      <c r="D2793" s="173"/>
      <c r="E2793" s="173"/>
      <c r="F2793" s="173"/>
      <c r="G2793" s="173"/>
    </row>
    <row r="2794" spans="4:7">
      <c r="D2794" s="173"/>
      <c r="E2794" s="173"/>
      <c r="F2794" s="173"/>
      <c r="G2794" s="173"/>
    </row>
    <row r="2795" spans="4:7">
      <c r="D2795" s="173"/>
      <c r="E2795" s="173"/>
      <c r="F2795" s="173"/>
      <c r="G2795" s="173"/>
    </row>
    <row r="2796" spans="4:7">
      <c r="D2796" s="173"/>
      <c r="E2796" s="173"/>
      <c r="F2796" s="173"/>
      <c r="G2796" s="173"/>
    </row>
    <row r="2797" spans="4:7">
      <c r="D2797" s="173"/>
      <c r="E2797" s="173"/>
      <c r="F2797" s="173"/>
      <c r="G2797" s="173"/>
    </row>
    <row r="2798" spans="4:7">
      <c r="D2798" s="173"/>
      <c r="E2798" s="173"/>
      <c r="F2798" s="173"/>
      <c r="G2798" s="173"/>
    </row>
    <row r="2799" spans="4:7">
      <c r="D2799" s="173"/>
      <c r="E2799" s="173"/>
      <c r="F2799" s="173"/>
      <c r="G2799" s="173"/>
    </row>
    <row r="2800" spans="4:7">
      <c r="D2800" s="173"/>
      <c r="E2800" s="173"/>
      <c r="F2800" s="173"/>
      <c r="G2800" s="173"/>
    </row>
    <row r="2801" spans="4:7">
      <c r="D2801" s="173"/>
      <c r="E2801" s="173"/>
      <c r="F2801" s="173"/>
      <c r="G2801" s="173"/>
    </row>
    <row r="2802" spans="4:7">
      <c r="D2802" s="173"/>
      <c r="E2802" s="173"/>
      <c r="F2802" s="173"/>
      <c r="G2802" s="173"/>
    </row>
    <row r="2803" spans="4:7">
      <c r="D2803" s="173"/>
      <c r="E2803" s="173"/>
      <c r="F2803" s="173"/>
      <c r="G2803" s="173"/>
    </row>
    <row r="2804" spans="4:7">
      <c r="D2804" s="173"/>
      <c r="E2804" s="173"/>
      <c r="F2804" s="173"/>
      <c r="G2804" s="173"/>
    </row>
    <row r="2805" spans="4:7">
      <c r="D2805" s="173"/>
      <c r="E2805" s="173"/>
      <c r="F2805" s="173"/>
      <c r="G2805" s="173"/>
    </row>
    <row r="2806" spans="4:7">
      <c r="D2806" s="173"/>
      <c r="E2806" s="173"/>
      <c r="F2806" s="173"/>
      <c r="G2806" s="173"/>
    </row>
    <row r="2807" spans="4:7">
      <c r="D2807" s="173"/>
      <c r="E2807" s="173"/>
      <c r="F2807" s="173"/>
      <c r="G2807" s="173"/>
    </row>
    <row r="2808" spans="4:7">
      <c r="D2808" s="173"/>
      <c r="E2808" s="173"/>
      <c r="F2808" s="173"/>
      <c r="G2808" s="173"/>
    </row>
    <row r="2809" spans="4:7">
      <c r="D2809" s="173"/>
      <c r="E2809" s="173"/>
      <c r="F2809" s="173"/>
      <c r="G2809" s="173"/>
    </row>
    <row r="2810" spans="4:7">
      <c r="D2810" s="173"/>
      <c r="E2810" s="173"/>
      <c r="F2810" s="173"/>
      <c r="G2810" s="173"/>
    </row>
    <row r="2811" spans="4:7">
      <c r="D2811" s="173"/>
      <c r="E2811" s="173"/>
      <c r="F2811" s="173"/>
      <c r="G2811" s="173"/>
    </row>
    <row r="2812" spans="4:7">
      <c r="D2812" s="173"/>
      <c r="E2812" s="173"/>
      <c r="F2812" s="173"/>
      <c r="G2812" s="173"/>
    </row>
    <row r="2813" spans="4:7">
      <c r="D2813" s="173"/>
      <c r="E2813" s="173"/>
      <c r="F2813" s="173"/>
      <c r="G2813" s="173"/>
    </row>
    <row r="2814" spans="4:7">
      <c r="D2814" s="173"/>
      <c r="E2814" s="173"/>
      <c r="F2814" s="173"/>
      <c r="G2814" s="173"/>
    </row>
    <row r="2815" spans="4:7">
      <c r="D2815" s="173"/>
      <c r="E2815" s="173"/>
      <c r="F2815" s="173"/>
      <c r="G2815" s="173"/>
    </row>
    <row r="2816" spans="4:7">
      <c r="D2816" s="173"/>
      <c r="E2816" s="173"/>
      <c r="F2816" s="173"/>
      <c r="G2816" s="173"/>
    </row>
    <row r="2817" spans="4:7">
      <c r="D2817" s="173"/>
      <c r="E2817" s="173"/>
      <c r="F2817" s="173"/>
      <c r="G2817" s="173"/>
    </row>
    <row r="2818" spans="4:7">
      <c r="D2818" s="173"/>
      <c r="E2818" s="173"/>
      <c r="F2818" s="173"/>
      <c r="G2818" s="173"/>
    </row>
    <row r="2819" spans="4:7">
      <c r="D2819" s="173"/>
      <c r="E2819" s="173"/>
      <c r="F2819" s="173"/>
      <c r="G2819" s="173"/>
    </row>
    <row r="2820" spans="4:7">
      <c r="D2820" s="173"/>
      <c r="E2820" s="173"/>
      <c r="F2820" s="173"/>
      <c r="G2820" s="173"/>
    </row>
    <row r="2821" spans="4:7">
      <c r="D2821" s="173"/>
      <c r="E2821" s="173"/>
      <c r="F2821" s="173"/>
      <c r="G2821" s="173"/>
    </row>
    <row r="2822" spans="4:7">
      <c r="D2822" s="173"/>
      <c r="E2822" s="173"/>
      <c r="F2822" s="173"/>
      <c r="G2822" s="173"/>
    </row>
    <row r="2823" spans="4:7">
      <c r="D2823" s="173"/>
      <c r="E2823" s="173"/>
      <c r="F2823" s="173"/>
      <c r="G2823" s="173"/>
    </row>
    <row r="2824" spans="4:7">
      <c r="D2824" s="173"/>
      <c r="E2824" s="173"/>
      <c r="F2824" s="173"/>
      <c r="G2824" s="173"/>
    </row>
    <row r="2825" spans="4:7">
      <c r="D2825" s="173"/>
      <c r="E2825" s="173"/>
      <c r="F2825" s="173"/>
      <c r="G2825" s="173"/>
    </row>
    <row r="2826" spans="4:7">
      <c r="D2826" s="173"/>
      <c r="E2826" s="173"/>
      <c r="F2826" s="173"/>
      <c r="G2826" s="173"/>
    </row>
    <row r="2827" spans="4:7">
      <c r="D2827" s="173"/>
      <c r="E2827" s="173"/>
      <c r="F2827" s="173"/>
      <c r="G2827" s="173"/>
    </row>
    <row r="2828" spans="4:7">
      <c r="D2828" s="173"/>
      <c r="E2828" s="173"/>
      <c r="F2828" s="173"/>
      <c r="G2828" s="173"/>
    </row>
    <row r="2829" spans="4:7">
      <c r="D2829" s="173"/>
      <c r="E2829" s="173"/>
      <c r="F2829" s="173"/>
      <c r="G2829" s="173"/>
    </row>
    <row r="2830" spans="4:7">
      <c r="D2830" s="173"/>
      <c r="E2830" s="173"/>
      <c r="F2830" s="173"/>
      <c r="G2830" s="173"/>
    </row>
    <row r="2831" spans="4:7">
      <c r="D2831" s="173"/>
      <c r="E2831" s="173"/>
      <c r="F2831" s="173"/>
      <c r="G2831" s="173"/>
    </row>
    <row r="2832" spans="4:7">
      <c r="D2832" s="173"/>
      <c r="E2832" s="173"/>
      <c r="F2832" s="173"/>
      <c r="G2832" s="173"/>
    </row>
    <row r="2833" spans="4:7">
      <c r="D2833" s="173"/>
      <c r="E2833" s="173"/>
      <c r="F2833" s="173"/>
      <c r="G2833" s="173"/>
    </row>
    <row r="2834" spans="4:7">
      <c r="D2834" s="173"/>
      <c r="E2834" s="173"/>
      <c r="F2834" s="173"/>
      <c r="G2834" s="173"/>
    </row>
    <row r="2835" spans="4:7">
      <c r="D2835" s="173"/>
      <c r="E2835" s="173"/>
      <c r="F2835" s="173"/>
      <c r="G2835" s="173"/>
    </row>
    <row r="2836" spans="4:7">
      <c r="D2836" s="173"/>
      <c r="E2836" s="173"/>
      <c r="F2836" s="173"/>
      <c r="G2836" s="173"/>
    </row>
    <row r="2837" spans="4:7">
      <c r="D2837" s="173"/>
      <c r="E2837" s="173"/>
      <c r="F2837" s="173"/>
      <c r="G2837" s="173"/>
    </row>
    <row r="2838" spans="4:7">
      <c r="D2838" s="173"/>
      <c r="E2838" s="173"/>
      <c r="F2838" s="173"/>
      <c r="G2838" s="173"/>
    </row>
    <row r="2839" spans="4:7">
      <c r="D2839" s="173"/>
      <c r="E2839" s="173"/>
      <c r="F2839" s="173"/>
      <c r="G2839" s="173"/>
    </row>
    <row r="2840" spans="4:7">
      <c r="D2840" s="173"/>
      <c r="E2840" s="173"/>
      <c r="F2840" s="173"/>
      <c r="G2840" s="173"/>
    </row>
    <row r="2841" spans="4:7">
      <c r="D2841" s="173"/>
      <c r="E2841" s="173"/>
      <c r="F2841" s="173"/>
      <c r="G2841" s="173"/>
    </row>
    <row r="2842" spans="4:7">
      <c r="D2842" s="173"/>
      <c r="E2842" s="173"/>
      <c r="F2842" s="173"/>
      <c r="G2842" s="173"/>
    </row>
    <row r="2843" spans="4:7">
      <c r="D2843" s="173"/>
      <c r="E2843" s="173"/>
      <c r="F2843" s="173"/>
      <c r="G2843" s="173"/>
    </row>
    <row r="2844" spans="4:7">
      <c r="D2844" s="173"/>
      <c r="E2844" s="173"/>
      <c r="F2844" s="173"/>
      <c r="G2844" s="173"/>
    </row>
    <row r="2845" spans="4:7">
      <c r="D2845" s="173"/>
      <c r="E2845" s="173"/>
      <c r="F2845" s="173"/>
      <c r="G2845" s="173"/>
    </row>
    <row r="2846" spans="4:7">
      <c r="D2846" s="173"/>
      <c r="E2846" s="173"/>
      <c r="F2846" s="173"/>
      <c r="G2846" s="173"/>
    </row>
    <row r="2847" spans="4:7">
      <c r="D2847" s="173"/>
      <c r="E2847" s="173"/>
      <c r="F2847" s="173"/>
      <c r="G2847" s="173"/>
    </row>
    <row r="2848" spans="4:7">
      <c r="D2848" s="173"/>
      <c r="E2848" s="173"/>
      <c r="F2848" s="173"/>
      <c r="G2848" s="173"/>
    </row>
    <row r="2849" spans="4:7">
      <c r="D2849" s="173"/>
      <c r="E2849" s="173"/>
      <c r="F2849" s="173"/>
      <c r="G2849" s="173"/>
    </row>
    <row r="2850" spans="4:7">
      <c r="D2850" s="173"/>
      <c r="E2850" s="173"/>
      <c r="F2850" s="173"/>
      <c r="G2850" s="173"/>
    </row>
    <row r="2851" spans="4:7">
      <c r="D2851" s="173"/>
      <c r="E2851" s="173"/>
      <c r="F2851" s="173"/>
      <c r="G2851" s="173"/>
    </row>
    <row r="2852" spans="4:7">
      <c r="D2852" s="173"/>
      <c r="E2852" s="173"/>
      <c r="F2852" s="173"/>
      <c r="G2852" s="173"/>
    </row>
    <row r="2853" spans="4:7">
      <c r="D2853" s="173"/>
      <c r="E2853" s="173"/>
      <c r="F2853" s="173"/>
      <c r="G2853" s="173"/>
    </row>
    <row r="2854" spans="4:7">
      <c r="D2854" s="173"/>
      <c r="E2854" s="173"/>
      <c r="F2854" s="173"/>
      <c r="G2854" s="173"/>
    </row>
    <row r="2855" spans="4:7">
      <c r="D2855" s="173"/>
      <c r="E2855" s="173"/>
      <c r="F2855" s="173"/>
      <c r="G2855" s="173"/>
    </row>
    <row r="2856" spans="4:7">
      <c r="D2856" s="173"/>
      <c r="E2856" s="173"/>
      <c r="F2856" s="173"/>
      <c r="G2856" s="173"/>
    </row>
    <row r="2857" spans="4:7">
      <c r="D2857" s="173"/>
      <c r="E2857" s="173"/>
      <c r="F2857" s="173"/>
      <c r="G2857" s="173"/>
    </row>
    <row r="2858" spans="4:7">
      <c r="D2858" s="173"/>
      <c r="E2858" s="173"/>
      <c r="F2858" s="173"/>
      <c r="G2858" s="173"/>
    </row>
    <row r="2859" spans="4:7">
      <c r="D2859" s="173"/>
      <c r="E2859" s="173"/>
      <c r="F2859" s="173"/>
      <c r="G2859" s="173"/>
    </row>
    <row r="2860" spans="4:7">
      <c r="D2860" s="173"/>
      <c r="E2860" s="173"/>
      <c r="F2860" s="173"/>
      <c r="G2860" s="173"/>
    </row>
    <row r="2861" spans="4:7">
      <c r="D2861" s="173"/>
      <c r="E2861" s="173"/>
      <c r="F2861" s="173"/>
      <c r="G2861" s="173"/>
    </row>
    <row r="2862" spans="4:7">
      <c r="D2862" s="173"/>
      <c r="E2862" s="173"/>
      <c r="F2862" s="173"/>
      <c r="G2862" s="173"/>
    </row>
    <row r="2863" spans="4:7">
      <c r="D2863" s="173"/>
      <c r="E2863" s="173"/>
      <c r="F2863" s="173"/>
      <c r="G2863" s="173"/>
    </row>
    <row r="2864" spans="4:7">
      <c r="D2864" s="173"/>
      <c r="E2864" s="173"/>
      <c r="F2864" s="173"/>
      <c r="G2864" s="173"/>
    </row>
    <row r="2865" spans="4:7">
      <c r="D2865" s="173"/>
      <c r="E2865" s="173"/>
      <c r="F2865" s="173"/>
      <c r="G2865" s="173"/>
    </row>
    <row r="2866" spans="4:7">
      <c r="D2866" s="173"/>
      <c r="E2866" s="173"/>
      <c r="F2866" s="173"/>
      <c r="G2866" s="173"/>
    </row>
    <row r="2867" spans="4:7">
      <c r="D2867" s="173"/>
      <c r="E2867" s="173"/>
      <c r="F2867" s="173"/>
      <c r="G2867" s="173"/>
    </row>
    <row r="2868" spans="4:7">
      <c r="D2868" s="173"/>
      <c r="E2868" s="173"/>
      <c r="F2868" s="173"/>
      <c r="G2868" s="173"/>
    </row>
    <row r="2869" spans="4:7">
      <c r="D2869" s="173"/>
      <c r="E2869" s="173"/>
      <c r="F2869" s="173"/>
      <c r="G2869" s="173"/>
    </row>
    <row r="2870" spans="4:7">
      <c r="D2870" s="173"/>
      <c r="E2870" s="173"/>
      <c r="F2870" s="173"/>
      <c r="G2870" s="173"/>
    </row>
    <row r="2871" spans="4:7">
      <c r="D2871" s="173"/>
      <c r="E2871" s="173"/>
      <c r="F2871" s="173"/>
      <c r="G2871" s="173"/>
    </row>
    <row r="2872" spans="4:7">
      <c r="D2872" s="173"/>
      <c r="E2872" s="173"/>
      <c r="F2872" s="173"/>
      <c r="G2872" s="173"/>
    </row>
    <row r="2873" spans="4:7">
      <c r="D2873" s="173"/>
      <c r="E2873" s="173"/>
      <c r="F2873" s="173"/>
      <c r="G2873" s="173"/>
    </row>
    <row r="2874" spans="4:7">
      <c r="D2874" s="173"/>
      <c r="E2874" s="173"/>
      <c r="F2874" s="173"/>
      <c r="G2874" s="173"/>
    </row>
    <row r="2875" spans="4:7">
      <c r="D2875" s="173"/>
      <c r="E2875" s="173"/>
      <c r="F2875" s="173"/>
      <c r="G2875" s="173"/>
    </row>
    <row r="2876" spans="4:7">
      <c r="D2876" s="173"/>
      <c r="E2876" s="173"/>
      <c r="F2876" s="173"/>
      <c r="G2876" s="173"/>
    </row>
    <row r="2877" spans="4:7">
      <c r="D2877" s="173"/>
      <c r="E2877" s="173"/>
      <c r="F2877" s="173"/>
      <c r="G2877" s="173"/>
    </row>
    <row r="2878" spans="4:7">
      <c r="D2878" s="173"/>
      <c r="E2878" s="173"/>
      <c r="F2878" s="173"/>
      <c r="G2878" s="173"/>
    </row>
    <row r="2879" spans="4:7">
      <c r="D2879" s="173"/>
      <c r="E2879" s="173"/>
      <c r="F2879" s="173"/>
      <c r="G2879" s="173"/>
    </row>
    <row r="2880" spans="4:7">
      <c r="D2880" s="173"/>
      <c r="E2880" s="173"/>
      <c r="F2880" s="173"/>
      <c r="G2880" s="173"/>
    </row>
    <row r="2881" spans="4:7">
      <c r="D2881" s="173"/>
      <c r="E2881" s="173"/>
      <c r="F2881" s="173"/>
      <c r="G2881" s="173"/>
    </row>
    <row r="2882" spans="4:7">
      <c r="D2882" s="173"/>
      <c r="E2882" s="173"/>
      <c r="F2882" s="173"/>
      <c r="G2882" s="173"/>
    </row>
    <row r="2883" spans="4:7">
      <c r="D2883" s="173"/>
      <c r="E2883" s="173"/>
      <c r="F2883" s="173"/>
      <c r="G2883" s="173"/>
    </row>
    <row r="2884" spans="4:7">
      <c r="D2884" s="173"/>
      <c r="E2884" s="173"/>
      <c r="F2884" s="173"/>
      <c r="G2884" s="173"/>
    </row>
    <row r="2885" spans="4:7">
      <c r="D2885" s="173"/>
      <c r="E2885" s="173"/>
      <c r="F2885" s="173"/>
      <c r="G2885" s="173"/>
    </row>
    <row r="2886" spans="4:7">
      <c r="D2886" s="173"/>
      <c r="E2886" s="173"/>
      <c r="F2886" s="173"/>
      <c r="G2886" s="173"/>
    </row>
    <row r="2887" spans="4:7">
      <c r="D2887" s="173"/>
      <c r="E2887" s="173"/>
      <c r="F2887" s="173"/>
      <c r="G2887" s="173"/>
    </row>
    <row r="2888" spans="4:7">
      <c r="D2888" s="173"/>
      <c r="E2888" s="173"/>
      <c r="F2888" s="173"/>
      <c r="G2888" s="173"/>
    </row>
    <row r="2889" spans="4:7">
      <c r="D2889" s="173"/>
      <c r="E2889" s="173"/>
      <c r="F2889" s="173"/>
      <c r="G2889" s="173"/>
    </row>
    <row r="2890" spans="4:7">
      <c r="D2890" s="173"/>
      <c r="E2890" s="173"/>
      <c r="F2890" s="173"/>
      <c r="G2890" s="173"/>
    </row>
    <row r="2891" spans="4:7">
      <c r="D2891" s="173"/>
      <c r="E2891" s="173"/>
      <c r="F2891" s="173"/>
      <c r="G2891" s="173"/>
    </row>
    <row r="2892" spans="4:7">
      <c r="D2892" s="173"/>
      <c r="E2892" s="173"/>
      <c r="F2892" s="173"/>
      <c r="G2892" s="173"/>
    </row>
    <row r="2893" spans="4:7">
      <c r="D2893" s="173"/>
      <c r="E2893" s="173"/>
      <c r="F2893" s="173"/>
      <c r="G2893" s="173"/>
    </row>
    <row r="2894" spans="4:7">
      <c r="D2894" s="173"/>
      <c r="E2894" s="173"/>
      <c r="F2894" s="173"/>
      <c r="G2894" s="173"/>
    </row>
    <row r="2895" spans="4:7">
      <c r="D2895" s="173"/>
      <c r="E2895" s="173"/>
      <c r="F2895" s="173"/>
      <c r="G2895" s="173"/>
    </row>
    <row r="2896" spans="4:7">
      <c r="D2896" s="173"/>
      <c r="E2896" s="173"/>
      <c r="F2896" s="173"/>
      <c r="G2896" s="173"/>
    </row>
    <row r="2897" spans="4:7">
      <c r="D2897" s="173"/>
      <c r="E2897" s="173"/>
      <c r="F2897" s="173"/>
      <c r="G2897" s="173"/>
    </row>
    <row r="2898" spans="4:7">
      <c r="D2898" s="173"/>
      <c r="E2898" s="173"/>
      <c r="F2898" s="173"/>
      <c r="G2898" s="173"/>
    </row>
    <row r="2899" spans="4:7">
      <c r="D2899" s="173"/>
      <c r="E2899" s="173"/>
      <c r="F2899" s="173"/>
      <c r="G2899" s="173"/>
    </row>
    <row r="2900" spans="4:7">
      <c r="D2900" s="173"/>
      <c r="E2900" s="173"/>
      <c r="F2900" s="173"/>
      <c r="G2900" s="173"/>
    </row>
    <row r="2901" spans="4:7">
      <c r="D2901" s="173"/>
      <c r="E2901" s="173"/>
      <c r="F2901" s="173"/>
      <c r="G2901" s="173"/>
    </row>
    <row r="2902" spans="4:7">
      <c r="D2902" s="173"/>
      <c r="E2902" s="173"/>
      <c r="F2902" s="173"/>
      <c r="G2902" s="173"/>
    </row>
    <row r="2903" spans="4:7">
      <c r="D2903" s="173"/>
      <c r="E2903" s="173"/>
      <c r="F2903" s="173"/>
      <c r="G2903" s="173"/>
    </row>
    <row r="2904" spans="4:7">
      <c r="D2904" s="173"/>
      <c r="E2904" s="173"/>
      <c r="F2904" s="173"/>
      <c r="G2904" s="173"/>
    </row>
    <row r="2905" spans="4:7">
      <c r="D2905" s="173"/>
      <c r="E2905" s="173"/>
      <c r="F2905" s="173"/>
      <c r="G2905" s="173"/>
    </row>
    <row r="2906" spans="4:7">
      <c r="D2906" s="173"/>
      <c r="E2906" s="173"/>
      <c r="F2906" s="173"/>
      <c r="G2906" s="173"/>
    </row>
    <row r="2907" spans="4:7">
      <c r="D2907" s="173"/>
      <c r="E2907" s="173"/>
      <c r="F2907" s="173"/>
      <c r="G2907" s="173"/>
    </row>
    <row r="2908" spans="4:7">
      <c r="D2908" s="173"/>
      <c r="E2908" s="173"/>
      <c r="F2908" s="173"/>
      <c r="G2908" s="173"/>
    </row>
    <row r="2909" spans="4:7">
      <c r="D2909" s="173"/>
      <c r="E2909" s="173"/>
      <c r="F2909" s="173"/>
      <c r="G2909" s="173"/>
    </row>
    <row r="2910" spans="4:7">
      <c r="D2910" s="173"/>
      <c r="E2910" s="173"/>
      <c r="F2910" s="173"/>
      <c r="G2910" s="173"/>
    </row>
    <row r="2911" spans="4:7">
      <c r="D2911" s="173"/>
      <c r="E2911" s="173"/>
      <c r="F2911" s="173"/>
      <c r="G2911" s="173"/>
    </row>
    <row r="2912" spans="4:7">
      <c r="D2912" s="173"/>
      <c r="E2912" s="173"/>
      <c r="F2912" s="173"/>
      <c r="G2912" s="173"/>
    </row>
    <row r="2913" spans="4:7">
      <c r="D2913" s="173"/>
      <c r="E2913" s="173"/>
      <c r="F2913" s="173"/>
      <c r="G2913" s="173"/>
    </row>
    <row r="2914" spans="4:7">
      <c r="D2914" s="173"/>
      <c r="E2914" s="173"/>
      <c r="F2914" s="173"/>
      <c r="G2914" s="173"/>
    </row>
    <row r="2915" spans="4:7">
      <c r="D2915" s="173"/>
      <c r="E2915" s="173"/>
      <c r="F2915" s="173"/>
      <c r="G2915" s="173"/>
    </row>
    <row r="2916" spans="4:7">
      <c r="D2916" s="173"/>
      <c r="E2916" s="173"/>
      <c r="F2916" s="173"/>
      <c r="G2916" s="173"/>
    </row>
    <row r="2917" spans="4:7">
      <c r="D2917" s="173"/>
      <c r="E2917" s="173"/>
      <c r="F2917" s="173"/>
      <c r="G2917" s="173"/>
    </row>
    <row r="2918" spans="4:7">
      <c r="D2918" s="173"/>
      <c r="E2918" s="173"/>
      <c r="F2918" s="173"/>
      <c r="G2918" s="173"/>
    </row>
    <row r="2919" spans="4:7">
      <c r="D2919" s="173"/>
      <c r="E2919" s="173"/>
      <c r="F2919" s="173"/>
      <c r="G2919" s="173"/>
    </row>
    <row r="2920" spans="4:7">
      <c r="D2920" s="173"/>
      <c r="E2920" s="173"/>
      <c r="F2920" s="173"/>
      <c r="G2920" s="173"/>
    </row>
    <row r="2921" spans="4:7">
      <c r="D2921" s="173"/>
      <c r="E2921" s="173"/>
      <c r="F2921" s="173"/>
      <c r="G2921" s="173"/>
    </row>
    <row r="2922" spans="4:7">
      <c r="D2922" s="173"/>
      <c r="E2922" s="173"/>
      <c r="F2922" s="173"/>
      <c r="G2922" s="173"/>
    </row>
    <row r="2923" spans="4:7">
      <c r="D2923" s="173"/>
      <c r="E2923" s="173"/>
      <c r="F2923" s="173"/>
      <c r="G2923" s="173"/>
    </row>
    <row r="2924" spans="4:7">
      <c r="D2924" s="173"/>
      <c r="E2924" s="173"/>
      <c r="F2924" s="173"/>
      <c r="G2924" s="173"/>
    </row>
    <row r="2925" spans="4:7">
      <c r="D2925" s="173"/>
      <c r="E2925" s="173"/>
      <c r="F2925" s="173"/>
      <c r="G2925" s="173"/>
    </row>
    <row r="2926" spans="4:7">
      <c r="D2926" s="173"/>
      <c r="E2926" s="173"/>
      <c r="F2926" s="173"/>
      <c r="G2926" s="173"/>
    </row>
    <row r="2927" spans="4:7">
      <c r="D2927" s="173"/>
      <c r="E2927" s="173"/>
      <c r="F2927" s="173"/>
      <c r="G2927" s="173"/>
    </row>
    <row r="2928" spans="4:7">
      <c r="D2928" s="173"/>
      <c r="E2928" s="173"/>
      <c r="F2928" s="173"/>
      <c r="G2928" s="173"/>
    </row>
    <row r="2929" spans="4:7">
      <c r="D2929" s="173"/>
      <c r="E2929" s="173"/>
      <c r="F2929" s="173"/>
      <c r="G2929" s="173"/>
    </row>
    <row r="2930" spans="4:7">
      <c r="D2930" s="173"/>
      <c r="E2930" s="173"/>
      <c r="F2930" s="173"/>
      <c r="G2930" s="173"/>
    </row>
    <row r="2931" spans="4:7">
      <c r="D2931" s="173"/>
      <c r="E2931" s="173"/>
      <c r="F2931" s="173"/>
      <c r="G2931" s="173"/>
    </row>
    <row r="2932" spans="4:7">
      <c r="D2932" s="173"/>
      <c r="E2932" s="173"/>
      <c r="F2932" s="173"/>
      <c r="G2932" s="173"/>
    </row>
    <row r="2933" spans="4:7">
      <c r="D2933" s="173"/>
      <c r="E2933" s="173"/>
      <c r="F2933" s="173"/>
      <c r="G2933" s="173"/>
    </row>
    <row r="2934" spans="4:7">
      <c r="D2934" s="173"/>
      <c r="E2934" s="173"/>
      <c r="F2934" s="173"/>
      <c r="G2934" s="173"/>
    </row>
    <row r="2935" spans="4:7">
      <c r="D2935" s="173"/>
      <c r="E2935" s="173"/>
      <c r="F2935" s="173"/>
      <c r="G2935" s="173"/>
    </row>
    <row r="2936" spans="4:7">
      <c r="D2936" s="173"/>
      <c r="E2936" s="173"/>
      <c r="F2936" s="173"/>
      <c r="G2936" s="173"/>
    </row>
    <row r="2937" spans="4:7">
      <c r="D2937" s="173"/>
      <c r="E2937" s="173"/>
      <c r="F2937" s="173"/>
      <c r="G2937" s="173"/>
    </row>
    <row r="2938" spans="4:7">
      <c r="D2938" s="173"/>
      <c r="E2938" s="173"/>
      <c r="F2938" s="173"/>
      <c r="G2938" s="173"/>
    </row>
    <row r="2939" spans="4:7">
      <c r="D2939" s="173"/>
      <c r="E2939" s="173"/>
      <c r="F2939" s="173"/>
      <c r="G2939" s="173"/>
    </row>
    <row r="2940" spans="4:7">
      <c r="D2940" s="173"/>
      <c r="E2940" s="173"/>
      <c r="F2940" s="173"/>
      <c r="G2940" s="173"/>
    </row>
    <row r="2941" spans="4:7">
      <c r="D2941" s="173"/>
      <c r="E2941" s="173"/>
      <c r="F2941" s="173"/>
      <c r="G2941" s="173"/>
    </row>
    <row r="2942" spans="4:7">
      <c r="D2942" s="173"/>
      <c r="E2942" s="173"/>
      <c r="F2942" s="173"/>
      <c r="G2942" s="173"/>
    </row>
    <row r="2943" spans="4:7">
      <c r="D2943" s="173"/>
      <c r="E2943" s="173"/>
      <c r="F2943" s="173"/>
      <c r="G2943" s="173"/>
    </row>
    <row r="2944" spans="4:7">
      <c r="D2944" s="173"/>
      <c r="E2944" s="173"/>
      <c r="F2944" s="173"/>
      <c r="G2944" s="173"/>
    </row>
    <row r="2945" spans="4:7">
      <c r="D2945" s="173"/>
      <c r="E2945" s="173"/>
      <c r="F2945" s="173"/>
      <c r="G2945" s="173"/>
    </row>
    <row r="2946" spans="4:7">
      <c r="D2946" s="173"/>
      <c r="E2946" s="173"/>
      <c r="F2946" s="173"/>
      <c r="G2946" s="173"/>
    </row>
    <row r="2947" spans="4:7">
      <c r="D2947" s="173"/>
      <c r="E2947" s="173"/>
      <c r="F2947" s="173"/>
      <c r="G2947" s="173"/>
    </row>
    <row r="2948" spans="4:7">
      <c r="D2948" s="173"/>
      <c r="E2948" s="173"/>
      <c r="F2948" s="173"/>
      <c r="G2948" s="173"/>
    </row>
    <row r="2949" spans="4:7">
      <c r="D2949" s="173"/>
      <c r="E2949" s="173"/>
      <c r="F2949" s="173"/>
      <c r="G2949" s="173"/>
    </row>
    <row r="2950" spans="4:7">
      <c r="D2950" s="173"/>
      <c r="E2950" s="173"/>
      <c r="F2950" s="173"/>
      <c r="G2950" s="173"/>
    </row>
    <row r="2951" spans="4:7">
      <c r="D2951" s="173"/>
      <c r="E2951" s="173"/>
      <c r="F2951" s="173"/>
      <c r="G2951" s="173"/>
    </row>
    <row r="2952" spans="4:7">
      <c r="D2952" s="173"/>
      <c r="E2952" s="173"/>
      <c r="F2952" s="173"/>
      <c r="G2952" s="173"/>
    </row>
    <row r="2953" spans="4:7">
      <c r="D2953" s="173"/>
      <c r="E2953" s="173"/>
      <c r="F2953" s="173"/>
      <c r="G2953" s="173"/>
    </row>
    <row r="2954" spans="4:7">
      <c r="D2954" s="173"/>
      <c r="E2954" s="173"/>
      <c r="F2954" s="173"/>
      <c r="G2954" s="173"/>
    </row>
    <row r="2955" spans="4:7">
      <c r="D2955" s="173"/>
      <c r="E2955" s="173"/>
      <c r="F2955" s="173"/>
      <c r="G2955" s="173"/>
    </row>
    <row r="2956" spans="4:7">
      <c r="D2956" s="173"/>
      <c r="E2956" s="173"/>
      <c r="F2956" s="173"/>
      <c r="G2956" s="173"/>
    </row>
    <row r="2957" spans="4:7">
      <c r="D2957" s="173"/>
      <c r="E2957" s="173"/>
      <c r="F2957" s="173"/>
      <c r="G2957" s="173"/>
    </row>
    <row r="2958" spans="4:7">
      <c r="D2958" s="173"/>
      <c r="E2958" s="173"/>
      <c r="F2958" s="173"/>
      <c r="G2958" s="173"/>
    </row>
    <row r="2959" spans="4:7">
      <c r="D2959" s="173"/>
      <c r="E2959" s="173"/>
      <c r="F2959" s="173"/>
      <c r="G2959" s="173"/>
    </row>
    <row r="2960" spans="4:7">
      <c r="D2960" s="173"/>
      <c r="E2960" s="173"/>
      <c r="F2960" s="173"/>
      <c r="G2960" s="173"/>
    </row>
    <row r="2961" spans="4:7">
      <c r="D2961" s="173"/>
      <c r="E2961" s="173"/>
      <c r="F2961" s="173"/>
      <c r="G2961" s="173"/>
    </row>
    <row r="2962" spans="4:7">
      <c r="D2962" s="173"/>
      <c r="E2962" s="173"/>
      <c r="F2962" s="173"/>
      <c r="G2962" s="173"/>
    </row>
    <row r="2963" spans="4:7">
      <c r="D2963" s="173"/>
      <c r="E2963" s="173"/>
      <c r="F2963" s="173"/>
      <c r="G2963" s="173"/>
    </row>
    <row r="2964" spans="4:7">
      <c r="D2964" s="173"/>
      <c r="E2964" s="173"/>
      <c r="F2964" s="173"/>
      <c r="G2964" s="173"/>
    </row>
    <row r="2965" spans="4:7">
      <c r="D2965" s="173"/>
      <c r="E2965" s="173"/>
      <c r="F2965" s="173"/>
      <c r="G2965" s="173"/>
    </row>
    <row r="2966" spans="4:7">
      <c r="D2966" s="173"/>
      <c r="E2966" s="173"/>
      <c r="F2966" s="173"/>
      <c r="G2966" s="173"/>
    </row>
    <row r="2967" spans="4:7">
      <c r="D2967" s="173"/>
      <c r="E2967" s="173"/>
      <c r="F2967" s="173"/>
      <c r="G2967" s="173"/>
    </row>
    <row r="2968" spans="4:7">
      <c r="D2968" s="173"/>
      <c r="E2968" s="173"/>
      <c r="F2968" s="173"/>
      <c r="G2968" s="173"/>
    </row>
    <row r="2969" spans="4:7">
      <c r="D2969" s="173"/>
      <c r="E2969" s="173"/>
      <c r="F2969" s="173"/>
      <c r="G2969" s="173"/>
    </row>
    <row r="2970" spans="4:7">
      <c r="D2970" s="173"/>
      <c r="E2970" s="173"/>
      <c r="F2970" s="173"/>
      <c r="G2970" s="173"/>
    </row>
    <row r="2971" spans="4:7">
      <c r="D2971" s="173"/>
      <c r="E2971" s="173"/>
      <c r="F2971" s="173"/>
      <c r="G2971" s="173"/>
    </row>
    <row r="2972" spans="4:7">
      <c r="D2972" s="173"/>
      <c r="E2972" s="173"/>
      <c r="F2972" s="173"/>
      <c r="G2972" s="173"/>
    </row>
    <row r="2973" spans="4:7">
      <c r="D2973" s="173"/>
      <c r="E2973" s="173"/>
      <c r="F2973" s="173"/>
      <c r="G2973" s="173"/>
    </row>
    <row r="2974" spans="4:7">
      <c r="D2974" s="173"/>
      <c r="E2974" s="173"/>
      <c r="F2974" s="173"/>
      <c r="G2974" s="173"/>
    </row>
    <row r="2975" spans="4:7">
      <c r="D2975" s="173"/>
      <c r="E2975" s="173"/>
      <c r="F2975" s="173"/>
      <c r="G2975" s="173"/>
    </row>
    <row r="2976" spans="4:7">
      <c r="D2976" s="173"/>
      <c r="E2976" s="173"/>
      <c r="F2976" s="173"/>
      <c r="G2976" s="173"/>
    </row>
    <row r="2977" spans="4:7">
      <c r="D2977" s="173"/>
      <c r="E2977" s="173"/>
      <c r="F2977" s="173"/>
      <c r="G2977" s="173"/>
    </row>
    <row r="2978" spans="4:7">
      <c r="D2978" s="173"/>
      <c r="E2978" s="173"/>
      <c r="F2978" s="173"/>
      <c r="G2978" s="173"/>
    </row>
    <row r="2979" spans="4:7">
      <c r="D2979" s="173"/>
      <c r="E2979" s="173"/>
      <c r="F2979" s="173"/>
      <c r="G2979" s="173"/>
    </row>
    <row r="2980" spans="4:7">
      <c r="D2980" s="173"/>
      <c r="E2980" s="173"/>
      <c r="F2980" s="173"/>
      <c r="G2980" s="173"/>
    </row>
    <row r="2981" spans="4:7">
      <c r="D2981" s="173"/>
      <c r="E2981" s="173"/>
      <c r="F2981" s="173"/>
      <c r="G2981" s="173"/>
    </row>
    <row r="2982" spans="4:7">
      <c r="D2982" s="173"/>
      <c r="E2982" s="173"/>
      <c r="F2982" s="173"/>
      <c r="G2982" s="173"/>
    </row>
    <row r="2983" spans="4:7">
      <c r="D2983" s="173"/>
      <c r="E2983" s="173"/>
      <c r="F2983" s="173"/>
      <c r="G2983" s="173"/>
    </row>
    <row r="2984" spans="4:7">
      <c r="D2984" s="173"/>
      <c r="E2984" s="173"/>
      <c r="F2984" s="173"/>
      <c r="G2984" s="173"/>
    </row>
    <row r="2985" spans="4:7">
      <c r="D2985" s="173"/>
      <c r="E2985" s="173"/>
      <c r="F2985" s="173"/>
      <c r="G2985" s="173"/>
    </row>
    <row r="2986" spans="4:7">
      <c r="D2986" s="173"/>
      <c r="E2986" s="173"/>
      <c r="F2986" s="173"/>
      <c r="G2986" s="173"/>
    </row>
    <row r="2987" spans="4:7">
      <c r="D2987" s="173"/>
      <c r="E2987" s="173"/>
      <c r="F2987" s="173"/>
      <c r="G2987" s="173"/>
    </row>
    <row r="2988" spans="4:7">
      <c r="D2988" s="173"/>
      <c r="E2988" s="173"/>
      <c r="F2988" s="173"/>
      <c r="G2988" s="173"/>
    </row>
    <row r="2989" spans="4:7">
      <c r="D2989" s="173"/>
      <c r="E2989" s="173"/>
      <c r="F2989" s="173"/>
      <c r="G2989" s="173"/>
    </row>
    <row r="2990" spans="4:7">
      <c r="D2990" s="173"/>
      <c r="E2990" s="173"/>
      <c r="F2990" s="173"/>
      <c r="G2990" s="173"/>
    </row>
    <row r="2991" spans="4:7">
      <c r="D2991" s="173"/>
      <c r="E2991" s="173"/>
      <c r="F2991" s="173"/>
      <c r="G2991" s="173"/>
    </row>
    <row r="2992" spans="4:7">
      <c r="D2992" s="173"/>
      <c r="E2992" s="173"/>
      <c r="F2992" s="173"/>
      <c r="G2992" s="173"/>
    </row>
    <row r="2993" spans="4:7">
      <c r="D2993" s="173"/>
      <c r="E2993" s="173"/>
      <c r="F2993" s="173"/>
      <c r="G2993" s="173"/>
    </row>
    <row r="2994" spans="4:7">
      <c r="D2994" s="173"/>
      <c r="E2994" s="173"/>
      <c r="F2994" s="173"/>
      <c r="G2994" s="173"/>
    </row>
    <row r="2995" spans="4:7">
      <c r="D2995" s="173"/>
      <c r="E2995" s="173"/>
      <c r="F2995" s="173"/>
      <c r="G2995" s="173"/>
    </row>
    <row r="2996" spans="4:7">
      <c r="D2996" s="173"/>
      <c r="E2996" s="173"/>
      <c r="F2996" s="173"/>
      <c r="G2996" s="173"/>
    </row>
    <row r="2997" spans="4:7">
      <c r="D2997" s="173"/>
      <c r="E2997" s="173"/>
      <c r="F2997" s="173"/>
      <c r="G2997" s="173"/>
    </row>
    <row r="2998" spans="4:7">
      <c r="D2998" s="173"/>
      <c r="E2998" s="173"/>
      <c r="F2998" s="173"/>
      <c r="G2998" s="173"/>
    </row>
    <row r="2999" spans="4:7">
      <c r="D2999" s="173"/>
      <c r="E2999" s="173"/>
      <c r="F2999" s="173"/>
      <c r="G2999" s="173"/>
    </row>
    <row r="3000" spans="4:7">
      <c r="D3000" s="173"/>
      <c r="E3000" s="173"/>
      <c r="F3000" s="173"/>
      <c r="G3000" s="173"/>
    </row>
    <row r="3001" spans="4:7">
      <c r="D3001" s="173"/>
      <c r="E3001" s="173"/>
      <c r="F3001" s="173"/>
      <c r="G3001" s="173"/>
    </row>
    <row r="3002" spans="4:7">
      <c r="D3002" s="173"/>
      <c r="E3002" s="173"/>
      <c r="F3002" s="173"/>
      <c r="G3002" s="173"/>
    </row>
    <row r="3003" spans="4:7">
      <c r="D3003" s="173"/>
      <c r="E3003" s="173"/>
      <c r="F3003" s="173"/>
      <c r="G3003" s="173"/>
    </row>
    <row r="3004" spans="4:7">
      <c r="D3004" s="173"/>
      <c r="E3004" s="173"/>
      <c r="F3004" s="173"/>
      <c r="G3004" s="173"/>
    </row>
    <row r="3005" spans="4:7">
      <c r="D3005" s="173"/>
      <c r="E3005" s="173"/>
      <c r="F3005" s="173"/>
      <c r="G3005" s="173"/>
    </row>
    <row r="3006" spans="4:7">
      <c r="D3006" s="173"/>
      <c r="E3006" s="173"/>
      <c r="F3006" s="173"/>
      <c r="G3006" s="173"/>
    </row>
    <row r="3007" spans="4:7">
      <c r="D3007" s="173"/>
      <c r="E3007" s="173"/>
      <c r="F3007" s="173"/>
      <c r="G3007" s="173"/>
    </row>
    <row r="3008" spans="4:7">
      <c r="D3008" s="173"/>
      <c r="E3008" s="173"/>
      <c r="F3008" s="173"/>
      <c r="G3008" s="173"/>
    </row>
    <row r="3009" spans="4:7">
      <c r="D3009" s="173"/>
      <c r="E3009" s="173"/>
      <c r="F3009" s="173"/>
      <c r="G3009" s="173"/>
    </row>
    <row r="3010" spans="4:7">
      <c r="D3010" s="173"/>
      <c r="E3010" s="173"/>
      <c r="F3010" s="173"/>
      <c r="G3010" s="173"/>
    </row>
    <row r="3011" spans="4:7">
      <c r="D3011" s="173"/>
      <c r="E3011" s="173"/>
      <c r="F3011" s="173"/>
      <c r="G3011" s="173"/>
    </row>
    <row r="3012" spans="4:7">
      <c r="D3012" s="173"/>
      <c r="E3012" s="173"/>
      <c r="F3012" s="173"/>
      <c r="G3012" s="173"/>
    </row>
    <row r="3013" spans="4:7">
      <c r="D3013" s="173"/>
      <c r="E3013" s="173"/>
      <c r="F3013" s="173"/>
      <c r="G3013" s="173"/>
    </row>
    <row r="3014" spans="4:7">
      <c r="D3014" s="173"/>
      <c r="E3014" s="173"/>
      <c r="F3014" s="173"/>
      <c r="G3014" s="173"/>
    </row>
    <row r="3015" spans="4:7">
      <c r="D3015" s="173"/>
      <c r="E3015" s="173"/>
      <c r="F3015" s="173"/>
      <c r="G3015" s="173"/>
    </row>
    <row r="3016" spans="4:7">
      <c r="D3016" s="173"/>
      <c r="E3016" s="173"/>
      <c r="F3016" s="173"/>
      <c r="G3016" s="173"/>
    </row>
    <row r="3017" spans="4:7">
      <c r="D3017" s="173"/>
      <c r="E3017" s="173"/>
      <c r="F3017" s="173"/>
      <c r="G3017" s="173"/>
    </row>
    <row r="3018" spans="4:7">
      <c r="D3018" s="173"/>
      <c r="E3018" s="173"/>
      <c r="F3018" s="173"/>
      <c r="G3018" s="173"/>
    </row>
    <row r="3019" spans="4:7">
      <c r="D3019" s="173"/>
      <c r="E3019" s="173"/>
      <c r="F3019" s="173"/>
      <c r="G3019" s="173"/>
    </row>
    <row r="3020" spans="4:7">
      <c r="D3020" s="173"/>
      <c r="E3020" s="173"/>
      <c r="F3020" s="173"/>
      <c r="G3020" s="173"/>
    </row>
    <row r="3021" spans="4:7">
      <c r="D3021" s="173"/>
      <c r="E3021" s="173"/>
      <c r="F3021" s="173"/>
      <c r="G3021" s="173"/>
    </row>
    <row r="3022" spans="4:7">
      <c r="D3022" s="173"/>
      <c r="E3022" s="173"/>
      <c r="F3022" s="173"/>
      <c r="G3022" s="173"/>
    </row>
    <row r="3023" spans="4:7">
      <c r="D3023" s="173"/>
      <c r="E3023" s="173"/>
      <c r="F3023" s="173"/>
      <c r="G3023" s="173"/>
    </row>
    <row r="3024" spans="4:7">
      <c r="D3024" s="173"/>
      <c r="E3024" s="173"/>
      <c r="F3024" s="173"/>
      <c r="G3024" s="173"/>
    </row>
    <row r="3025" spans="4:7">
      <c r="D3025" s="173"/>
      <c r="E3025" s="173"/>
      <c r="F3025" s="173"/>
      <c r="G3025" s="173"/>
    </row>
    <row r="3026" spans="4:7">
      <c r="D3026" s="173"/>
      <c r="E3026" s="173"/>
      <c r="F3026" s="173"/>
      <c r="G3026" s="173"/>
    </row>
    <row r="3027" spans="4:7">
      <c r="D3027" s="173"/>
      <c r="E3027" s="173"/>
      <c r="F3027" s="173"/>
      <c r="G3027" s="173"/>
    </row>
    <row r="3028" spans="4:7">
      <c r="D3028" s="173"/>
      <c r="E3028" s="173"/>
      <c r="F3028" s="173"/>
      <c r="G3028" s="173"/>
    </row>
    <row r="3029" spans="4:7">
      <c r="D3029" s="173"/>
      <c r="E3029" s="173"/>
      <c r="F3029" s="173"/>
      <c r="G3029" s="173"/>
    </row>
    <row r="3030" spans="4:7">
      <c r="D3030" s="173"/>
      <c r="E3030" s="173"/>
      <c r="F3030" s="173"/>
      <c r="G3030" s="173"/>
    </row>
    <row r="3031" spans="4:7">
      <c r="D3031" s="173"/>
      <c r="E3031" s="173"/>
      <c r="F3031" s="173"/>
      <c r="G3031" s="173"/>
    </row>
    <row r="3032" spans="4:7">
      <c r="D3032" s="173"/>
      <c r="E3032" s="173"/>
      <c r="F3032" s="173"/>
      <c r="G3032" s="173"/>
    </row>
    <row r="3033" spans="4:7">
      <c r="D3033" s="173"/>
      <c r="E3033" s="173"/>
      <c r="F3033" s="173"/>
      <c r="G3033" s="173"/>
    </row>
    <row r="3034" spans="4:7">
      <c r="D3034" s="173"/>
      <c r="E3034" s="173"/>
      <c r="F3034" s="173"/>
      <c r="G3034" s="173"/>
    </row>
    <row r="3035" spans="4:7">
      <c r="D3035" s="173"/>
      <c r="E3035" s="173"/>
      <c r="F3035" s="173"/>
      <c r="G3035" s="173"/>
    </row>
    <row r="3036" spans="4:7">
      <c r="D3036" s="173"/>
      <c r="E3036" s="173"/>
      <c r="F3036" s="173"/>
      <c r="G3036" s="173"/>
    </row>
    <row r="3037" spans="4:7">
      <c r="D3037" s="173"/>
      <c r="E3037" s="173"/>
      <c r="F3037" s="173"/>
      <c r="G3037" s="173"/>
    </row>
    <row r="3038" spans="4:7">
      <c r="D3038" s="173"/>
      <c r="E3038" s="173"/>
      <c r="F3038" s="173"/>
      <c r="G3038" s="173"/>
    </row>
    <row r="3039" spans="4:7">
      <c r="D3039" s="173"/>
      <c r="E3039" s="173"/>
      <c r="F3039" s="173"/>
      <c r="G3039" s="173"/>
    </row>
    <row r="3040" spans="4:7">
      <c r="D3040" s="173"/>
      <c r="E3040" s="173"/>
      <c r="F3040" s="173"/>
      <c r="G3040" s="173"/>
    </row>
    <row r="3041" spans="4:7">
      <c r="D3041" s="173"/>
      <c r="E3041" s="173"/>
      <c r="F3041" s="173"/>
      <c r="G3041" s="173"/>
    </row>
    <row r="3042" spans="4:7">
      <c r="D3042" s="173"/>
      <c r="E3042" s="173"/>
      <c r="F3042" s="173"/>
      <c r="G3042" s="173"/>
    </row>
    <row r="3043" spans="4:7">
      <c r="D3043" s="173"/>
      <c r="E3043" s="173"/>
      <c r="F3043" s="173"/>
      <c r="G3043" s="173"/>
    </row>
    <row r="3044" spans="4:7">
      <c r="D3044" s="173"/>
      <c r="E3044" s="173"/>
      <c r="F3044" s="173"/>
      <c r="G3044" s="173"/>
    </row>
    <row r="3045" spans="4:7">
      <c r="D3045" s="173"/>
      <c r="E3045" s="173"/>
      <c r="F3045" s="173"/>
      <c r="G3045" s="173"/>
    </row>
    <row r="3046" spans="4:7">
      <c r="D3046" s="173"/>
      <c r="E3046" s="173"/>
      <c r="F3046" s="173"/>
      <c r="G3046" s="173"/>
    </row>
    <row r="3047" spans="4:7">
      <c r="D3047" s="173"/>
      <c r="E3047" s="173"/>
      <c r="F3047" s="173"/>
      <c r="G3047" s="173"/>
    </row>
    <row r="3048" spans="4:7">
      <c r="D3048" s="173"/>
      <c r="E3048" s="173"/>
      <c r="F3048" s="173"/>
      <c r="G3048" s="173"/>
    </row>
    <row r="3049" spans="4:7">
      <c r="D3049" s="173"/>
      <c r="E3049" s="173"/>
      <c r="F3049" s="173"/>
      <c r="G3049" s="173"/>
    </row>
    <row r="3050" spans="4:7">
      <c r="D3050" s="173"/>
      <c r="E3050" s="173"/>
      <c r="F3050" s="173"/>
      <c r="G3050" s="173"/>
    </row>
    <row r="3051" spans="4:7">
      <c r="D3051" s="173"/>
      <c r="E3051" s="173"/>
      <c r="F3051" s="173"/>
      <c r="G3051" s="173"/>
    </row>
    <row r="3052" spans="4:7">
      <c r="D3052" s="173"/>
      <c r="E3052" s="173"/>
      <c r="F3052" s="173"/>
      <c r="G3052" s="173"/>
    </row>
    <row r="3053" spans="4:7">
      <c r="D3053" s="173"/>
      <c r="E3053" s="173"/>
      <c r="F3053" s="173"/>
      <c r="G3053" s="173"/>
    </row>
    <row r="3054" spans="4:7">
      <c r="D3054" s="173"/>
      <c r="E3054" s="173"/>
      <c r="F3054" s="173"/>
      <c r="G3054" s="173"/>
    </row>
    <row r="3055" spans="4:7">
      <c r="D3055" s="173"/>
      <c r="E3055" s="173"/>
      <c r="F3055" s="173"/>
      <c r="G3055" s="173"/>
    </row>
    <row r="3056" spans="4:7">
      <c r="D3056" s="173"/>
      <c r="E3056" s="173"/>
      <c r="F3056" s="173"/>
      <c r="G3056" s="173"/>
    </row>
    <row r="3057" spans="4:7">
      <c r="D3057" s="173"/>
      <c r="E3057" s="173"/>
      <c r="F3057" s="173"/>
      <c r="G3057" s="173"/>
    </row>
    <row r="3058" spans="4:7">
      <c r="D3058" s="173"/>
      <c r="E3058" s="173"/>
      <c r="F3058" s="173"/>
      <c r="G3058" s="173"/>
    </row>
    <row r="3059" spans="4:7">
      <c r="D3059" s="173"/>
      <c r="E3059" s="173"/>
      <c r="F3059" s="173"/>
      <c r="G3059" s="173"/>
    </row>
    <row r="3060" spans="4:7">
      <c r="D3060" s="173"/>
      <c r="E3060" s="173"/>
      <c r="F3060" s="173"/>
      <c r="G3060" s="173"/>
    </row>
    <row r="3061" spans="4:7">
      <c r="D3061" s="173"/>
      <c r="E3061" s="173"/>
      <c r="F3061" s="173"/>
      <c r="G3061" s="173"/>
    </row>
    <row r="3062" spans="4:7">
      <c r="D3062" s="173"/>
      <c r="E3062" s="173"/>
      <c r="F3062" s="173"/>
      <c r="G3062" s="173"/>
    </row>
    <row r="3063" spans="4:7">
      <c r="D3063" s="173"/>
      <c r="E3063" s="173"/>
      <c r="F3063" s="173"/>
      <c r="G3063" s="173"/>
    </row>
    <row r="3064" spans="4:7">
      <c r="D3064" s="173"/>
      <c r="E3064" s="173"/>
      <c r="F3064" s="173"/>
      <c r="G3064" s="173"/>
    </row>
    <row r="3065" spans="4:7">
      <c r="D3065" s="173"/>
      <c r="E3065" s="173"/>
      <c r="F3065" s="173"/>
      <c r="G3065" s="173"/>
    </row>
    <row r="3066" spans="4:7">
      <c r="D3066" s="173"/>
      <c r="E3066" s="173"/>
      <c r="F3066" s="173"/>
      <c r="G3066" s="173"/>
    </row>
    <row r="3067" spans="4:7">
      <c r="D3067" s="173"/>
      <c r="E3067" s="173"/>
      <c r="F3067" s="173"/>
      <c r="G3067" s="173"/>
    </row>
    <row r="3068" spans="4:7">
      <c r="D3068" s="173"/>
      <c r="E3068" s="173"/>
      <c r="F3068" s="173"/>
      <c r="G3068" s="173"/>
    </row>
    <row r="3069" spans="4:7">
      <c r="D3069" s="173"/>
      <c r="E3069" s="173"/>
      <c r="F3069" s="173"/>
      <c r="G3069" s="173"/>
    </row>
    <row r="3070" spans="4:7">
      <c r="D3070" s="173"/>
      <c r="E3070" s="173"/>
      <c r="F3070" s="173"/>
      <c r="G3070" s="173"/>
    </row>
    <row r="3071" spans="4:7">
      <c r="D3071" s="173"/>
      <c r="E3071" s="173"/>
      <c r="F3071" s="173"/>
      <c r="G3071" s="173"/>
    </row>
    <row r="3072" spans="4:7">
      <c r="D3072" s="173"/>
      <c r="E3072" s="173"/>
      <c r="F3072" s="173"/>
      <c r="G3072" s="173"/>
    </row>
    <row r="3073" spans="4:7">
      <c r="D3073" s="173"/>
      <c r="E3073" s="173"/>
      <c r="F3073" s="173"/>
      <c r="G3073" s="173"/>
    </row>
    <row r="3074" spans="4:7">
      <c r="D3074" s="173"/>
      <c r="E3074" s="173"/>
      <c r="F3074" s="173"/>
      <c r="G3074" s="173"/>
    </row>
    <row r="3075" spans="4:7">
      <c r="D3075" s="173"/>
      <c r="E3075" s="173"/>
      <c r="F3075" s="173"/>
      <c r="G3075" s="173"/>
    </row>
    <row r="3076" spans="4:7">
      <c r="D3076" s="173"/>
      <c r="E3076" s="173"/>
      <c r="F3076" s="173"/>
      <c r="G3076" s="173"/>
    </row>
    <row r="3077" spans="4:7">
      <c r="D3077" s="173"/>
      <c r="E3077" s="173"/>
      <c r="F3077" s="173"/>
      <c r="G3077" s="173"/>
    </row>
    <row r="3078" spans="4:7">
      <c r="D3078" s="173"/>
      <c r="E3078" s="173"/>
      <c r="F3078" s="173"/>
      <c r="G3078" s="173"/>
    </row>
    <row r="3079" spans="4:7">
      <c r="D3079" s="173"/>
      <c r="E3079" s="173"/>
      <c r="F3079" s="173"/>
      <c r="G3079" s="173"/>
    </row>
    <row r="3080" spans="4:7">
      <c r="D3080" s="173"/>
      <c r="E3080" s="173"/>
      <c r="F3080" s="173"/>
      <c r="G3080" s="173"/>
    </row>
    <row r="3081" spans="4:7">
      <c r="D3081" s="173"/>
      <c r="E3081" s="173"/>
      <c r="F3081" s="173"/>
      <c r="G3081" s="173"/>
    </row>
    <row r="3082" spans="4:7">
      <c r="D3082" s="173"/>
      <c r="E3082" s="173"/>
      <c r="F3082" s="173"/>
      <c r="G3082" s="173"/>
    </row>
    <row r="3083" spans="4:7">
      <c r="D3083" s="173"/>
      <c r="E3083" s="173"/>
      <c r="F3083" s="173"/>
      <c r="G3083" s="173"/>
    </row>
    <row r="3084" spans="4:7">
      <c r="D3084" s="173"/>
      <c r="E3084" s="173"/>
      <c r="F3084" s="173"/>
      <c r="G3084" s="173"/>
    </row>
    <row r="3085" spans="4:7">
      <c r="D3085" s="173"/>
      <c r="E3085" s="173"/>
      <c r="F3085" s="173"/>
      <c r="G3085" s="173"/>
    </row>
    <row r="3086" spans="4:7">
      <c r="D3086" s="173"/>
      <c r="E3086" s="173"/>
      <c r="F3086" s="173"/>
      <c r="G3086" s="173"/>
    </row>
    <row r="3087" spans="4:7">
      <c r="D3087" s="173"/>
      <c r="E3087" s="173"/>
      <c r="F3087" s="173"/>
      <c r="G3087" s="173"/>
    </row>
    <row r="3088" spans="4:7">
      <c r="D3088" s="173"/>
      <c r="E3088" s="173"/>
      <c r="F3088" s="173"/>
      <c r="G3088" s="173"/>
    </row>
    <row r="3089" spans="4:7">
      <c r="D3089" s="173"/>
      <c r="E3089" s="173"/>
      <c r="F3089" s="173"/>
      <c r="G3089" s="173"/>
    </row>
    <row r="3090" spans="4:7">
      <c r="D3090" s="173"/>
      <c r="E3090" s="173"/>
      <c r="F3090" s="173"/>
      <c r="G3090" s="173"/>
    </row>
    <row r="3091" spans="4:7">
      <c r="D3091" s="173"/>
      <c r="E3091" s="173"/>
      <c r="F3091" s="173"/>
      <c r="G3091" s="173"/>
    </row>
    <row r="3092" spans="4:7">
      <c r="D3092" s="173"/>
      <c r="E3092" s="173"/>
      <c r="F3092" s="173"/>
      <c r="G3092" s="173"/>
    </row>
    <row r="3093" spans="4:7">
      <c r="D3093" s="173"/>
      <c r="E3093" s="173"/>
      <c r="F3093" s="173"/>
      <c r="G3093" s="173"/>
    </row>
    <row r="3094" spans="4:7">
      <c r="D3094" s="173"/>
      <c r="E3094" s="173"/>
      <c r="F3094" s="173"/>
      <c r="G3094" s="173"/>
    </row>
    <row r="3095" spans="4:7">
      <c r="D3095" s="173"/>
      <c r="E3095" s="173"/>
      <c r="F3095" s="173"/>
      <c r="G3095" s="173"/>
    </row>
    <row r="3096" spans="4:7">
      <c r="D3096" s="173"/>
      <c r="E3096" s="173"/>
      <c r="F3096" s="173"/>
      <c r="G3096" s="173"/>
    </row>
    <row r="3097" spans="4:7">
      <c r="D3097" s="173"/>
      <c r="E3097" s="173"/>
      <c r="F3097" s="173"/>
      <c r="G3097" s="173"/>
    </row>
    <row r="3098" spans="4:7">
      <c r="D3098" s="173"/>
      <c r="E3098" s="173"/>
      <c r="F3098" s="173"/>
      <c r="G3098" s="173"/>
    </row>
    <row r="3099" spans="4:7">
      <c r="D3099" s="173"/>
      <c r="E3099" s="173"/>
      <c r="F3099" s="173"/>
      <c r="G3099" s="173"/>
    </row>
    <row r="3100" spans="4:7">
      <c r="D3100" s="173"/>
      <c r="E3100" s="173"/>
      <c r="F3100" s="173"/>
      <c r="G3100" s="173"/>
    </row>
    <row r="3101" spans="4:7">
      <c r="D3101" s="173"/>
      <c r="E3101" s="173"/>
      <c r="F3101" s="173"/>
      <c r="G3101" s="173"/>
    </row>
    <row r="3102" spans="4:7">
      <c r="D3102" s="173"/>
      <c r="E3102" s="173"/>
      <c r="F3102" s="173"/>
      <c r="G3102" s="173"/>
    </row>
    <row r="3103" spans="4:7">
      <c r="D3103" s="173"/>
      <c r="E3103" s="173"/>
      <c r="F3103" s="173"/>
      <c r="G3103" s="173"/>
    </row>
    <row r="3104" spans="4:7">
      <c r="D3104" s="173"/>
      <c r="E3104" s="173"/>
      <c r="F3104" s="173"/>
      <c r="G3104" s="173"/>
    </row>
    <row r="3105" spans="4:7">
      <c r="D3105" s="173"/>
      <c r="E3105" s="173"/>
      <c r="F3105" s="173"/>
      <c r="G3105" s="173"/>
    </row>
    <row r="3106" spans="4:7">
      <c r="D3106" s="173"/>
      <c r="E3106" s="173"/>
      <c r="F3106" s="173"/>
      <c r="G3106" s="173"/>
    </row>
    <row r="3107" spans="4:7">
      <c r="D3107" s="173"/>
      <c r="E3107" s="173"/>
      <c r="F3107" s="173"/>
      <c r="G3107" s="173"/>
    </row>
    <row r="3108" spans="4:7">
      <c r="D3108" s="173"/>
      <c r="E3108" s="173"/>
      <c r="F3108" s="173"/>
      <c r="G3108" s="173"/>
    </row>
    <row r="3109" spans="4:7">
      <c r="D3109" s="173"/>
      <c r="E3109" s="173"/>
      <c r="F3109" s="173"/>
      <c r="G3109" s="173"/>
    </row>
    <row r="3110" spans="4:7">
      <c r="D3110" s="173"/>
      <c r="E3110" s="173"/>
      <c r="F3110" s="173"/>
      <c r="G3110" s="173"/>
    </row>
    <row r="3111" spans="4:7">
      <c r="D3111" s="173"/>
      <c r="E3111" s="173"/>
      <c r="F3111" s="173"/>
      <c r="G3111" s="173"/>
    </row>
    <row r="3112" spans="4:7">
      <c r="D3112" s="173"/>
      <c r="E3112" s="173"/>
      <c r="F3112" s="173"/>
      <c r="G3112" s="173"/>
    </row>
    <row r="3113" spans="4:7">
      <c r="D3113" s="173"/>
      <c r="E3113" s="173"/>
      <c r="F3113" s="173"/>
      <c r="G3113" s="173"/>
    </row>
    <row r="3114" spans="4:7">
      <c r="D3114" s="173"/>
      <c r="E3114" s="173"/>
      <c r="F3114" s="173"/>
      <c r="G3114" s="173"/>
    </row>
    <row r="3115" spans="4:7">
      <c r="D3115" s="173"/>
      <c r="E3115" s="173"/>
      <c r="F3115" s="173"/>
      <c r="G3115" s="173"/>
    </row>
    <row r="3116" spans="4:7">
      <c r="D3116" s="173"/>
      <c r="E3116" s="173"/>
      <c r="F3116" s="173"/>
      <c r="G3116" s="173"/>
    </row>
    <row r="3117" spans="4:7">
      <c r="D3117" s="173"/>
      <c r="E3117" s="173"/>
      <c r="F3117" s="173"/>
      <c r="G3117" s="173"/>
    </row>
    <row r="3118" spans="4:7">
      <c r="D3118" s="173"/>
      <c r="E3118" s="173"/>
      <c r="F3118" s="173"/>
      <c r="G3118" s="173"/>
    </row>
    <row r="3119" spans="4:7">
      <c r="D3119" s="173"/>
      <c r="E3119" s="173"/>
      <c r="F3119" s="173"/>
      <c r="G3119" s="173"/>
    </row>
    <row r="3120" spans="4:7">
      <c r="D3120" s="173"/>
      <c r="E3120" s="173"/>
      <c r="F3120" s="173"/>
      <c r="G3120" s="173"/>
    </row>
    <row r="3121" spans="4:7">
      <c r="D3121" s="173"/>
      <c r="E3121" s="173"/>
      <c r="F3121" s="173"/>
      <c r="G3121" s="173"/>
    </row>
    <row r="3122" spans="4:7">
      <c r="D3122" s="173"/>
      <c r="E3122" s="173"/>
      <c r="F3122" s="173"/>
      <c r="G3122" s="173"/>
    </row>
    <row r="3123" spans="4:7">
      <c r="D3123" s="173"/>
      <c r="E3123" s="173"/>
      <c r="F3123" s="173"/>
      <c r="G3123" s="173"/>
    </row>
    <row r="3124" spans="4:7">
      <c r="D3124" s="173"/>
      <c r="E3124" s="173"/>
      <c r="F3124" s="173"/>
      <c r="G3124" s="173"/>
    </row>
    <row r="3125" spans="4:7">
      <c r="D3125" s="173"/>
      <c r="E3125" s="173"/>
      <c r="F3125" s="173"/>
      <c r="G3125" s="173"/>
    </row>
    <row r="3126" spans="4:7">
      <c r="D3126" s="173"/>
      <c r="E3126" s="173"/>
      <c r="F3126" s="173"/>
      <c r="G3126" s="173"/>
    </row>
    <row r="3127" spans="4:7">
      <c r="D3127" s="173"/>
      <c r="E3127" s="173"/>
      <c r="F3127" s="173"/>
      <c r="G3127" s="173"/>
    </row>
    <row r="3128" spans="4:7">
      <c r="D3128" s="173"/>
      <c r="E3128" s="173"/>
      <c r="F3128" s="173"/>
      <c r="G3128" s="173"/>
    </row>
    <row r="3129" spans="4:7">
      <c r="D3129" s="173"/>
      <c r="E3129" s="173"/>
      <c r="F3129" s="173"/>
      <c r="G3129" s="173"/>
    </row>
    <row r="3130" spans="4:7">
      <c r="D3130" s="173"/>
      <c r="E3130" s="173"/>
      <c r="F3130" s="173"/>
      <c r="G3130" s="173"/>
    </row>
    <row r="3131" spans="4:7">
      <c r="D3131" s="173"/>
      <c r="E3131" s="173"/>
      <c r="F3131" s="173"/>
      <c r="G3131" s="173"/>
    </row>
    <row r="3132" spans="4:7">
      <c r="D3132" s="173"/>
      <c r="E3132" s="173"/>
      <c r="F3132" s="173"/>
      <c r="G3132" s="173"/>
    </row>
    <row r="3133" spans="4:7">
      <c r="D3133" s="173"/>
      <c r="E3133" s="173"/>
      <c r="F3133" s="173"/>
      <c r="G3133" s="173"/>
    </row>
    <row r="3134" spans="4:7">
      <c r="D3134" s="173"/>
      <c r="E3134" s="173"/>
      <c r="F3134" s="173"/>
      <c r="G3134" s="173"/>
    </row>
    <row r="3135" spans="4:7">
      <c r="D3135" s="173"/>
      <c r="E3135" s="173"/>
      <c r="F3135" s="173"/>
      <c r="G3135" s="173"/>
    </row>
    <row r="3136" spans="4:7">
      <c r="D3136" s="173"/>
      <c r="E3136" s="173"/>
      <c r="F3136" s="173"/>
      <c r="G3136" s="173"/>
    </row>
    <row r="3137" spans="4:7">
      <c r="D3137" s="173"/>
      <c r="E3137" s="173"/>
      <c r="F3137" s="173"/>
      <c r="G3137" s="173"/>
    </row>
    <row r="3138" spans="4:7">
      <c r="D3138" s="173"/>
      <c r="E3138" s="173"/>
      <c r="F3138" s="173"/>
      <c r="G3138" s="173"/>
    </row>
    <row r="3139" spans="4:7">
      <c r="D3139" s="173"/>
      <c r="E3139" s="173"/>
      <c r="F3139" s="173"/>
      <c r="G3139" s="173"/>
    </row>
    <row r="3140" spans="4:7">
      <c r="D3140" s="173"/>
      <c r="E3140" s="173"/>
      <c r="F3140" s="173"/>
      <c r="G3140" s="173"/>
    </row>
    <row r="3141" spans="4:7">
      <c r="D3141" s="173"/>
      <c r="E3141" s="173"/>
      <c r="F3141" s="173"/>
      <c r="G3141" s="173"/>
    </row>
    <row r="3142" spans="4:7">
      <c r="D3142" s="173"/>
      <c r="E3142" s="173"/>
      <c r="F3142" s="173"/>
      <c r="G3142" s="173"/>
    </row>
    <row r="3143" spans="4:7">
      <c r="D3143" s="173"/>
      <c r="E3143" s="173"/>
      <c r="F3143" s="173"/>
      <c r="G3143" s="173"/>
    </row>
    <row r="3144" spans="4:7">
      <c r="D3144" s="173"/>
      <c r="E3144" s="173"/>
      <c r="F3144" s="173"/>
      <c r="G3144" s="173"/>
    </row>
    <row r="3145" spans="4:7">
      <c r="D3145" s="173"/>
      <c r="E3145" s="173"/>
      <c r="F3145" s="173"/>
      <c r="G3145" s="173"/>
    </row>
    <row r="3146" spans="4:7">
      <c r="D3146" s="173"/>
      <c r="E3146" s="173"/>
      <c r="F3146" s="173"/>
      <c r="G3146" s="173"/>
    </row>
    <row r="3147" spans="4:7">
      <c r="D3147" s="173"/>
      <c r="E3147" s="173"/>
      <c r="F3147" s="173"/>
      <c r="G3147" s="173"/>
    </row>
    <row r="3148" spans="4:7">
      <c r="D3148" s="173"/>
      <c r="E3148" s="173"/>
      <c r="F3148" s="173"/>
      <c r="G3148" s="173"/>
    </row>
    <row r="3149" spans="4:7">
      <c r="D3149" s="173"/>
      <c r="E3149" s="173"/>
      <c r="F3149" s="173"/>
      <c r="G3149" s="173"/>
    </row>
    <row r="3150" spans="4:7">
      <c r="D3150" s="173"/>
      <c r="E3150" s="173"/>
      <c r="F3150" s="173"/>
      <c r="G3150" s="173"/>
    </row>
    <row r="3151" spans="4:7">
      <c r="D3151" s="173"/>
      <c r="E3151" s="173"/>
      <c r="F3151" s="173"/>
      <c r="G3151" s="173"/>
    </row>
    <row r="3152" spans="4:7">
      <c r="D3152" s="173"/>
      <c r="E3152" s="173"/>
      <c r="F3152" s="173"/>
      <c r="G3152" s="173"/>
    </row>
    <row r="3153" spans="4:7">
      <c r="D3153" s="173"/>
      <c r="E3153" s="173"/>
      <c r="F3153" s="173"/>
      <c r="G3153" s="173"/>
    </row>
    <row r="3154" spans="4:7">
      <c r="D3154" s="173"/>
      <c r="E3154" s="173"/>
      <c r="F3154" s="173"/>
      <c r="G3154" s="173"/>
    </row>
    <row r="3155" spans="4:7">
      <c r="D3155" s="173"/>
      <c r="E3155" s="173"/>
      <c r="F3155" s="173"/>
      <c r="G3155" s="173"/>
    </row>
    <row r="3156" spans="4:7">
      <c r="D3156" s="173"/>
      <c r="E3156" s="173"/>
      <c r="F3156" s="173"/>
      <c r="G3156" s="173"/>
    </row>
    <row r="3157" spans="4:7">
      <c r="D3157" s="173"/>
      <c r="E3157" s="173"/>
      <c r="F3157" s="173"/>
      <c r="G3157" s="173"/>
    </row>
    <row r="3158" spans="4:7">
      <c r="D3158" s="173"/>
      <c r="E3158" s="173"/>
      <c r="F3158" s="173"/>
      <c r="G3158" s="173"/>
    </row>
    <row r="3159" spans="4:7">
      <c r="D3159" s="173"/>
      <c r="E3159" s="173"/>
      <c r="F3159" s="173"/>
      <c r="G3159" s="173"/>
    </row>
    <row r="3160" spans="4:7">
      <c r="D3160" s="173"/>
      <c r="E3160" s="173"/>
      <c r="F3160" s="173"/>
      <c r="G3160" s="173"/>
    </row>
    <row r="3161" spans="4:7">
      <c r="D3161" s="173"/>
      <c r="E3161" s="173"/>
      <c r="F3161" s="173"/>
      <c r="G3161" s="173"/>
    </row>
    <row r="3162" spans="4:7">
      <c r="D3162" s="173"/>
      <c r="E3162" s="173"/>
      <c r="F3162" s="173"/>
      <c r="G3162" s="173"/>
    </row>
    <row r="3163" spans="4:7">
      <c r="D3163" s="173"/>
      <c r="E3163" s="173"/>
      <c r="F3163" s="173"/>
      <c r="G3163" s="173"/>
    </row>
    <row r="3164" spans="4:7">
      <c r="D3164" s="173"/>
      <c r="E3164" s="173"/>
      <c r="F3164" s="173"/>
      <c r="G3164" s="173"/>
    </row>
    <row r="3165" spans="4:7">
      <c r="D3165" s="173"/>
      <c r="E3165" s="173"/>
      <c r="F3165" s="173"/>
      <c r="G3165" s="173"/>
    </row>
    <row r="3166" spans="4:7">
      <c r="D3166" s="173"/>
      <c r="E3166" s="173"/>
      <c r="F3166" s="173"/>
      <c r="G3166" s="173"/>
    </row>
    <row r="3167" spans="4:7">
      <c r="D3167" s="173"/>
      <c r="E3167" s="173"/>
      <c r="F3167" s="173"/>
      <c r="G3167" s="173"/>
    </row>
    <row r="3168" spans="4:7">
      <c r="D3168" s="173"/>
      <c r="E3168" s="173"/>
      <c r="F3168" s="173"/>
      <c r="G3168" s="173"/>
    </row>
    <row r="3169" spans="4:7">
      <c r="D3169" s="173"/>
      <c r="E3169" s="173"/>
      <c r="F3169" s="173"/>
      <c r="G3169" s="173"/>
    </row>
    <row r="3170" spans="4:7">
      <c r="D3170" s="173"/>
      <c r="E3170" s="173"/>
      <c r="F3170" s="173"/>
      <c r="G3170" s="173"/>
    </row>
    <row r="3171" spans="4:7">
      <c r="D3171" s="173"/>
      <c r="E3171" s="173"/>
      <c r="F3171" s="173"/>
      <c r="G3171" s="173"/>
    </row>
    <row r="3172" spans="4:7">
      <c r="D3172" s="173"/>
      <c r="E3172" s="173"/>
      <c r="F3172" s="173"/>
      <c r="G3172" s="173"/>
    </row>
    <row r="3173" spans="4:7">
      <c r="D3173" s="173"/>
      <c r="E3173" s="173"/>
      <c r="F3173" s="173"/>
      <c r="G3173" s="173"/>
    </row>
    <row r="3174" spans="4:7">
      <c r="D3174" s="173"/>
      <c r="E3174" s="173"/>
      <c r="F3174" s="173"/>
      <c r="G3174" s="173"/>
    </row>
    <row r="3175" spans="4:7">
      <c r="D3175" s="173"/>
      <c r="E3175" s="173"/>
      <c r="F3175" s="173"/>
      <c r="G3175" s="173"/>
    </row>
    <row r="3176" spans="4:7">
      <c r="D3176" s="173"/>
      <c r="E3176" s="173"/>
      <c r="F3176" s="173"/>
      <c r="G3176" s="173"/>
    </row>
    <row r="3177" spans="4:7">
      <c r="D3177" s="173"/>
      <c r="E3177" s="173"/>
      <c r="F3177" s="173"/>
      <c r="G3177" s="173"/>
    </row>
    <row r="3178" spans="4:7">
      <c r="D3178" s="173"/>
      <c r="E3178" s="173"/>
      <c r="F3178" s="173"/>
      <c r="G3178" s="173"/>
    </row>
    <row r="3179" spans="4:7">
      <c r="D3179" s="173"/>
      <c r="E3179" s="173"/>
      <c r="F3179" s="173"/>
      <c r="G3179" s="173"/>
    </row>
    <row r="3180" spans="4:7">
      <c r="D3180" s="173"/>
      <c r="E3180" s="173"/>
      <c r="F3180" s="173"/>
      <c r="G3180" s="173"/>
    </row>
    <row r="3181" spans="4:7">
      <c r="D3181" s="173"/>
      <c r="E3181" s="173"/>
      <c r="F3181" s="173"/>
      <c r="G3181" s="173"/>
    </row>
    <row r="3182" spans="4:7">
      <c r="D3182" s="173"/>
      <c r="E3182" s="173"/>
      <c r="F3182" s="173"/>
      <c r="G3182" s="173"/>
    </row>
    <row r="3183" spans="4:7">
      <c r="D3183" s="173"/>
      <c r="E3183" s="173"/>
      <c r="F3183" s="173"/>
      <c r="G3183" s="173"/>
    </row>
    <row r="3184" spans="4:7">
      <c r="D3184" s="173"/>
      <c r="E3184" s="173"/>
      <c r="F3184" s="173"/>
      <c r="G3184" s="173"/>
    </row>
    <row r="3185" spans="4:7">
      <c r="D3185" s="173"/>
      <c r="E3185" s="173"/>
      <c r="F3185" s="173"/>
      <c r="G3185" s="173"/>
    </row>
    <row r="3186" spans="4:7">
      <c r="D3186" s="173"/>
      <c r="E3186" s="173"/>
      <c r="F3186" s="173"/>
      <c r="G3186" s="173"/>
    </row>
    <row r="3187" spans="4:7">
      <c r="D3187" s="173"/>
      <c r="E3187" s="173"/>
      <c r="F3187" s="173"/>
      <c r="G3187" s="173"/>
    </row>
    <row r="3188" spans="4:7">
      <c r="D3188" s="173"/>
      <c r="E3188" s="173"/>
      <c r="F3188" s="173"/>
      <c r="G3188" s="173"/>
    </row>
    <row r="3189" spans="4:7">
      <c r="D3189" s="173"/>
      <c r="E3189" s="173"/>
      <c r="F3189" s="173"/>
      <c r="G3189" s="173"/>
    </row>
    <row r="3190" spans="4:7">
      <c r="D3190" s="173"/>
      <c r="E3190" s="173"/>
      <c r="F3190" s="173"/>
      <c r="G3190" s="173"/>
    </row>
    <row r="3191" spans="4:7">
      <c r="D3191" s="173"/>
      <c r="E3191" s="173"/>
      <c r="F3191" s="173"/>
      <c r="G3191" s="173"/>
    </row>
    <row r="3192" spans="4:7">
      <c r="D3192" s="173"/>
      <c r="E3192" s="173"/>
      <c r="F3192" s="173"/>
      <c r="G3192" s="173"/>
    </row>
    <row r="3193" spans="4:7">
      <c r="D3193" s="173"/>
      <c r="E3193" s="173"/>
      <c r="F3193" s="173"/>
      <c r="G3193" s="173"/>
    </row>
    <row r="3194" spans="4:7">
      <c r="D3194" s="173"/>
      <c r="E3194" s="173"/>
      <c r="F3194" s="173"/>
      <c r="G3194" s="173"/>
    </row>
    <row r="3195" spans="4:7">
      <c r="D3195" s="173"/>
      <c r="E3195" s="173"/>
      <c r="F3195" s="173"/>
      <c r="G3195" s="173"/>
    </row>
    <row r="3196" spans="4:7">
      <c r="D3196" s="173"/>
      <c r="E3196" s="173"/>
      <c r="F3196" s="173"/>
      <c r="G3196" s="173"/>
    </row>
    <row r="3197" spans="4:7">
      <c r="D3197" s="173"/>
      <c r="E3197" s="173"/>
      <c r="F3197" s="173"/>
      <c r="G3197" s="173"/>
    </row>
    <row r="3198" spans="4:7">
      <c r="D3198" s="173"/>
      <c r="E3198" s="173"/>
      <c r="F3198" s="173"/>
      <c r="G3198" s="173"/>
    </row>
    <row r="3199" spans="4:7">
      <c r="D3199" s="173"/>
      <c r="E3199" s="173"/>
      <c r="F3199" s="173"/>
      <c r="G3199" s="173"/>
    </row>
    <row r="3200" spans="4:7">
      <c r="D3200" s="173"/>
      <c r="E3200" s="173"/>
      <c r="F3200" s="173"/>
      <c r="G3200" s="173"/>
    </row>
    <row r="3201" spans="4:7">
      <c r="D3201" s="173"/>
      <c r="E3201" s="173"/>
      <c r="F3201" s="173"/>
      <c r="G3201" s="173"/>
    </row>
    <row r="3202" spans="4:7">
      <c r="D3202" s="173"/>
      <c r="E3202" s="173"/>
      <c r="F3202" s="173"/>
      <c r="G3202" s="173"/>
    </row>
    <row r="3203" spans="4:7">
      <c r="D3203" s="173"/>
      <c r="E3203" s="173"/>
      <c r="F3203" s="173"/>
      <c r="G3203" s="173"/>
    </row>
    <row r="3204" spans="4:7">
      <c r="D3204" s="173"/>
      <c r="E3204" s="173"/>
      <c r="F3204" s="173"/>
      <c r="G3204" s="173"/>
    </row>
    <row r="3205" spans="4:7">
      <c r="D3205" s="173"/>
      <c r="E3205" s="173"/>
      <c r="F3205" s="173"/>
      <c r="G3205" s="173"/>
    </row>
    <row r="3206" spans="4:7">
      <c r="D3206" s="173"/>
      <c r="E3206" s="173"/>
      <c r="F3206" s="173"/>
      <c r="G3206" s="173"/>
    </row>
    <row r="3207" spans="4:7">
      <c r="D3207" s="173"/>
      <c r="E3207" s="173"/>
      <c r="F3207" s="173"/>
      <c r="G3207" s="173"/>
    </row>
    <row r="3208" spans="4:7">
      <c r="D3208" s="173"/>
      <c r="E3208" s="173"/>
      <c r="F3208" s="173"/>
      <c r="G3208" s="173"/>
    </row>
    <row r="3209" spans="4:7">
      <c r="D3209" s="173"/>
      <c r="E3209" s="173"/>
      <c r="F3209" s="173"/>
      <c r="G3209" s="173"/>
    </row>
    <row r="3210" spans="4:7">
      <c r="D3210" s="173"/>
      <c r="E3210" s="173"/>
      <c r="F3210" s="173"/>
      <c r="G3210" s="173"/>
    </row>
    <row r="3211" spans="4:7">
      <c r="D3211" s="173"/>
      <c r="E3211" s="173"/>
      <c r="F3211" s="173"/>
      <c r="G3211" s="173"/>
    </row>
    <row r="3212" spans="4:7">
      <c r="D3212" s="173"/>
      <c r="E3212" s="173"/>
      <c r="F3212" s="173"/>
      <c r="G3212" s="173"/>
    </row>
    <row r="3213" spans="4:7">
      <c r="D3213" s="173"/>
      <c r="E3213" s="173"/>
      <c r="F3213" s="173"/>
      <c r="G3213" s="173"/>
    </row>
    <row r="3214" spans="4:7">
      <c r="D3214" s="173"/>
      <c r="E3214" s="173"/>
      <c r="F3214" s="173"/>
      <c r="G3214" s="173"/>
    </row>
    <row r="3215" spans="4:7">
      <c r="D3215" s="173"/>
      <c r="E3215" s="173"/>
      <c r="F3215" s="173"/>
      <c r="G3215" s="173"/>
    </row>
    <row r="3216" spans="4:7">
      <c r="D3216" s="173"/>
      <c r="E3216" s="173"/>
      <c r="F3216" s="173"/>
      <c r="G3216" s="173"/>
    </row>
    <row r="3217" spans="4:7">
      <c r="D3217" s="173"/>
      <c r="E3217" s="173"/>
      <c r="F3217" s="173"/>
      <c r="G3217" s="173"/>
    </row>
    <row r="3218" spans="4:7">
      <c r="D3218" s="173"/>
      <c r="E3218" s="173"/>
      <c r="F3218" s="173"/>
      <c r="G3218" s="173"/>
    </row>
    <row r="3219" spans="4:7">
      <c r="D3219" s="173"/>
      <c r="E3219" s="173"/>
      <c r="F3219" s="173"/>
      <c r="G3219" s="173"/>
    </row>
    <row r="3220" spans="4:7">
      <c r="D3220" s="173"/>
      <c r="E3220" s="173"/>
      <c r="F3220" s="173"/>
      <c r="G3220" s="173"/>
    </row>
    <row r="3221" spans="4:7">
      <c r="D3221" s="173"/>
      <c r="E3221" s="173"/>
      <c r="F3221" s="173"/>
      <c r="G3221" s="173"/>
    </row>
    <row r="3222" spans="4:7">
      <c r="D3222" s="173"/>
      <c r="E3222" s="173"/>
      <c r="F3222" s="173"/>
      <c r="G3222" s="173"/>
    </row>
    <row r="3223" spans="4:7">
      <c r="D3223" s="173"/>
      <c r="E3223" s="173"/>
      <c r="F3223" s="173"/>
      <c r="G3223" s="173"/>
    </row>
    <row r="3224" spans="4:7">
      <c r="D3224" s="173"/>
      <c r="E3224" s="173"/>
      <c r="F3224" s="173"/>
      <c r="G3224" s="173"/>
    </row>
    <row r="3225" spans="4:7">
      <c r="D3225" s="173"/>
      <c r="E3225" s="173"/>
      <c r="F3225" s="173"/>
      <c r="G3225" s="173"/>
    </row>
    <row r="3226" spans="4:7">
      <c r="D3226" s="173"/>
      <c r="E3226" s="173"/>
      <c r="F3226" s="173"/>
      <c r="G3226" s="173"/>
    </row>
    <row r="3227" spans="4:7">
      <c r="D3227" s="173"/>
      <c r="E3227" s="173"/>
      <c r="F3227" s="173"/>
      <c r="G3227" s="173"/>
    </row>
    <row r="3228" spans="4:7">
      <c r="D3228" s="173"/>
      <c r="E3228" s="173"/>
      <c r="F3228" s="173"/>
      <c r="G3228" s="173"/>
    </row>
    <row r="3229" spans="4:7">
      <c r="D3229" s="173"/>
      <c r="E3229" s="173"/>
      <c r="F3229" s="173"/>
      <c r="G3229" s="173"/>
    </row>
    <row r="3230" spans="4:7">
      <c r="D3230" s="173"/>
      <c r="E3230" s="173"/>
      <c r="F3230" s="173"/>
      <c r="G3230" s="173"/>
    </row>
    <row r="3231" spans="4:7">
      <c r="D3231" s="173"/>
      <c r="E3231" s="173"/>
      <c r="F3231" s="173"/>
      <c r="G3231" s="173"/>
    </row>
    <row r="3232" spans="4:7">
      <c r="D3232" s="173"/>
      <c r="E3232" s="173"/>
      <c r="F3232" s="173"/>
      <c r="G3232" s="173"/>
    </row>
    <row r="3233" spans="4:7">
      <c r="D3233" s="173"/>
      <c r="E3233" s="173"/>
      <c r="F3233" s="173"/>
      <c r="G3233" s="173"/>
    </row>
    <row r="3234" spans="4:7">
      <c r="D3234" s="173"/>
      <c r="E3234" s="173"/>
      <c r="F3234" s="173"/>
      <c r="G3234" s="173"/>
    </row>
    <row r="3235" spans="4:7">
      <c r="D3235" s="173"/>
      <c r="E3235" s="173"/>
      <c r="F3235" s="173"/>
      <c r="G3235" s="173"/>
    </row>
    <row r="3236" spans="4:7">
      <c r="D3236" s="173"/>
      <c r="E3236" s="173"/>
      <c r="F3236" s="173"/>
      <c r="G3236" s="173"/>
    </row>
    <row r="3237" spans="4:7">
      <c r="D3237" s="173"/>
      <c r="E3237" s="173"/>
      <c r="F3237" s="173"/>
      <c r="G3237" s="173"/>
    </row>
    <row r="3238" spans="4:7">
      <c r="D3238" s="173"/>
      <c r="E3238" s="173"/>
      <c r="F3238" s="173"/>
      <c r="G3238" s="173"/>
    </row>
    <row r="3239" spans="4:7">
      <c r="D3239" s="173"/>
      <c r="E3239" s="173"/>
      <c r="F3239" s="173"/>
      <c r="G3239" s="173"/>
    </row>
    <row r="3240" spans="4:7">
      <c r="D3240" s="173"/>
      <c r="E3240" s="173"/>
      <c r="F3240" s="173"/>
      <c r="G3240" s="173"/>
    </row>
    <row r="3241" spans="4:7">
      <c r="D3241" s="173"/>
      <c r="E3241" s="173"/>
      <c r="F3241" s="173"/>
      <c r="G3241" s="173"/>
    </row>
    <row r="3242" spans="4:7">
      <c r="D3242" s="173"/>
      <c r="E3242" s="173"/>
      <c r="F3242" s="173"/>
      <c r="G3242" s="173"/>
    </row>
    <row r="3243" spans="4:7">
      <c r="D3243" s="173"/>
      <c r="E3243" s="173"/>
      <c r="F3243" s="173"/>
      <c r="G3243" s="173"/>
    </row>
    <row r="3244" spans="4:7">
      <c r="D3244" s="173"/>
      <c r="E3244" s="173"/>
      <c r="F3244" s="173"/>
      <c r="G3244" s="173"/>
    </row>
    <row r="3245" spans="4:7">
      <c r="D3245" s="173"/>
      <c r="E3245" s="173"/>
      <c r="F3245" s="173"/>
      <c r="G3245" s="173"/>
    </row>
    <row r="3246" spans="4:7">
      <c r="D3246" s="173"/>
      <c r="E3246" s="173"/>
      <c r="F3246" s="173"/>
      <c r="G3246" s="173"/>
    </row>
    <row r="3247" spans="4:7">
      <c r="D3247" s="173"/>
      <c r="E3247" s="173"/>
      <c r="F3247" s="173"/>
      <c r="G3247" s="173"/>
    </row>
    <row r="3248" spans="4:7">
      <c r="D3248" s="173"/>
      <c r="E3248" s="173"/>
      <c r="F3248" s="173"/>
      <c r="G3248" s="173"/>
    </row>
    <row r="3249" spans="4:7">
      <c r="D3249" s="173"/>
      <c r="E3249" s="173"/>
      <c r="F3249" s="173"/>
      <c r="G3249" s="173"/>
    </row>
    <row r="3250" spans="4:7">
      <c r="D3250" s="173"/>
      <c r="E3250" s="173"/>
      <c r="F3250" s="173"/>
      <c r="G3250" s="173"/>
    </row>
    <row r="3251" spans="4:7">
      <c r="D3251" s="173"/>
      <c r="E3251" s="173"/>
      <c r="F3251" s="173"/>
      <c r="G3251" s="173"/>
    </row>
    <row r="3252" spans="4:7">
      <c r="D3252" s="173"/>
      <c r="E3252" s="173"/>
      <c r="F3252" s="173"/>
      <c r="G3252" s="173"/>
    </row>
    <row r="3253" spans="4:7">
      <c r="D3253" s="173"/>
      <c r="E3253" s="173"/>
      <c r="F3253" s="173"/>
      <c r="G3253" s="173"/>
    </row>
    <row r="3254" spans="4:7">
      <c r="D3254" s="173"/>
      <c r="E3254" s="173"/>
      <c r="F3254" s="173"/>
      <c r="G3254" s="173"/>
    </row>
    <row r="3255" spans="4:7">
      <c r="D3255" s="173"/>
      <c r="E3255" s="173"/>
      <c r="F3255" s="173"/>
      <c r="G3255" s="173"/>
    </row>
    <row r="3256" spans="4:7">
      <c r="D3256" s="173"/>
      <c r="E3256" s="173"/>
      <c r="F3256" s="173"/>
      <c r="G3256" s="173"/>
    </row>
    <row r="3257" spans="4:7">
      <c r="D3257" s="173"/>
      <c r="E3257" s="173"/>
      <c r="F3257" s="173"/>
      <c r="G3257" s="173"/>
    </row>
    <row r="3258" spans="4:7">
      <c r="D3258" s="173"/>
      <c r="E3258" s="173"/>
      <c r="F3258" s="173"/>
      <c r="G3258" s="173"/>
    </row>
    <row r="3259" spans="4:7">
      <c r="D3259" s="173"/>
      <c r="E3259" s="173"/>
      <c r="F3259" s="173"/>
      <c r="G3259" s="173"/>
    </row>
    <row r="3260" spans="4:7">
      <c r="D3260" s="173"/>
      <c r="E3260" s="173"/>
      <c r="F3260" s="173"/>
      <c r="G3260" s="173"/>
    </row>
    <row r="3261" spans="4:7">
      <c r="D3261" s="173"/>
      <c r="E3261" s="173"/>
      <c r="F3261" s="173"/>
      <c r="G3261" s="173"/>
    </row>
    <row r="3262" spans="4:7">
      <c r="D3262" s="173"/>
      <c r="E3262" s="173"/>
      <c r="F3262" s="173"/>
      <c r="G3262" s="173"/>
    </row>
    <row r="3263" spans="4:7">
      <c r="D3263" s="173"/>
      <c r="E3263" s="173"/>
      <c r="F3263" s="173"/>
      <c r="G3263" s="173"/>
    </row>
    <row r="3264" spans="4:7">
      <c r="D3264" s="173"/>
      <c r="E3264" s="173"/>
      <c r="F3264" s="173"/>
      <c r="G3264" s="173"/>
    </row>
    <row r="3265" spans="4:7">
      <c r="D3265" s="173"/>
      <c r="E3265" s="173"/>
      <c r="F3265" s="173"/>
      <c r="G3265" s="173"/>
    </row>
    <row r="3266" spans="4:7">
      <c r="D3266" s="173"/>
      <c r="E3266" s="173"/>
      <c r="F3266" s="173"/>
      <c r="G3266" s="173"/>
    </row>
    <row r="3267" spans="4:7">
      <c r="D3267" s="173"/>
      <c r="E3267" s="173"/>
      <c r="F3267" s="173"/>
      <c r="G3267" s="173"/>
    </row>
    <row r="3268" spans="4:7">
      <c r="D3268" s="173"/>
      <c r="E3268" s="173"/>
      <c r="F3268" s="173"/>
      <c r="G3268" s="173"/>
    </row>
    <row r="3269" spans="4:7">
      <c r="D3269" s="173"/>
      <c r="E3269" s="173"/>
      <c r="F3269" s="173"/>
      <c r="G3269" s="173"/>
    </row>
    <row r="3270" spans="4:7">
      <c r="D3270" s="173"/>
      <c r="E3270" s="173"/>
      <c r="F3270" s="173"/>
      <c r="G3270" s="173"/>
    </row>
    <row r="3271" spans="4:7">
      <c r="D3271" s="173"/>
      <c r="E3271" s="173"/>
      <c r="F3271" s="173"/>
      <c r="G3271" s="173"/>
    </row>
    <row r="3272" spans="4:7">
      <c r="D3272" s="173"/>
      <c r="E3272" s="173"/>
      <c r="F3272" s="173"/>
      <c r="G3272" s="173"/>
    </row>
    <row r="3273" spans="4:7">
      <c r="D3273" s="173"/>
      <c r="E3273" s="173"/>
      <c r="F3273" s="173"/>
      <c r="G3273" s="173"/>
    </row>
    <row r="3274" spans="4:7">
      <c r="D3274" s="173"/>
      <c r="E3274" s="173"/>
      <c r="F3274" s="173"/>
      <c r="G3274" s="173"/>
    </row>
    <row r="3275" spans="4:7">
      <c r="D3275" s="173"/>
      <c r="E3275" s="173"/>
      <c r="F3275" s="173"/>
      <c r="G3275" s="173"/>
    </row>
    <row r="3276" spans="4:7">
      <c r="D3276" s="173"/>
      <c r="E3276" s="173"/>
      <c r="F3276" s="173"/>
      <c r="G3276" s="173"/>
    </row>
    <row r="3277" spans="4:7">
      <c r="D3277" s="173"/>
      <c r="E3277" s="173"/>
      <c r="F3277" s="173"/>
      <c r="G3277" s="173"/>
    </row>
    <row r="3278" spans="4:7">
      <c r="D3278" s="173"/>
      <c r="E3278" s="173"/>
      <c r="F3278" s="173"/>
      <c r="G3278" s="173"/>
    </row>
    <row r="3279" spans="4:7">
      <c r="D3279" s="173"/>
      <c r="E3279" s="173"/>
      <c r="F3279" s="173"/>
      <c r="G3279" s="173"/>
    </row>
    <row r="3280" spans="4:7">
      <c r="D3280" s="173"/>
      <c r="E3280" s="173"/>
      <c r="F3280" s="173"/>
      <c r="G3280" s="173"/>
    </row>
    <row r="3281" spans="4:7">
      <c r="D3281" s="173"/>
      <c r="E3281" s="173"/>
      <c r="F3281" s="173"/>
      <c r="G3281" s="173"/>
    </row>
    <row r="3282" spans="4:7">
      <c r="D3282" s="173"/>
      <c r="E3282" s="173"/>
      <c r="F3282" s="173"/>
      <c r="G3282" s="173"/>
    </row>
    <row r="3283" spans="4:7">
      <c r="D3283" s="173"/>
      <c r="E3283" s="173"/>
      <c r="F3283" s="173"/>
      <c r="G3283" s="173"/>
    </row>
    <row r="3284" spans="4:7">
      <c r="D3284" s="173"/>
      <c r="E3284" s="173"/>
      <c r="F3284" s="173"/>
      <c r="G3284" s="173"/>
    </row>
    <row r="3285" spans="4:7">
      <c r="D3285" s="173"/>
      <c r="E3285" s="173"/>
      <c r="F3285" s="173"/>
      <c r="G3285" s="173"/>
    </row>
    <row r="3286" spans="4:7">
      <c r="D3286" s="173"/>
      <c r="E3286" s="173"/>
      <c r="F3286" s="173"/>
      <c r="G3286" s="173"/>
    </row>
    <row r="3287" spans="4:7">
      <c r="D3287" s="173"/>
      <c r="E3287" s="173"/>
      <c r="F3287" s="173"/>
      <c r="G3287" s="173"/>
    </row>
    <row r="3288" spans="4:7">
      <c r="D3288" s="173"/>
      <c r="E3288" s="173"/>
      <c r="F3288" s="173"/>
      <c r="G3288" s="173"/>
    </row>
    <row r="3289" spans="4:7">
      <c r="D3289" s="173"/>
      <c r="E3289" s="173"/>
      <c r="F3289" s="173"/>
      <c r="G3289" s="173"/>
    </row>
    <row r="3290" spans="4:7">
      <c r="D3290" s="173"/>
      <c r="E3290" s="173"/>
      <c r="F3290" s="173"/>
      <c r="G3290" s="173"/>
    </row>
    <row r="3291" spans="4:7">
      <c r="D3291" s="173"/>
      <c r="E3291" s="173"/>
      <c r="F3291" s="173"/>
      <c r="G3291" s="173"/>
    </row>
    <row r="3292" spans="4:7">
      <c r="D3292" s="173"/>
      <c r="E3292" s="173"/>
      <c r="F3292" s="173"/>
      <c r="G3292" s="173"/>
    </row>
    <row r="3293" spans="4:7">
      <c r="D3293" s="173"/>
      <c r="E3293" s="173"/>
      <c r="F3293" s="173"/>
      <c r="G3293" s="173"/>
    </row>
    <row r="3294" spans="4:7">
      <c r="D3294" s="173"/>
      <c r="E3294" s="173"/>
      <c r="F3294" s="173"/>
      <c r="G3294" s="173"/>
    </row>
    <row r="3295" spans="4:7">
      <c r="D3295" s="173"/>
      <c r="E3295" s="173"/>
      <c r="F3295" s="173"/>
      <c r="G3295" s="173"/>
    </row>
    <row r="3296" spans="4:7">
      <c r="D3296" s="173"/>
      <c r="E3296" s="173"/>
      <c r="F3296" s="173"/>
      <c r="G3296" s="173"/>
    </row>
    <row r="3297" spans="4:7">
      <c r="D3297" s="173"/>
      <c r="E3297" s="173"/>
      <c r="F3297" s="173"/>
      <c r="G3297" s="173"/>
    </row>
    <row r="3298" spans="4:7">
      <c r="D3298" s="173"/>
      <c r="E3298" s="173"/>
      <c r="F3298" s="173"/>
      <c r="G3298" s="173"/>
    </row>
    <row r="3299" spans="4:7">
      <c r="D3299" s="173"/>
      <c r="E3299" s="173"/>
      <c r="F3299" s="173"/>
      <c r="G3299" s="173"/>
    </row>
    <row r="3300" spans="4:7">
      <c r="D3300" s="173"/>
      <c r="E3300" s="173"/>
      <c r="F3300" s="173"/>
      <c r="G3300" s="173"/>
    </row>
    <row r="3301" spans="4:7">
      <c r="D3301" s="173"/>
      <c r="E3301" s="173"/>
      <c r="F3301" s="173"/>
      <c r="G3301" s="173"/>
    </row>
    <row r="3302" spans="4:7">
      <c r="D3302" s="173"/>
      <c r="E3302" s="173"/>
      <c r="F3302" s="173"/>
      <c r="G3302" s="173"/>
    </row>
    <row r="3303" spans="4:7">
      <c r="D3303" s="173"/>
      <c r="E3303" s="173"/>
      <c r="F3303" s="173"/>
      <c r="G3303" s="173"/>
    </row>
    <row r="3304" spans="4:7">
      <c r="D3304" s="173"/>
      <c r="E3304" s="173"/>
      <c r="F3304" s="173"/>
      <c r="G3304" s="173"/>
    </row>
    <row r="3305" spans="4:7">
      <c r="D3305" s="173"/>
      <c r="E3305" s="173"/>
      <c r="F3305" s="173"/>
      <c r="G3305" s="173"/>
    </row>
    <row r="3306" spans="4:7">
      <c r="D3306" s="173"/>
      <c r="E3306" s="173"/>
      <c r="F3306" s="173"/>
      <c r="G3306" s="173"/>
    </row>
    <row r="3307" spans="4:7">
      <c r="D3307" s="173"/>
      <c r="E3307" s="173"/>
      <c r="F3307" s="173"/>
      <c r="G3307" s="173"/>
    </row>
    <row r="3308" spans="4:7">
      <c r="D3308" s="173"/>
      <c r="E3308" s="173"/>
      <c r="F3308" s="173"/>
      <c r="G3308" s="173"/>
    </row>
    <row r="3309" spans="4:7">
      <c r="D3309" s="173"/>
      <c r="E3309" s="173"/>
      <c r="F3309" s="173"/>
      <c r="G3309" s="173"/>
    </row>
    <row r="3310" spans="4:7">
      <c r="D3310" s="173"/>
      <c r="E3310" s="173"/>
      <c r="F3310" s="173"/>
      <c r="G3310" s="173"/>
    </row>
    <row r="3311" spans="4:7">
      <c r="D3311" s="173"/>
      <c r="E3311" s="173"/>
      <c r="F3311" s="173"/>
      <c r="G3311" s="173"/>
    </row>
    <row r="3312" spans="4:7">
      <c r="D3312" s="173"/>
      <c r="E3312" s="173"/>
      <c r="F3312" s="173"/>
      <c r="G3312" s="173"/>
    </row>
    <row r="3313" spans="4:7">
      <c r="D3313" s="173"/>
      <c r="E3313" s="173"/>
      <c r="F3313" s="173"/>
      <c r="G3313" s="173"/>
    </row>
    <row r="3314" spans="4:7">
      <c r="D3314" s="173"/>
      <c r="E3314" s="173"/>
      <c r="F3314" s="173"/>
      <c r="G3314" s="173"/>
    </row>
    <row r="3315" spans="4:7">
      <c r="D3315" s="173"/>
      <c r="E3315" s="173"/>
      <c r="F3315" s="173"/>
      <c r="G3315" s="173"/>
    </row>
    <row r="3316" spans="4:7">
      <c r="D3316" s="173"/>
      <c r="E3316" s="173"/>
      <c r="F3316" s="173"/>
      <c r="G3316" s="173"/>
    </row>
    <row r="3317" spans="4:7">
      <c r="D3317" s="173"/>
      <c r="E3317" s="173"/>
      <c r="F3317" s="173"/>
      <c r="G3317" s="173"/>
    </row>
    <row r="3318" spans="4:7">
      <c r="D3318" s="173"/>
      <c r="E3318" s="173"/>
      <c r="F3318" s="173"/>
      <c r="G3318" s="173"/>
    </row>
    <row r="3319" spans="4:7">
      <c r="D3319" s="173"/>
      <c r="E3319" s="173"/>
      <c r="F3319" s="173"/>
      <c r="G3319" s="173"/>
    </row>
    <row r="3320" spans="4:7">
      <c r="D3320" s="173"/>
      <c r="E3320" s="173"/>
      <c r="F3320" s="173"/>
      <c r="G3320" s="173"/>
    </row>
    <row r="3321" spans="4:7">
      <c r="D3321" s="173"/>
      <c r="E3321" s="173"/>
      <c r="F3321" s="173"/>
      <c r="G3321" s="173"/>
    </row>
    <row r="3322" spans="4:7">
      <c r="D3322" s="173"/>
      <c r="E3322" s="173"/>
      <c r="F3322" s="173"/>
      <c r="G3322" s="173"/>
    </row>
    <row r="3323" spans="4:7">
      <c r="D3323" s="173"/>
      <c r="E3323" s="173"/>
      <c r="F3323" s="173"/>
      <c r="G3323" s="173"/>
    </row>
    <row r="3324" spans="4:7">
      <c r="D3324" s="173"/>
      <c r="E3324" s="173"/>
      <c r="F3324" s="173"/>
      <c r="G3324" s="173"/>
    </row>
    <row r="3325" spans="4:7">
      <c r="D3325" s="173"/>
      <c r="E3325" s="173"/>
      <c r="F3325" s="173"/>
      <c r="G3325" s="173"/>
    </row>
    <row r="3326" spans="4:7">
      <c r="D3326" s="173"/>
      <c r="E3326" s="173"/>
      <c r="F3326" s="173"/>
      <c r="G3326" s="173"/>
    </row>
    <row r="3327" spans="4:7">
      <c r="D3327" s="173"/>
      <c r="E3327" s="173"/>
      <c r="F3327" s="173"/>
      <c r="G3327" s="173"/>
    </row>
    <row r="3328" spans="4:7">
      <c r="D3328" s="173"/>
      <c r="E3328" s="173"/>
      <c r="F3328" s="173"/>
      <c r="G3328" s="173"/>
    </row>
    <row r="3329" spans="4:7">
      <c r="D3329" s="173"/>
      <c r="E3329" s="173"/>
      <c r="F3329" s="173"/>
      <c r="G3329" s="173"/>
    </row>
    <row r="3330" spans="4:7">
      <c r="D3330" s="173"/>
      <c r="E3330" s="173"/>
      <c r="F3330" s="173"/>
      <c r="G3330" s="173"/>
    </row>
    <row r="3331" spans="4:7">
      <c r="D3331" s="173"/>
      <c r="E3331" s="173"/>
      <c r="F3331" s="173"/>
      <c r="G3331" s="173"/>
    </row>
    <row r="3332" spans="4:7">
      <c r="D3332" s="173"/>
      <c r="E3332" s="173"/>
      <c r="F3332" s="173"/>
      <c r="G3332" s="173"/>
    </row>
    <row r="3333" spans="4:7">
      <c r="D3333" s="173"/>
      <c r="E3333" s="173"/>
      <c r="F3333" s="173"/>
      <c r="G3333" s="173"/>
    </row>
    <row r="3334" spans="4:7">
      <c r="D3334" s="173"/>
      <c r="E3334" s="173"/>
      <c r="F3334" s="173"/>
      <c r="G3334" s="173"/>
    </row>
    <row r="3335" spans="4:7">
      <c r="D3335" s="173"/>
      <c r="E3335" s="173"/>
      <c r="F3335" s="173"/>
      <c r="G3335" s="173"/>
    </row>
    <row r="3336" spans="4:7">
      <c r="D3336" s="173"/>
      <c r="E3336" s="173"/>
      <c r="F3336" s="173"/>
      <c r="G3336" s="173"/>
    </row>
    <row r="3337" spans="4:7">
      <c r="D3337" s="173"/>
      <c r="E3337" s="173"/>
      <c r="F3337" s="173"/>
      <c r="G3337" s="173"/>
    </row>
    <row r="3338" spans="4:7">
      <c r="D3338" s="173"/>
      <c r="E3338" s="173"/>
      <c r="F3338" s="173"/>
      <c r="G3338" s="173"/>
    </row>
    <row r="3339" spans="4:7">
      <c r="D3339" s="173"/>
      <c r="E3339" s="173"/>
      <c r="F3339" s="173"/>
      <c r="G3339" s="173"/>
    </row>
    <row r="3340" spans="4:7">
      <c r="D3340" s="173"/>
      <c r="E3340" s="173"/>
      <c r="F3340" s="173"/>
      <c r="G3340" s="173"/>
    </row>
    <row r="3341" spans="4:7">
      <c r="D3341" s="173"/>
      <c r="E3341" s="173"/>
      <c r="F3341" s="173"/>
      <c r="G3341" s="173"/>
    </row>
    <row r="3342" spans="4:7">
      <c r="D3342" s="173"/>
      <c r="E3342" s="173"/>
      <c r="F3342" s="173"/>
      <c r="G3342" s="173"/>
    </row>
    <row r="3343" spans="4:7">
      <c r="D3343" s="173"/>
      <c r="E3343" s="173"/>
      <c r="F3343" s="173"/>
      <c r="G3343" s="173"/>
    </row>
    <row r="3344" spans="4:7">
      <c r="D3344" s="173"/>
      <c r="E3344" s="173"/>
      <c r="F3344" s="173"/>
      <c r="G3344" s="173"/>
    </row>
    <row r="3345" spans="4:7">
      <c r="D3345" s="173"/>
      <c r="E3345" s="173"/>
      <c r="F3345" s="173"/>
      <c r="G3345" s="173"/>
    </row>
    <row r="3346" spans="4:7">
      <c r="D3346" s="173"/>
      <c r="E3346" s="173"/>
      <c r="F3346" s="173"/>
      <c r="G3346" s="173"/>
    </row>
    <row r="3347" spans="4:7">
      <c r="D3347" s="173"/>
      <c r="E3347" s="173"/>
      <c r="F3347" s="173"/>
      <c r="G3347" s="173"/>
    </row>
    <row r="3348" spans="4:7">
      <c r="D3348" s="173"/>
      <c r="E3348" s="173"/>
      <c r="F3348" s="173"/>
      <c r="G3348" s="173"/>
    </row>
    <row r="3349" spans="4:7">
      <c r="D3349" s="173"/>
      <c r="E3349" s="173"/>
      <c r="F3349" s="173"/>
      <c r="G3349" s="173"/>
    </row>
    <row r="3350" spans="4:7">
      <c r="D3350" s="173"/>
      <c r="E3350" s="173"/>
      <c r="F3350" s="173"/>
      <c r="G3350" s="173"/>
    </row>
    <row r="3351" spans="4:7">
      <c r="D3351" s="173"/>
      <c r="E3351" s="173"/>
      <c r="F3351" s="173"/>
      <c r="G3351" s="173"/>
    </row>
    <row r="3352" spans="4:7">
      <c r="D3352" s="173"/>
      <c r="E3352" s="173"/>
      <c r="F3352" s="173"/>
      <c r="G3352" s="173"/>
    </row>
    <row r="3353" spans="4:7">
      <c r="D3353" s="173"/>
      <c r="E3353" s="173"/>
      <c r="F3353" s="173"/>
      <c r="G3353" s="173"/>
    </row>
    <row r="3354" spans="4:7">
      <c r="D3354" s="173"/>
      <c r="E3354" s="173"/>
      <c r="F3354" s="173"/>
      <c r="G3354" s="173"/>
    </row>
    <row r="3355" spans="4:7">
      <c r="D3355" s="173"/>
      <c r="E3355" s="173"/>
      <c r="F3355" s="173"/>
      <c r="G3355" s="173"/>
    </row>
    <row r="3356" spans="4:7">
      <c r="D3356" s="173"/>
      <c r="E3356" s="173"/>
      <c r="F3356" s="173"/>
      <c r="G3356" s="173"/>
    </row>
    <row r="3357" spans="4:7">
      <c r="D3357" s="173"/>
      <c r="E3357" s="173"/>
      <c r="F3357" s="173"/>
      <c r="G3357" s="173"/>
    </row>
    <row r="3358" spans="4:7">
      <c r="D3358" s="173"/>
      <c r="E3358" s="173"/>
      <c r="F3358" s="173"/>
      <c r="G3358" s="173"/>
    </row>
    <row r="3359" spans="4:7">
      <c r="D3359" s="173"/>
      <c r="E3359" s="173"/>
      <c r="F3359" s="173"/>
      <c r="G3359" s="173"/>
    </row>
    <row r="3360" spans="4:7">
      <c r="D3360" s="173"/>
      <c r="E3360" s="173"/>
      <c r="F3360" s="173"/>
      <c r="G3360" s="173"/>
    </row>
    <row r="3361" spans="4:7">
      <c r="D3361" s="173"/>
      <c r="E3361" s="173"/>
      <c r="F3361" s="173"/>
      <c r="G3361" s="173"/>
    </row>
    <row r="3362" spans="4:7">
      <c r="D3362" s="173"/>
      <c r="E3362" s="173"/>
      <c r="F3362" s="173"/>
      <c r="G3362" s="173"/>
    </row>
    <row r="3363" spans="4:7">
      <c r="D3363" s="173"/>
      <c r="E3363" s="173"/>
      <c r="F3363" s="173"/>
      <c r="G3363" s="173"/>
    </row>
    <row r="3364" spans="4:7">
      <c r="D3364" s="173"/>
      <c r="E3364" s="173"/>
      <c r="F3364" s="173"/>
      <c r="G3364" s="173"/>
    </row>
    <row r="3365" spans="4:7">
      <c r="D3365" s="173"/>
      <c r="E3365" s="173"/>
      <c r="F3365" s="173"/>
      <c r="G3365" s="173"/>
    </row>
    <row r="3366" spans="4:7">
      <c r="D3366" s="173"/>
      <c r="E3366" s="173"/>
      <c r="F3366" s="173"/>
      <c r="G3366" s="173"/>
    </row>
    <row r="3367" spans="4:7">
      <c r="D3367" s="173"/>
      <c r="E3367" s="173"/>
      <c r="F3367" s="173"/>
      <c r="G3367" s="173"/>
    </row>
    <row r="3368" spans="4:7">
      <c r="D3368" s="173"/>
      <c r="E3368" s="173"/>
      <c r="F3368" s="173"/>
      <c r="G3368" s="173"/>
    </row>
    <row r="3369" spans="4:7">
      <c r="D3369" s="173"/>
      <c r="E3369" s="173"/>
      <c r="F3369" s="173"/>
      <c r="G3369" s="173"/>
    </row>
    <row r="3370" spans="4:7">
      <c r="D3370" s="173"/>
      <c r="E3370" s="173"/>
      <c r="F3370" s="173"/>
      <c r="G3370" s="173"/>
    </row>
    <row r="3371" spans="4:7">
      <c r="D3371" s="173"/>
      <c r="E3371" s="173"/>
      <c r="F3371" s="173"/>
      <c r="G3371" s="173"/>
    </row>
    <row r="3372" spans="4:7">
      <c r="D3372" s="173"/>
      <c r="E3372" s="173"/>
      <c r="F3372" s="173"/>
      <c r="G3372" s="173"/>
    </row>
    <row r="3373" spans="4:7">
      <c r="D3373" s="173"/>
      <c r="E3373" s="173"/>
      <c r="F3373" s="173"/>
      <c r="G3373" s="173"/>
    </row>
    <row r="3374" spans="4:7">
      <c r="D3374" s="173"/>
      <c r="E3374" s="173"/>
      <c r="F3374" s="173"/>
      <c r="G3374" s="173"/>
    </row>
    <row r="3375" spans="4:7">
      <c r="D3375" s="173"/>
      <c r="E3375" s="173"/>
      <c r="F3375" s="173"/>
      <c r="G3375" s="173"/>
    </row>
    <row r="3376" spans="4:7">
      <c r="D3376" s="173"/>
      <c r="E3376" s="173"/>
      <c r="F3376" s="173"/>
      <c r="G3376" s="173"/>
    </row>
    <row r="3377" spans="4:7">
      <c r="D3377" s="173"/>
      <c r="E3377" s="173"/>
      <c r="F3377" s="173"/>
      <c r="G3377" s="173"/>
    </row>
    <row r="3378" spans="4:7">
      <c r="D3378" s="173"/>
      <c r="E3378" s="173"/>
      <c r="F3378" s="173"/>
      <c r="G3378" s="173"/>
    </row>
    <row r="3379" spans="4:7">
      <c r="D3379" s="173"/>
      <c r="E3379" s="173"/>
      <c r="F3379" s="173"/>
      <c r="G3379" s="173"/>
    </row>
    <row r="3380" spans="4:7">
      <c r="D3380" s="173"/>
      <c r="E3380" s="173"/>
      <c r="F3380" s="173"/>
      <c r="G3380" s="173"/>
    </row>
    <row r="3381" spans="4:7">
      <c r="D3381" s="173"/>
      <c r="E3381" s="173"/>
      <c r="F3381" s="173"/>
      <c r="G3381" s="173"/>
    </row>
    <row r="3382" spans="4:7">
      <c r="D3382" s="173"/>
      <c r="E3382" s="173"/>
      <c r="F3382" s="173"/>
      <c r="G3382" s="173"/>
    </row>
    <row r="3383" spans="4:7">
      <c r="D3383" s="173"/>
      <c r="E3383" s="173"/>
      <c r="F3383" s="173"/>
      <c r="G3383" s="173"/>
    </row>
    <row r="3384" spans="4:7">
      <c r="D3384" s="173"/>
      <c r="E3384" s="173"/>
      <c r="F3384" s="173"/>
      <c r="G3384" s="173"/>
    </row>
    <row r="3385" spans="4:7">
      <c r="D3385" s="173"/>
      <c r="E3385" s="173"/>
      <c r="F3385" s="173"/>
      <c r="G3385" s="173"/>
    </row>
    <row r="3386" spans="4:7">
      <c r="D3386" s="173"/>
      <c r="E3386" s="173"/>
      <c r="F3386" s="173"/>
      <c r="G3386" s="173"/>
    </row>
    <row r="3387" spans="4:7">
      <c r="D3387" s="173"/>
      <c r="E3387" s="173"/>
      <c r="F3387" s="173"/>
      <c r="G3387" s="173"/>
    </row>
    <row r="3388" spans="4:7">
      <c r="D3388" s="173"/>
      <c r="E3388" s="173"/>
      <c r="F3388" s="173"/>
      <c r="G3388" s="173"/>
    </row>
    <row r="3389" spans="4:7">
      <c r="D3389" s="173"/>
      <c r="E3389" s="173"/>
      <c r="F3389" s="173"/>
      <c r="G3389" s="173"/>
    </row>
    <row r="3390" spans="4:7">
      <c r="D3390" s="173"/>
      <c r="E3390" s="173"/>
      <c r="F3390" s="173"/>
      <c r="G3390" s="173"/>
    </row>
    <row r="3391" spans="4:7">
      <c r="D3391" s="173"/>
      <c r="E3391" s="173"/>
      <c r="F3391" s="173"/>
      <c r="G3391" s="173"/>
    </row>
    <row r="3392" spans="4:7">
      <c r="D3392" s="173"/>
      <c r="E3392" s="173"/>
      <c r="F3392" s="173"/>
      <c r="G3392" s="173"/>
    </row>
    <row r="3393" spans="4:7">
      <c r="D3393" s="173"/>
      <c r="E3393" s="173"/>
      <c r="F3393" s="173"/>
      <c r="G3393" s="173"/>
    </row>
    <row r="3394" spans="4:7">
      <c r="D3394" s="173"/>
      <c r="E3394" s="173"/>
      <c r="F3394" s="173"/>
      <c r="G3394" s="173"/>
    </row>
    <row r="3395" spans="4:7">
      <c r="D3395" s="173"/>
      <c r="E3395" s="173"/>
      <c r="F3395" s="173"/>
      <c r="G3395" s="173"/>
    </row>
    <row r="3396" spans="4:7">
      <c r="D3396" s="173"/>
      <c r="E3396" s="173"/>
      <c r="F3396" s="173"/>
      <c r="G3396" s="173"/>
    </row>
    <row r="3397" spans="4:7">
      <c r="D3397" s="173"/>
      <c r="E3397" s="173"/>
      <c r="F3397" s="173"/>
      <c r="G3397" s="173"/>
    </row>
    <row r="3398" spans="4:7">
      <c r="D3398" s="173"/>
      <c r="E3398" s="173"/>
      <c r="F3398" s="173"/>
      <c r="G3398" s="173"/>
    </row>
    <row r="3399" spans="4:7">
      <c r="D3399" s="173"/>
      <c r="E3399" s="173"/>
      <c r="F3399" s="173"/>
      <c r="G3399" s="173"/>
    </row>
    <row r="3400" spans="4:7">
      <c r="D3400" s="173"/>
      <c r="E3400" s="173"/>
      <c r="F3400" s="173"/>
      <c r="G3400" s="173"/>
    </row>
    <row r="3401" spans="4:7">
      <c r="D3401" s="173"/>
      <c r="E3401" s="173"/>
      <c r="F3401" s="173"/>
      <c r="G3401" s="173"/>
    </row>
    <row r="3402" spans="4:7">
      <c r="D3402" s="173"/>
      <c r="E3402" s="173"/>
      <c r="F3402" s="173"/>
      <c r="G3402" s="173"/>
    </row>
    <row r="3403" spans="4:7">
      <c r="D3403" s="173"/>
      <c r="E3403" s="173"/>
      <c r="F3403" s="173"/>
      <c r="G3403" s="173"/>
    </row>
    <row r="3404" spans="4:7">
      <c r="D3404" s="173"/>
      <c r="E3404" s="173"/>
      <c r="F3404" s="173"/>
      <c r="G3404" s="173"/>
    </row>
    <row r="3405" spans="4:7">
      <c r="D3405" s="173"/>
      <c r="E3405" s="173"/>
      <c r="F3405" s="173"/>
      <c r="G3405" s="173"/>
    </row>
    <row r="3406" spans="4:7">
      <c r="D3406" s="173"/>
      <c r="E3406" s="173"/>
      <c r="F3406" s="173"/>
      <c r="G3406" s="173"/>
    </row>
    <row r="3407" spans="4:7">
      <c r="D3407" s="173"/>
      <c r="E3407" s="173"/>
      <c r="F3407" s="173"/>
      <c r="G3407" s="173"/>
    </row>
    <row r="3408" spans="4:7">
      <c r="D3408" s="173"/>
      <c r="E3408" s="173"/>
      <c r="F3408" s="173"/>
      <c r="G3408" s="173"/>
    </row>
    <row r="3409" spans="4:7">
      <c r="D3409" s="173"/>
      <c r="E3409" s="173"/>
      <c r="F3409" s="173"/>
      <c r="G3409" s="173"/>
    </row>
    <row r="3410" spans="4:7">
      <c r="D3410" s="173"/>
      <c r="E3410" s="173"/>
      <c r="F3410" s="173"/>
      <c r="G3410" s="173"/>
    </row>
    <row r="3411" spans="4:7">
      <c r="D3411" s="173"/>
      <c r="E3411" s="173"/>
      <c r="F3411" s="173"/>
      <c r="G3411" s="173"/>
    </row>
    <row r="3412" spans="4:7">
      <c r="D3412" s="173"/>
      <c r="E3412" s="173"/>
      <c r="F3412" s="173"/>
      <c r="G3412" s="173"/>
    </row>
    <row r="3413" spans="4:7">
      <c r="D3413" s="173"/>
      <c r="E3413" s="173"/>
      <c r="F3413" s="173"/>
      <c r="G3413" s="173"/>
    </row>
    <row r="3414" spans="4:7">
      <c r="D3414" s="173"/>
      <c r="E3414" s="173"/>
      <c r="F3414" s="173"/>
      <c r="G3414" s="173"/>
    </row>
    <row r="3415" spans="4:7">
      <c r="D3415" s="173"/>
      <c r="E3415" s="173"/>
      <c r="F3415" s="173"/>
      <c r="G3415" s="173"/>
    </row>
    <row r="3416" spans="4:7">
      <c r="D3416" s="173"/>
      <c r="E3416" s="173"/>
      <c r="F3416" s="173"/>
      <c r="G3416" s="173"/>
    </row>
    <row r="3417" spans="4:7">
      <c r="D3417" s="173"/>
      <c r="E3417" s="173"/>
      <c r="F3417" s="173"/>
      <c r="G3417" s="173"/>
    </row>
    <row r="3418" spans="4:7">
      <c r="D3418" s="173"/>
      <c r="E3418" s="173"/>
      <c r="F3418" s="173"/>
      <c r="G3418" s="173"/>
    </row>
    <row r="3419" spans="4:7">
      <c r="D3419" s="173"/>
      <c r="E3419" s="173"/>
      <c r="F3419" s="173"/>
      <c r="G3419" s="173"/>
    </row>
    <row r="3420" spans="4:7">
      <c r="D3420" s="173"/>
      <c r="E3420" s="173"/>
      <c r="F3420" s="173"/>
      <c r="G3420" s="173"/>
    </row>
    <row r="3421" spans="4:7">
      <c r="D3421" s="173"/>
      <c r="E3421" s="173"/>
      <c r="F3421" s="173"/>
      <c r="G3421" s="173"/>
    </row>
    <row r="3422" spans="4:7">
      <c r="D3422" s="173"/>
      <c r="E3422" s="173"/>
      <c r="F3422" s="173"/>
      <c r="G3422" s="173"/>
    </row>
    <row r="3423" spans="4:7">
      <c r="D3423" s="173"/>
      <c r="E3423" s="173"/>
      <c r="F3423" s="173"/>
      <c r="G3423" s="173"/>
    </row>
    <row r="3424" spans="4:7">
      <c r="D3424" s="173"/>
      <c r="E3424" s="173"/>
      <c r="F3424" s="173"/>
      <c r="G3424" s="173"/>
    </row>
    <row r="3425" spans="4:7">
      <c r="D3425" s="173"/>
      <c r="E3425" s="173"/>
      <c r="F3425" s="173"/>
      <c r="G3425" s="173"/>
    </row>
    <row r="3426" spans="4:7">
      <c r="D3426" s="173"/>
      <c r="E3426" s="173"/>
      <c r="F3426" s="173"/>
      <c r="G3426" s="173"/>
    </row>
    <row r="3427" spans="4:7">
      <c r="D3427" s="173"/>
      <c r="E3427" s="173"/>
      <c r="F3427" s="173"/>
      <c r="G3427" s="173"/>
    </row>
    <row r="3428" spans="4:7">
      <c r="D3428" s="173"/>
      <c r="E3428" s="173"/>
      <c r="F3428" s="173"/>
      <c r="G3428" s="173"/>
    </row>
    <row r="3429" spans="4:7">
      <c r="D3429" s="173"/>
      <c r="E3429" s="173"/>
      <c r="F3429" s="173"/>
      <c r="G3429" s="173"/>
    </row>
    <row r="3430" spans="4:7">
      <c r="D3430" s="173"/>
      <c r="E3430" s="173"/>
      <c r="F3430" s="173"/>
      <c r="G3430" s="173"/>
    </row>
    <row r="3431" spans="4:7">
      <c r="D3431" s="173"/>
      <c r="E3431" s="173"/>
      <c r="F3431" s="173"/>
      <c r="G3431" s="173"/>
    </row>
    <row r="3432" spans="4:7">
      <c r="D3432" s="173"/>
      <c r="E3432" s="173"/>
      <c r="F3432" s="173"/>
      <c r="G3432" s="173"/>
    </row>
    <row r="3433" spans="4:7">
      <c r="D3433" s="173"/>
      <c r="E3433" s="173"/>
      <c r="F3433" s="173"/>
      <c r="G3433" s="173"/>
    </row>
    <row r="3434" spans="4:7">
      <c r="D3434" s="173"/>
      <c r="E3434" s="173"/>
      <c r="F3434" s="173"/>
      <c r="G3434" s="173"/>
    </row>
    <row r="3435" spans="4:7">
      <c r="D3435" s="173"/>
      <c r="E3435" s="173"/>
      <c r="F3435" s="173"/>
      <c r="G3435" s="173"/>
    </row>
    <row r="3436" spans="4:7">
      <c r="D3436" s="173"/>
      <c r="E3436" s="173"/>
      <c r="F3436" s="173"/>
      <c r="G3436" s="173"/>
    </row>
    <row r="3437" spans="4:7">
      <c r="D3437" s="173"/>
      <c r="E3437" s="173"/>
      <c r="F3437" s="173"/>
      <c r="G3437" s="173"/>
    </row>
    <row r="3438" spans="4:7">
      <c r="D3438" s="173"/>
      <c r="E3438" s="173"/>
      <c r="F3438" s="173"/>
      <c r="G3438" s="173"/>
    </row>
    <row r="3439" spans="4:7">
      <c r="D3439" s="173"/>
      <c r="E3439" s="173"/>
      <c r="F3439" s="173"/>
      <c r="G3439" s="173"/>
    </row>
    <row r="3440" spans="4:7">
      <c r="D3440" s="173"/>
      <c r="E3440" s="173"/>
      <c r="F3440" s="173"/>
      <c r="G3440" s="173"/>
    </row>
    <row r="3441" spans="4:7">
      <c r="D3441" s="173"/>
      <c r="E3441" s="173"/>
      <c r="F3441" s="173"/>
      <c r="G3441" s="173"/>
    </row>
    <row r="3442" spans="4:7">
      <c r="D3442" s="173"/>
      <c r="E3442" s="173"/>
      <c r="F3442" s="173"/>
      <c r="G3442" s="173"/>
    </row>
    <row r="3443" spans="4:7">
      <c r="D3443" s="173"/>
      <c r="E3443" s="173"/>
      <c r="F3443" s="173"/>
      <c r="G3443" s="173"/>
    </row>
    <row r="3444" spans="4:7">
      <c r="D3444" s="173"/>
      <c r="E3444" s="173"/>
      <c r="F3444" s="173"/>
      <c r="G3444" s="173"/>
    </row>
    <row r="3445" spans="4:7">
      <c r="D3445" s="173"/>
      <c r="E3445" s="173"/>
      <c r="F3445" s="173"/>
      <c r="G3445" s="173"/>
    </row>
    <row r="3446" spans="4:7">
      <c r="D3446" s="173"/>
      <c r="E3446" s="173"/>
      <c r="F3446" s="173"/>
      <c r="G3446" s="173"/>
    </row>
    <row r="3447" spans="4:7">
      <c r="D3447" s="173"/>
      <c r="E3447" s="173"/>
      <c r="F3447" s="173"/>
      <c r="G3447" s="173"/>
    </row>
    <row r="3448" spans="4:7">
      <c r="D3448" s="173"/>
      <c r="E3448" s="173"/>
      <c r="F3448" s="173"/>
      <c r="G3448" s="173"/>
    </row>
    <row r="3449" spans="4:7">
      <c r="D3449" s="173"/>
      <c r="E3449" s="173"/>
      <c r="F3449" s="173"/>
      <c r="G3449" s="173"/>
    </row>
    <row r="3450" spans="4:7">
      <c r="D3450" s="173"/>
      <c r="E3450" s="173"/>
      <c r="F3450" s="173"/>
      <c r="G3450" s="173"/>
    </row>
    <row r="3451" spans="4:7">
      <c r="D3451" s="173"/>
      <c r="E3451" s="173"/>
      <c r="F3451" s="173"/>
      <c r="G3451" s="173"/>
    </row>
    <row r="3452" spans="4:7">
      <c r="D3452" s="173"/>
      <c r="E3452" s="173"/>
      <c r="F3452" s="173"/>
      <c r="G3452" s="173"/>
    </row>
    <row r="3453" spans="4:7">
      <c r="D3453" s="173"/>
      <c r="E3453" s="173"/>
      <c r="F3453" s="173"/>
      <c r="G3453" s="173"/>
    </row>
    <row r="3454" spans="4:7">
      <c r="D3454" s="173"/>
      <c r="E3454" s="173"/>
      <c r="F3454" s="173"/>
      <c r="G3454" s="173"/>
    </row>
    <row r="3455" spans="4:7">
      <c r="D3455" s="173"/>
      <c r="E3455" s="173"/>
      <c r="F3455" s="173"/>
      <c r="G3455" s="173"/>
    </row>
    <row r="3456" spans="4:7">
      <c r="D3456" s="173"/>
      <c r="E3456" s="173"/>
      <c r="F3456" s="173"/>
      <c r="G3456" s="173"/>
    </row>
    <row r="3457" spans="4:7">
      <c r="D3457" s="173"/>
      <c r="E3457" s="173"/>
      <c r="F3457" s="173"/>
      <c r="G3457" s="173"/>
    </row>
    <row r="3458" spans="4:7">
      <c r="D3458" s="173"/>
      <c r="E3458" s="173"/>
      <c r="F3458" s="173"/>
      <c r="G3458" s="173"/>
    </row>
    <row r="3459" spans="4:7">
      <c r="D3459" s="173"/>
      <c r="E3459" s="173"/>
      <c r="F3459" s="173"/>
      <c r="G3459" s="173"/>
    </row>
    <row r="3460" spans="4:7">
      <c r="D3460" s="173"/>
      <c r="E3460" s="173"/>
      <c r="F3460" s="173"/>
      <c r="G3460" s="173"/>
    </row>
    <row r="3461" spans="4:7">
      <c r="D3461" s="173"/>
      <c r="E3461" s="173"/>
      <c r="F3461" s="173"/>
      <c r="G3461" s="173"/>
    </row>
    <row r="3462" spans="4:7">
      <c r="D3462" s="173"/>
      <c r="E3462" s="173"/>
      <c r="F3462" s="173"/>
      <c r="G3462" s="173"/>
    </row>
    <row r="3463" spans="4:7">
      <c r="D3463" s="173"/>
      <c r="E3463" s="173"/>
      <c r="F3463" s="173"/>
      <c r="G3463" s="173"/>
    </row>
    <row r="3464" spans="4:7">
      <c r="D3464" s="173"/>
      <c r="E3464" s="173"/>
      <c r="F3464" s="173"/>
      <c r="G3464" s="173"/>
    </row>
    <row r="3465" spans="4:7">
      <c r="D3465" s="173"/>
      <c r="E3465" s="173"/>
      <c r="F3465" s="173"/>
      <c r="G3465" s="173"/>
    </row>
    <row r="3466" spans="4:7">
      <c r="D3466" s="173"/>
      <c r="E3466" s="173"/>
      <c r="F3466" s="173"/>
      <c r="G3466" s="173"/>
    </row>
    <row r="3467" spans="4:7">
      <c r="D3467" s="173"/>
      <c r="E3467" s="173"/>
      <c r="F3467" s="173"/>
      <c r="G3467" s="173"/>
    </row>
    <row r="3468" spans="4:7">
      <c r="D3468" s="173"/>
      <c r="E3468" s="173"/>
      <c r="F3468" s="173"/>
      <c r="G3468" s="173"/>
    </row>
    <row r="3469" spans="4:7">
      <c r="D3469" s="173"/>
      <c r="E3469" s="173"/>
      <c r="F3469" s="173"/>
      <c r="G3469" s="173"/>
    </row>
    <row r="3470" spans="4:7">
      <c r="D3470" s="173"/>
      <c r="E3470" s="173"/>
      <c r="F3470" s="173"/>
      <c r="G3470" s="173"/>
    </row>
    <row r="3471" spans="4:7">
      <c r="D3471" s="173"/>
      <c r="E3471" s="173"/>
      <c r="F3471" s="173"/>
      <c r="G3471" s="173"/>
    </row>
    <row r="3472" spans="4:7">
      <c r="D3472" s="173"/>
      <c r="E3472" s="173"/>
      <c r="F3472" s="173"/>
      <c r="G3472" s="173"/>
    </row>
    <row r="3473" spans="4:7">
      <c r="D3473" s="173"/>
      <c r="E3473" s="173"/>
      <c r="F3473" s="173"/>
      <c r="G3473" s="173"/>
    </row>
    <row r="3474" spans="4:7">
      <c r="D3474" s="173"/>
      <c r="E3474" s="173"/>
      <c r="F3474" s="173"/>
      <c r="G3474" s="173"/>
    </row>
    <row r="3475" spans="4:7">
      <c r="D3475" s="173"/>
      <c r="E3475" s="173"/>
      <c r="F3475" s="173"/>
      <c r="G3475" s="173"/>
    </row>
    <row r="3476" spans="4:7">
      <c r="D3476" s="173"/>
      <c r="E3476" s="173"/>
      <c r="F3476" s="173"/>
      <c r="G3476" s="173"/>
    </row>
    <row r="3477" spans="4:7">
      <c r="D3477" s="173"/>
      <c r="E3477" s="173"/>
      <c r="F3477" s="173"/>
      <c r="G3477" s="173"/>
    </row>
    <row r="3478" spans="4:7">
      <c r="D3478" s="173"/>
      <c r="E3478" s="173"/>
      <c r="F3478" s="173"/>
      <c r="G3478" s="173"/>
    </row>
    <row r="3479" spans="4:7">
      <c r="D3479" s="173"/>
      <c r="E3479" s="173"/>
      <c r="F3479" s="173"/>
      <c r="G3479" s="173"/>
    </row>
    <row r="3480" spans="4:7">
      <c r="D3480" s="173"/>
      <c r="E3480" s="173"/>
      <c r="F3480" s="173"/>
      <c r="G3480" s="173"/>
    </row>
    <row r="3481" spans="4:7">
      <c r="D3481" s="173"/>
      <c r="E3481" s="173"/>
      <c r="F3481" s="173"/>
      <c r="G3481" s="173"/>
    </row>
    <row r="3482" spans="4:7">
      <c r="D3482" s="173"/>
      <c r="E3482" s="173"/>
      <c r="F3482" s="173"/>
      <c r="G3482" s="173"/>
    </row>
    <row r="3483" spans="4:7">
      <c r="D3483" s="173"/>
      <c r="E3483" s="173"/>
      <c r="F3483" s="173"/>
      <c r="G3483" s="173"/>
    </row>
    <row r="3484" spans="4:7">
      <c r="D3484" s="173"/>
      <c r="E3484" s="173"/>
      <c r="F3484" s="173"/>
      <c r="G3484" s="173"/>
    </row>
    <row r="3485" spans="4:7">
      <c r="D3485" s="173"/>
      <c r="E3485" s="173"/>
      <c r="F3485" s="173"/>
      <c r="G3485" s="173"/>
    </row>
    <row r="3486" spans="4:7">
      <c r="D3486" s="173"/>
      <c r="E3486" s="173"/>
      <c r="F3486" s="173"/>
      <c r="G3486" s="173"/>
    </row>
    <row r="3487" spans="4:7">
      <c r="D3487" s="173"/>
      <c r="E3487" s="173"/>
      <c r="F3487" s="173"/>
      <c r="G3487" s="173"/>
    </row>
    <row r="3488" spans="4:7">
      <c r="D3488" s="173"/>
      <c r="E3488" s="173"/>
      <c r="F3488" s="173"/>
      <c r="G3488" s="173"/>
    </row>
    <row r="3489" spans="4:7">
      <c r="D3489" s="173"/>
      <c r="E3489" s="173"/>
      <c r="F3489" s="173"/>
      <c r="G3489" s="173"/>
    </row>
    <row r="3490" spans="4:7">
      <c r="D3490" s="173"/>
      <c r="E3490" s="173"/>
      <c r="F3490" s="173"/>
      <c r="G3490" s="173"/>
    </row>
    <row r="3491" spans="4:7">
      <c r="D3491" s="173"/>
      <c r="E3491" s="173"/>
      <c r="F3491" s="173"/>
      <c r="G3491" s="173"/>
    </row>
    <row r="3492" spans="4:7">
      <c r="D3492" s="173"/>
      <c r="E3492" s="173"/>
      <c r="F3492" s="173"/>
      <c r="G3492" s="173"/>
    </row>
    <row r="3493" spans="4:7">
      <c r="D3493" s="173"/>
      <c r="E3493" s="173"/>
      <c r="F3493" s="173"/>
      <c r="G3493" s="173"/>
    </row>
    <row r="3494" spans="4:7">
      <c r="D3494" s="173"/>
      <c r="E3494" s="173"/>
      <c r="F3494" s="173"/>
      <c r="G3494" s="173"/>
    </row>
  </sheetData>
  <mergeCells count="2">
    <mergeCell ref="D23:G23"/>
    <mergeCell ref="K23:O23"/>
  </mergeCells>
  <dataValidations disablePrompts="1" count="1">
    <dataValidation type="list" allowBlank="1" showInputMessage="1" showErrorMessage="1" prompt="Select Class" sqref="E4" xr:uid="{F3F77041-3CDB-4450-AEBC-ED06A9CF11C8}">
      <formula1>SIM_Classes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CDE49-221A-4B47-8ACF-FFE93C4D16DA}">
  <sheetPr codeName="Sheet28">
    <tabColor theme="9" tint="-0.499984740745262"/>
  </sheetPr>
  <dimension ref="D4:O214"/>
  <sheetViews>
    <sheetView topLeftCell="C4" workbookViewId="0">
      <selection activeCell="E15" sqref="E15:E16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25</v>
      </c>
      <c r="F4" s="281"/>
      <c r="G4" s="282" t="s">
        <v>25</v>
      </c>
    </row>
    <row r="5" spans="4:12">
      <c r="D5" s="279" t="s">
        <v>6</v>
      </c>
      <c r="E5" s="280" t="str">
        <f>VLOOKUP($E4,Class_Codes,2,0)</f>
        <v>PA</v>
      </c>
      <c r="F5" s="281"/>
      <c r="G5" s="282" t="s">
        <v>26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38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6">
        <v>0</v>
      </c>
      <c r="F10" s="289" t="s">
        <v>145</v>
      </c>
      <c r="G10" s="287">
        <v>0</v>
      </c>
      <c r="L10" s="283"/>
    </row>
    <row r="11" spans="4:12">
      <c r="D11" s="279" t="s">
        <v>146</v>
      </c>
      <c r="E11" s="286">
        <v>0</v>
      </c>
      <c r="F11" s="289"/>
      <c r="G11" s="287">
        <v>0</v>
      </c>
      <c r="L11" s="283"/>
    </row>
    <row r="12" spans="4:12">
      <c r="D12" s="279" t="s">
        <v>147</v>
      </c>
      <c r="E12" s="288" t="str">
        <f>RI_Summary!X15</f>
        <v/>
      </c>
      <c r="F12" s="291" t="s">
        <v>148</v>
      </c>
      <c r="G12" s="290">
        <v>0</v>
      </c>
      <c r="L12" s="283"/>
    </row>
    <row r="13" spans="4:12" s="283" customFormat="1">
      <c r="D13" s="279" t="s">
        <v>149</v>
      </c>
      <c r="E13" s="308">
        <f>RI_Summary!N11+RI_Summary!N12</f>
        <v>0</v>
      </c>
      <c r="F13" s="293" t="s">
        <v>148</v>
      </c>
      <c r="G13" s="285">
        <v>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f>RI_Summary!H25</f>
        <v>0</v>
      </c>
      <c r="F15" s="289" t="s">
        <v>151</v>
      </c>
      <c r="G15" s="294">
        <v>1750000</v>
      </c>
    </row>
    <row r="16" spans="4:12">
      <c r="D16" s="279" t="s">
        <v>134</v>
      </c>
      <c r="E16" s="284">
        <f>RI_Summary!L25</f>
        <v>0</v>
      </c>
      <c r="F16" s="289" t="s">
        <v>152</v>
      </c>
      <c r="G16" s="285">
        <v>298250000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89809055.889092386</v>
      </c>
      <c r="F20" s="302">
        <v>89809055.889092386</v>
      </c>
      <c r="G20" s="302">
        <v>89809055.889092386</v>
      </c>
      <c r="H20" s="297"/>
      <c r="K20" s="302" t="s">
        <v>157</v>
      </c>
      <c r="L20" s="302">
        <f ca="1">_xlfn.PERCENTILE.INC(INDIRECT("L"&amp;L17&amp;":L"&amp;L18,1),$L$16)</f>
        <v>90850736.085937619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90850736.085937619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510041.54743428383</v>
      </c>
      <c r="F26" s="307">
        <v>510041.54743428383</v>
      </c>
      <c r="G26" s="307">
        <v>510041.54743428383</v>
      </c>
      <c r="K26" s="118">
        <v>1</v>
      </c>
      <c r="L26" s="118">
        <v>89623148.260625437</v>
      </c>
      <c r="M26" s="118">
        <v>0</v>
      </c>
      <c r="N26" s="118">
        <v>0</v>
      </c>
      <c r="O26" s="118">
        <v>89623148.260625437</v>
      </c>
    </row>
    <row r="27" spans="4:15">
      <c r="D27" s="307">
        <v>2</v>
      </c>
      <c r="E27" s="307">
        <v>458566.2170282338</v>
      </c>
      <c r="F27" s="307">
        <v>458566.2170282338</v>
      </c>
      <c r="G27" s="307">
        <v>458566.2170282338</v>
      </c>
      <c r="K27" s="118">
        <v>2</v>
      </c>
      <c r="L27" s="118">
        <v>89439856.643107697</v>
      </c>
      <c r="M27" s="118">
        <v>0</v>
      </c>
      <c r="N27" s="118">
        <v>0</v>
      </c>
      <c r="O27" s="118">
        <v>89439856.643107697</v>
      </c>
    </row>
    <row r="28" spans="4:15">
      <c r="D28" s="307">
        <v>3</v>
      </c>
      <c r="E28" s="307">
        <v>368256.01281763572</v>
      </c>
      <c r="F28" s="307">
        <v>368256.01281763572</v>
      </c>
      <c r="G28" s="307">
        <v>368256.01281763572</v>
      </c>
      <c r="K28" s="118">
        <v>3</v>
      </c>
      <c r="L28" s="118">
        <v>90445365.765798062</v>
      </c>
      <c r="M28" s="118">
        <v>0</v>
      </c>
      <c r="N28" s="118">
        <v>0</v>
      </c>
      <c r="O28" s="118">
        <v>90445365.765798062</v>
      </c>
    </row>
    <row r="29" spans="4:15">
      <c r="D29" s="307">
        <v>4</v>
      </c>
      <c r="E29" s="307">
        <v>472236.44263268792</v>
      </c>
      <c r="F29" s="307">
        <v>472236.44263268792</v>
      </c>
      <c r="G29" s="307">
        <v>472236.44263268792</v>
      </c>
      <c r="K29" s="118">
        <v>4</v>
      </c>
      <c r="L29" s="118">
        <v>89663304.439336747</v>
      </c>
      <c r="M29" s="118">
        <v>0</v>
      </c>
      <c r="N29" s="118">
        <v>0</v>
      </c>
      <c r="O29" s="118">
        <v>89663304.439336747</v>
      </c>
    </row>
    <row r="30" spans="4:15">
      <c r="D30" s="307">
        <v>5</v>
      </c>
      <c r="E30" s="307">
        <v>627990.28313461272</v>
      </c>
      <c r="F30" s="307">
        <v>627990.28313461272</v>
      </c>
      <c r="G30" s="307">
        <v>627990.28313461272</v>
      </c>
      <c r="K30" s="118">
        <v>5</v>
      </c>
      <c r="L30" s="118">
        <v>86771234.490445435</v>
      </c>
      <c r="M30" s="118">
        <v>0</v>
      </c>
      <c r="N30" s="118">
        <v>0</v>
      </c>
      <c r="O30" s="118">
        <v>86771234.490445435</v>
      </c>
    </row>
    <row r="31" spans="4:15">
      <c r="D31" s="307">
        <v>6</v>
      </c>
      <c r="E31" s="307">
        <v>533769.78487675625</v>
      </c>
      <c r="F31" s="307">
        <v>533769.78487675625</v>
      </c>
      <c r="G31" s="307">
        <v>533769.78487675625</v>
      </c>
      <c r="K31" s="118">
        <v>6</v>
      </c>
      <c r="L31" s="118">
        <v>90022055.492135078</v>
      </c>
      <c r="M31" s="118">
        <v>0</v>
      </c>
      <c r="N31" s="118">
        <v>0</v>
      </c>
      <c r="O31" s="118">
        <v>90022055.492135078</v>
      </c>
    </row>
    <row r="32" spans="4:15">
      <c r="D32" s="307">
        <v>7</v>
      </c>
      <c r="E32" s="307">
        <v>447147.16045601433</v>
      </c>
      <c r="F32" s="307">
        <v>447147.16045601433</v>
      </c>
      <c r="G32" s="307">
        <v>447147.16045601433</v>
      </c>
      <c r="K32" s="118">
        <v>7</v>
      </c>
      <c r="L32" s="118">
        <v>89509251.742684439</v>
      </c>
      <c r="M32" s="118">
        <v>0</v>
      </c>
      <c r="N32" s="118">
        <v>0</v>
      </c>
      <c r="O32" s="118">
        <v>89509251.742684439</v>
      </c>
    </row>
    <row r="33" spans="4:15">
      <c r="D33" s="307">
        <v>8</v>
      </c>
      <c r="E33" s="307">
        <v>380669.78114137362</v>
      </c>
      <c r="F33" s="307">
        <v>380669.78114137362</v>
      </c>
      <c r="G33" s="307">
        <v>380669.78114137362</v>
      </c>
      <c r="K33" s="118">
        <v>8</v>
      </c>
      <c r="L33" s="118">
        <v>88973982.516232476</v>
      </c>
      <c r="M33" s="118">
        <v>0</v>
      </c>
      <c r="N33" s="118">
        <v>0</v>
      </c>
      <c r="O33" s="118">
        <v>88973982.516232476</v>
      </c>
    </row>
    <row r="34" spans="4:15">
      <c r="D34" s="307">
        <v>9</v>
      </c>
      <c r="E34" s="307">
        <v>263314.88293358701</v>
      </c>
      <c r="F34" s="307">
        <v>263314.88293358701</v>
      </c>
      <c r="G34" s="307">
        <v>263314.88293358701</v>
      </c>
      <c r="K34" s="118">
        <v>9</v>
      </c>
      <c r="L34" s="118">
        <v>91182402.711506352</v>
      </c>
      <c r="M34" s="118">
        <v>0</v>
      </c>
      <c r="N34" s="118">
        <v>0</v>
      </c>
      <c r="O34" s="118">
        <v>91182402.711506352</v>
      </c>
    </row>
    <row r="35" spans="4:15">
      <c r="D35" s="307">
        <v>10</v>
      </c>
      <c r="E35" s="307">
        <v>347856.02133620856</v>
      </c>
      <c r="F35" s="307">
        <v>347856.02133620856</v>
      </c>
      <c r="G35" s="307">
        <v>347856.02133620856</v>
      </c>
      <c r="K35" s="118">
        <v>10</v>
      </c>
      <c r="L35" s="118">
        <v>89809055.889092386</v>
      </c>
      <c r="M35" s="118">
        <v>0</v>
      </c>
      <c r="N35" s="118">
        <v>0</v>
      </c>
      <c r="O35" s="118">
        <v>89809055.889092386</v>
      </c>
    </row>
    <row r="36" spans="4:15">
      <c r="D36" s="307">
        <v>11</v>
      </c>
      <c r="E36" s="307">
        <v>667133.74929980363</v>
      </c>
      <c r="F36" s="307">
        <v>667133.74929980363</v>
      </c>
      <c r="G36" s="307">
        <v>667133.74929980363</v>
      </c>
    </row>
    <row r="37" spans="4:15">
      <c r="D37" s="307">
        <v>12</v>
      </c>
      <c r="E37" s="307">
        <v>400229.54478426272</v>
      </c>
      <c r="F37" s="307">
        <v>400229.54478426272</v>
      </c>
      <c r="G37" s="307">
        <v>400229.54478426272</v>
      </c>
    </row>
    <row r="38" spans="4:15">
      <c r="D38" s="307">
        <v>13</v>
      </c>
      <c r="E38" s="307">
        <v>484808.13599382871</v>
      </c>
      <c r="F38" s="307">
        <v>484808.13599382871</v>
      </c>
      <c r="G38" s="307">
        <v>484808.13599382871</v>
      </c>
    </row>
    <row r="39" spans="4:15">
      <c r="D39" s="307">
        <v>14</v>
      </c>
      <c r="E39" s="307">
        <v>345467.19710102392</v>
      </c>
      <c r="F39" s="307">
        <v>345467.19710102392</v>
      </c>
      <c r="G39" s="307">
        <v>345467.19710102392</v>
      </c>
    </row>
    <row r="40" spans="4:15">
      <c r="D40" s="307">
        <v>15</v>
      </c>
      <c r="E40" s="307">
        <v>542181.62724373036</v>
      </c>
      <c r="F40" s="307">
        <v>542181.62724373036</v>
      </c>
      <c r="G40" s="307">
        <v>542181.62724373036</v>
      </c>
    </row>
    <row r="41" spans="4:15">
      <c r="D41" s="307">
        <v>16</v>
      </c>
      <c r="E41" s="307">
        <v>478111.62464660918</v>
      </c>
      <c r="F41" s="307">
        <v>478111.62464660918</v>
      </c>
      <c r="G41" s="307">
        <v>478111.62464660918</v>
      </c>
    </row>
    <row r="42" spans="4:15">
      <c r="D42" s="307">
        <v>17</v>
      </c>
      <c r="E42" s="307">
        <v>575264.21008865233</v>
      </c>
      <c r="F42" s="307">
        <v>575264.21008865233</v>
      </c>
      <c r="G42" s="307">
        <v>575264.21008865233</v>
      </c>
    </row>
    <row r="43" spans="4:15">
      <c r="D43" s="307">
        <v>18</v>
      </c>
      <c r="E43" s="307">
        <v>310198.69487244711</v>
      </c>
      <c r="F43" s="307">
        <v>310198.69487244711</v>
      </c>
      <c r="G43" s="307">
        <v>310198.69487244711</v>
      </c>
    </row>
    <row r="44" spans="4:15">
      <c r="D44" s="307">
        <v>19</v>
      </c>
      <c r="E44" s="307">
        <v>474449.97048850748</v>
      </c>
      <c r="F44" s="307">
        <v>474449.97048850748</v>
      </c>
      <c r="G44" s="307">
        <v>474449.97048850748</v>
      </c>
    </row>
    <row r="45" spans="4:15">
      <c r="D45" s="307">
        <v>20</v>
      </c>
      <c r="E45" s="307">
        <v>607967.93739977316</v>
      </c>
      <c r="F45" s="307">
        <v>607967.93739977316</v>
      </c>
      <c r="G45" s="307">
        <v>607967.93739977316</v>
      </c>
    </row>
    <row r="46" spans="4:15">
      <c r="D46" s="307">
        <v>21</v>
      </c>
      <c r="E46" s="307">
        <v>371202.89797481947</v>
      </c>
      <c r="F46" s="307">
        <v>371202.89797481947</v>
      </c>
      <c r="G46" s="307">
        <v>371202.89797481947</v>
      </c>
    </row>
    <row r="47" spans="4:15">
      <c r="D47" s="307">
        <v>22</v>
      </c>
      <c r="E47" s="307">
        <v>370856.533861826</v>
      </c>
      <c r="F47" s="307">
        <v>370856.533861826</v>
      </c>
      <c r="G47" s="307">
        <v>370856.533861826</v>
      </c>
    </row>
    <row r="48" spans="4:15">
      <c r="D48" s="307">
        <v>23</v>
      </c>
      <c r="E48" s="307">
        <v>560107.75080477633</v>
      </c>
      <c r="F48" s="307">
        <v>560107.75080477633</v>
      </c>
      <c r="G48" s="307">
        <v>560107.75080477633</v>
      </c>
    </row>
    <row r="49" spans="4:7">
      <c r="D49" s="307">
        <v>24</v>
      </c>
      <c r="E49" s="307">
        <v>535054.08871665329</v>
      </c>
      <c r="F49" s="307">
        <v>535054.08871665329</v>
      </c>
      <c r="G49" s="307">
        <v>535054.08871665329</v>
      </c>
    </row>
    <row r="50" spans="4:7">
      <c r="D50" s="307">
        <v>25</v>
      </c>
      <c r="E50" s="307">
        <v>499355.56410559925</v>
      </c>
      <c r="F50" s="307">
        <v>499355.56410559925</v>
      </c>
      <c r="G50" s="307">
        <v>499355.56410559925</v>
      </c>
    </row>
    <row r="51" spans="4:7">
      <c r="D51" s="307">
        <v>26</v>
      </c>
      <c r="E51" s="307">
        <v>314750.11217962368</v>
      </c>
      <c r="F51" s="307">
        <v>314750.11217962368</v>
      </c>
      <c r="G51" s="307">
        <v>314750.11217962368</v>
      </c>
    </row>
    <row r="52" spans="4:7">
      <c r="D52" s="307">
        <v>27</v>
      </c>
      <c r="E52" s="307">
        <v>396284.25187812158</v>
      </c>
      <c r="F52" s="307">
        <v>396284.25187812158</v>
      </c>
      <c r="G52" s="307">
        <v>396284.25187812158</v>
      </c>
    </row>
    <row r="53" spans="4:7">
      <c r="D53" s="307">
        <v>28</v>
      </c>
      <c r="E53" s="307">
        <v>483348.11086089903</v>
      </c>
      <c r="F53" s="307">
        <v>483348.11086089903</v>
      </c>
      <c r="G53" s="307">
        <v>483348.11086089903</v>
      </c>
    </row>
    <row r="54" spans="4:7">
      <c r="D54" s="300">
        <v>29</v>
      </c>
      <c r="E54" s="118">
        <v>456425.66737897508</v>
      </c>
      <c r="F54" s="118">
        <v>456425.66737897508</v>
      </c>
      <c r="G54" s="118">
        <v>456425.66737897508</v>
      </c>
    </row>
    <row r="55" spans="4:7">
      <c r="D55" s="300">
        <v>30</v>
      </c>
      <c r="E55" s="118">
        <v>685436.95059274021</v>
      </c>
      <c r="F55" s="118">
        <v>685436.95059274021</v>
      </c>
      <c r="G55" s="118">
        <v>685436.95059274021</v>
      </c>
    </row>
    <row r="56" spans="4:7">
      <c r="D56" s="300">
        <v>31</v>
      </c>
      <c r="E56" s="118">
        <v>568462.72698290716</v>
      </c>
      <c r="F56" s="118">
        <v>568462.72698290716</v>
      </c>
      <c r="G56" s="118">
        <v>568462.72698290716</v>
      </c>
    </row>
    <row r="57" spans="4:7">
      <c r="D57" s="300">
        <v>32</v>
      </c>
      <c r="E57" s="118">
        <v>602161.78897576535</v>
      </c>
      <c r="F57" s="118">
        <v>602161.78897576535</v>
      </c>
      <c r="G57" s="118">
        <v>602161.78897576535</v>
      </c>
    </row>
    <row r="58" spans="4:7">
      <c r="D58" s="300">
        <v>33</v>
      </c>
      <c r="E58" s="118">
        <v>490290.86854243022</v>
      </c>
      <c r="F58" s="118">
        <v>490290.86854243022</v>
      </c>
      <c r="G58" s="118">
        <v>490290.86854243022</v>
      </c>
    </row>
    <row r="59" spans="4:7">
      <c r="D59" s="300">
        <v>34</v>
      </c>
      <c r="E59" s="118">
        <v>510246.47124409216</v>
      </c>
      <c r="F59" s="118">
        <v>510246.47124409216</v>
      </c>
      <c r="G59" s="118">
        <v>510246.47124409216</v>
      </c>
    </row>
    <row r="60" spans="4:7">
      <c r="D60" s="300">
        <v>35</v>
      </c>
      <c r="E60" s="118">
        <v>483674.67137086275</v>
      </c>
      <c r="F60" s="118">
        <v>483674.67137086275</v>
      </c>
      <c r="G60" s="118">
        <v>483674.67137086275</v>
      </c>
    </row>
    <row r="61" spans="4:7">
      <c r="D61" s="300">
        <v>36</v>
      </c>
      <c r="E61" s="118">
        <v>519660.78151879401</v>
      </c>
      <c r="F61" s="118">
        <v>519660.78151879401</v>
      </c>
      <c r="G61" s="118">
        <v>519660.78151879401</v>
      </c>
    </row>
    <row r="62" spans="4:7">
      <c r="D62" s="300">
        <v>37</v>
      </c>
      <c r="E62" s="118">
        <v>638557.4957659198</v>
      </c>
      <c r="F62" s="118">
        <v>638557.4957659198</v>
      </c>
      <c r="G62" s="118">
        <v>638557.4957659198</v>
      </c>
    </row>
    <row r="63" spans="4:7">
      <c r="D63" s="300">
        <v>38</v>
      </c>
      <c r="E63" s="118">
        <v>368608.10767236393</v>
      </c>
      <c r="F63" s="118">
        <v>368608.10767236393</v>
      </c>
      <c r="G63" s="118">
        <v>368608.10767236393</v>
      </c>
    </row>
    <row r="64" spans="4:7">
      <c r="D64" s="300">
        <v>39</v>
      </c>
      <c r="E64" s="118">
        <v>410430.34135001968</v>
      </c>
      <c r="F64" s="118">
        <v>410430.34135001968</v>
      </c>
      <c r="G64" s="118">
        <v>410430.34135001968</v>
      </c>
    </row>
    <row r="65" spans="4:7">
      <c r="D65" s="300">
        <v>40</v>
      </c>
      <c r="E65" s="118">
        <v>406529.32023524039</v>
      </c>
      <c r="F65" s="118">
        <v>406529.32023524039</v>
      </c>
      <c r="G65" s="118">
        <v>406529.32023524039</v>
      </c>
    </row>
    <row r="66" spans="4:7">
      <c r="D66" s="300">
        <v>41</v>
      </c>
      <c r="E66" s="118">
        <v>534258.74269288231</v>
      </c>
      <c r="F66" s="118">
        <v>534258.74269288231</v>
      </c>
      <c r="G66" s="118">
        <v>534258.74269288231</v>
      </c>
    </row>
    <row r="67" spans="4:7">
      <c r="D67" s="300">
        <v>42</v>
      </c>
      <c r="E67" s="118">
        <v>596822.43880413403</v>
      </c>
      <c r="F67" s="118">
        <v>596822.43880413403</v>
      </c>
      <c r="G67" s="118">
        <v>596822.43880413403</v>
      </c>
    </row>
    <row r="68" spans="4:7">
      <c r="D68" s="300">
        <v>43</v>
      </c>
      <c r="E68" s="118">
        <v>516478.64089665265</v>
      </c>
      <c r="F68" s="118">
        <v>516478.64089665265</v>
      </c>
      <c r="G68" s="118">
        <v>516478.64089665265</v>
      </c>
    </row>
    <row r="69" spans="4:7">
      <c r="D69" s="300">
        <v>44</v>
      </c>
      <c r="E69" s="118">
        <v>404228.62457086961</v>
      </c>
      <c r="F69" s="118">
        <v>404228.62457086961</v>
      </c>
      <c r="G69" s="118">
        <v>404228.62457086961</v>
      </c>
    </row>
    <row r="70" spans="4:7">
      <c r="D70" s="300">
        <v>45</v>
      </c>
      <c r="E70" s="118">
        <v>339350.18738623429</v>
      </c>
      <c r="F70" s="118">
        <v>339350.18738623429</v>
      </c>
      <c r="G70" s="118">
        <v>339350.18738623429</v>
      </c>
    </row>
    <row r="71" spans="4:7">
      <c r="D71" s="300">
        <v>46</v>
      </c>
      <c r="E71" s="118">
        <v>397697.98076373106</v>
      </c>
      <c r="F71" s="118">
        <v>397697.98076373106</v>
      </c>
      <c r="G71" s="118">
        <v>397697.98076373106</v>
      </c>
    </row>
    <row r="72" spans="4:7">
      <c r="D72" s="300">
        <v>47</v>
      </c>
      <c r="E72" s="118">
        <v>781249.642974369</v>
      </c>
      <c r="F72" s="118">
        <v>781249.642974369</v>
      </c>
      <c r="G72" s="118">
        <v>781249.642974369</v>
      </c>
    </row>
    <row r="73" spans="4:7">
      <c r="D73" s="300">
        <v>48</v>
      </c>
      <c r="E73" s="118">
        <v>485208.81636739767</v>
      </c>
      <c r="F73" s="118">
        <v>485208.81636739767</v>
      </c>
      <c r="G73" s="118">
        <v>485208.81636739767</v>
      </c>
    </row>
    <row r="74" spans="4:7">
      <c r="D74" s="300">
        <v>49</v>
      </c>
      <c r="E74" s="118">
        <v>458777.49504893576</v>
      </c>
      <c r="F74" s="118">
        <v>458777.49504893576</v>
      </c>
      <c r="G74" s="118">
        <v>458777.49504893576</v>
      </c>
    </row>
    <row r="75" spans="4:7">
      <c r="D75" s="300">
        <v>50</v>
      </c>
      <c r="E75" s="118">
        <v>414007.00759586215</v>
      </c>
      <c r="F75" s="118">
        <v>414007.00759586215</v>
      </c>
      <c r="G75" s="118">
        <v>414007.00759586215</v>
      </c>
    </row>
    <row r="76" spans="4:7">
      <c r="D76" s="300">
        <v>51</v>
      </c>
      <c r="E76" s="118">
        <v>609327.96659464738</v>
      </c>
      <c r="F76" s="118">
        <v>609327.96659464738</v>
      </c>
      <c r="G76" s="118">
        <v>609327.96659464738</v>
      </c>
    </row>
    <row r="77" spans="4:7">
      <c r="D77" s="300">
        <v>52</v>
      </c>
      <c r="E77" s="118">
        <v>302008.66138399078</v>
      </c>
      <c r="F77" s="118">
        <v>302008.66138399078</v>
      </c>
      <c r="G77" s="118">
        <v>302008.66138399078</v>
      </c>
    </row>
    <row r="78" spans="4:7">
      <c r="D78" s="300">
        <v>53</v>
      </c>
      <c r="E78" s="118">
        <v>669181.17485543492</v>
      </c>
      <c r="F78" s="118">
        <v>669181.17485543492</v>
      </c>
      <c r="G78" s="118">
        <v>669181.17485543492</v>
      </c>
    </row>
    <row r="79" spans="4:7">
      <c r="D79" s="300">
        <v>54</v>
      </c>
      <c r="E79" s="118">
        <v>470926.05176427244</v>
      </c>
      <c r="F79" s="118">
        <v>470926.05176427244</v>
      </c>
      <c r="G79" s="118">
        <v>470926.05176427244</v>
      </c>
    </row>
    <row r="80" spans="4:7">
      <c r="D80" s="300">
        <v>55</v>
      </c>
      <c r="E80" s="118">
        <v>677391.44231335633</v>
      </c>
      <c r="F80" s="118">
        <v>677391.44231335633</v>
      </c>
      <c r="G80" s="118">
        <v>677391.44231335633</v>
      </c>
    </row>
    <row r="81" spans="4:7">
      <c r="D81" s="300">
        <v>56</v>
      </c>
      <c r="E81" s="118">
        <v>519692.4132111572</v>
      </c>
      <c r="F81" s="118">
        <v>519692.4132111572</v>
      </c>
      <c r="G81" s="118">
        <v>519692.4132111572</v>
      </c>
    </row>
    <row r="82" spans="4:7">
      <c r="D82" s="300">
        <v>57</v>
      </c>
      <c r="E82" s="118">
        <v>372005.84270585433</v>
      </c>
      <c r="F82" s="118">
        <v>372005.84270585433</v>
      </c>
      <c r="G82" s="118">
        <v>372005.84270585433</v>
      </c>
    </row>
    <row r="83" spans="4:7">
      <c r="D83" s="300">
        <v>58</v>
      </c>
      <c r="E83" s="118">
        <v>445390.97515854123</v>
      </c>
      <c r="F83" s="118">
        <v>445390.97515854123</v>
      </c>
      <c r="G83" s="118">
        <v>445390.97515854123</v>
      </c>
    </row>
    <row r="84" spans="4:7">
      <c r="D84" s="300">
        <v>59</v>
      </c>
      <c r="E84" s="118">
        <v>396614.31853752758</v>
      </c>
      <c r="F84" s="118">
        <v>396614.31853752758</v>
      </c>
      <c r="G84" s="118">
        <v>396614.31853752758</v>
      </c>
    </row>
    <row r="85" spans="4:7">
      <c r="D85" s="300">
        <v>60</v>
      </c>
      <c r="E85" s="118">
        <v>438903.30364404118</v>
      </c>
      <c r="F85" s="118">
        <v>438903.30364404118</v>
      </c>
      <c r="G85" s="118">
        <v>438903.30364404118</v>
      </c>
    </row>
    <row r="86" spans="4:7">
      <c r="D86" s="300">
        <v>61</v>
      </c>
      <c r="E86" s="118">
        <v>540256.63952327671</v>
      </c>
      <c r="F86" s="118">
        <v>540256.63952327671</v>
      </c>
      <c r="G86" s="118">
        <v>540256.63952327671</v>
      </c>
    </row>
    <row r="87" spans="4:7">
      <c r="D87" s="300">
        <v>62</v>
      </c>
      <c r="E87" s="118">
        <v>430507.88138074847</v>
      </c>
      <c r="F87" s="118">
        <v>430507.88138074847</v>
      </c>
      <c r="G87" s="118">
        <v>430507.88138074847</v>
      </c>
    </row>
    <row r="88" spans="4:7">
      <c r="D88" s="300">
        <v>63</v>
      </c>
      <c r="E88" s="118">
        <v>642625.26278748258</v>
      </c>
      <c r="F88" s="118">
        <v>642625.26278748258</v>
      </c>
      <c r="G88" s="118">
        <v>642625.26278748258</v>
      </c>
    </row>
    <row r="89" spans="4:7">
      <c r="D89" s="300">
        <v>64</v>
      </c>
      <c r="E89" s="118">
        <v>433932.88575271354</v>
      </c>
      <c r="F89" s="118">
        <v>433932.88575271354</v>
      </c>
      <c r="G89" s="118">
        <v>433932.88575271354</v>
      </c>
    </row>
    <row r="90" spans="4:7">
      <c r="D90" s="300">
        <v>65</v>
      </c>
      <c r="E90" s="118">
        <v>636001.00156641786</v>
      </c>
      <c r="F90" s="118">
        <v>636001.00156641786</v>
      </c>
      <c r="G90" s="118">
        <v>636001.00156641786</v>
      </c>
    </row>
    <row r="91" spans="4:7">
      <c r="D91" s="300">
        <v>66</v>
      </c>
      <c r="E91" s="118">
        <v>447992.66581639583</v>
      </c>
      <c r="F91" s="118">
        <v>447992.66581639583</v>
      </c>
      <c r="G91" s="118">
        <v>447992.66581639583</v>
      </c>
    </row>
    <row r="92" spans="4:7">
      <c r="D92" s="300">
        <v>67</v>
      </c>
      <c r="E92" s="118">
        <v>405443.39350632206</v>
      </c>
      <c r="F92" s="118">
        <v>405443.39350632206</v>
      </c>
      <c r="G92" s="118">
        <v>405443.39350632206</v>
      </c>
    </row>
    <row r="93" spans="4:7">
      <c r="D93" s="300">
        <v>68</v>
      </c>
      <c r="E93" s="118">
        <v>589221.06691047514</v>
      </c>
      <c r="F93" s="118">
        <v>589221.06691047514</v>
      </c>
      <c r="G93" s="118">
        <v>589221.06691047514</v>
      </c>
    </row>
    <row r="94" spans="4:7">
      <c r="D94" s="300">
        <v>69</v>
      </c>
      <c r="E94" s="118">
        <v>431693.61376228766</v>
      </c>
      <c r="F94" s="118">
        <v>431693.61376228766</v>
      </c>
      <c r="G94" s="118">
        <v>431693.61376228766</v>
      </c>
    </row>
    <row r="95" spans="4:7">
      <c r="D95" s="300">
        <v>70</v>
      </c>
      <c r="E95" s="118">
        <v>521140.54393531062</v>
      </c>
      <c r="F95" s="118">
        <v>521140.54393531062</v>
      </c>
      <c r="G95" s="118">
        <v>521140.54393531062</v>
      </c>
    </row>
    <row r="96" spans="4:7">
      <c r="D96" s="300">
        <v>71</v>
      </c>
      <c r="E96" s="118">
        <v>703382.26226561994</v>
      </c>
      <c r="F96" s="118">
        <v>703382.26226561994</v>
      </c>
      <c r="G96" s="118">
        <v>703382.26226561994</v>
      </c>
    </row>
    <row r="97" spans="4:7">
      <c r="D97" s="300">
        <v>72</v>
      </c>
      <c r="E97" s="118">
        <v>526739.16115240287</v>
      </c>
      <c r="F97" s="118">
        <v>526739.16115240287</v>
      </c>
      <c r="G97" s="118">
        <v>526739.16115240287</v>
      </c>
    </row>
    <row r="98" spans="4:7">
      <c r="D98" s="300">
        <v>73</v>
      </c>
      <c r="E98" s="118">
        <v>431964.71502274816</v>
      </c>
      <c r="F98" s="118">
        <v>431964.71502274816</v>
      </c>
      <c r="G98" s="118">
        <v>431964.71502274816</v>
      </c>
    </row>
    <row r="99" spans="4:7">
      <c r="D99" s="300">
        <v>74</v>
      </c>
      <c r="E99" s="118">
        <v>463055.02022020327</v>
      </c>
      <c r="F99" s="118">
        <v>463055.02022020327</v>
      </c>
      <c r="G99" s="118">
        <v>463055.02022020327</v>
      </c>
    </row>
    <row r="100" spans="4:7">
      <c r="D100" s="300">
        <v>75</v>
      </c>
      <c r="E100" s="118">
        <v>487755.88545622246</v>
      </c>
      <c r="F100" s="118">
        <v>487755.88545622246</v>
      </c>
      <c r="G100" s="118">
        <v>487755.88545622246</v>
      </c>
    </row>
    <row r="101" spans="4:7">
      <c r="D101" s="300">
        <v>76</v>
      </c>
      <c r="E101" s="118">
        <v>512568.1031884409</v>
      </c>
      <c r="F101" s="118">
        <v>512568.1031884409</v>
      </c>
      <c r="G101" s="118">
        <v>512568.1031884409</v>
      </c>
    </row>
    <row r="102" spans="4:7">
      <c r="D102" s="300">
        <v>77</v>
      </c>
      <c r="E102" s="118">
        <v>556920.32224168314</v>
      </c>
      <c r="F102" s="118">
        <v>556920.32224168314</v>
      </c>
      <c r="G102" s="118">
        <v>556920.32224168314</v>
      </c>
    </row>
    <row r="103" spans="4:7">
      <c r="D103" s="300">
        <v>78</v>
      </c>
      <c r="E103" s="118">
        <v>632104.90192266635</v>
      </c>
      <c r="F103" s="118">
        <v>632104.90192266635</v>
      </c>
      <c r="G103" s="118">
        <v>632104.90192266635</v>
      </c>
    </row>
    <row r="104" spans="4:7">
      <c r="D104" s="300">
        <v>79</v>
      </c>
      <c r="E104" s="118">
        <v>398131.99624340521</v>
      </c>
      <c r="F104" s="118">
        <v>398131.99624340521</v>
      </c>
      <c r="G104" s="118">
        <v>398131.99624340521</v>
      </c>
    </row>
    <row r="105" spans="4:7">
      <c r="D105" s="300">
        <v>80</v>
      </c>
      <c r="E105" s="118">
        <v>350790.81454256864</v>
      </c>
      <c r="F105" s="118">
        <v>350790.81454256864</v>
      </c>
      <c r="G105" s="118">
        <v>350790.81454256864</v>
      </c>
    </row>
    <row r="106" spans="4:7">
      <c r="D106" s="300">
        <v>81</v>
      </c>
      <c r="E106" s="118">
        <v>663713.74167356559</v>
      </c>
      <c r="F106" s="118">
        <v>663713.74167356559</v>
      </c>
      <c r="G106" s="118">
        <v>663713.74167356559</v>
      </c>
    </row>
    <row r="107" spans="4:7">
      <c r="D107" s="300">
        <v>82</v>
      </c>
      <c r="E107" s="118">
        <v>410124.04890323238</v>
      </c>
      <c r="F107" s="118">
        <v>410124.04890323238</v>
      </c>
      <c r="G107" s="118">
        <v>410124.04890323238</v>
      </c>
    </row>
    <row r="108" spans="4:7">
      <c r="D108" s="300">
        <v>83</v>
      </c>
      <c r="E108" s="118">
        <v>478603.58214251045</v>
      </c>
      <c r="F108" s="118">
        <v>478603.58214251045</v>
      </c>
      <c r="G108" s="118">
        <v>478603.58214251045</v>
      </c>
    </row>
    <row r="109" spans="4:7">
      <c r="D109" s="300">
        <v>84</v>
      </c>
      <c r="E109" s="118">
        <v>393310.61049246386</v>
      </c>
      <c r="F109" s="118">
        <v>393310.61049246386</v>
      </c>
      <c r="G109" s="118">
        <v>393310.61049246386</v>
      </c>
    </row>
    <row r="110" spans="4:7">
      <c r="D110" s="300">
        <v>85</v>
      </c>
      <c r="E110" s="118">
        <v>374916.40039513988</v>
      </c>
      <c r="F110" s="118">
        <v>374916.40039513988</v>
      </c>
      <c r="G110" s="118">
        <v>374916.40039513988</v>
      </c>
    </row>
    <row r="111" spans="4:7">
      <c r="D111" s="300">
        <v>86</v>
      </c>
      <c r="E111" s="118">
        <v>378529.75310982694</v>
      </c>
      <c r="F111" s="118">
        <v>378529.75310982694</v>
      </c>
      <c r="G111" s="118">
        <v>378529.75310982694</v>
      </c>
    </row>
    <row r="112" spans="4:7">
      <c r="D112" s="300">
        <v>87</v>
      </c>
      <c r="E112" s="118">
        <v>496366.83766500937</v>
      </c>
      <c r="F112" s="118">
        <v>496366.83766500937</v>
      </c>
      <c r="G112" s="118">
        <v>496366.83766500937</v>
      </c>
    </row>
    <row r="113" spans="4:7">
      <c r="D113" s="300">
        <v>88</v>
      </c>
      <c r="E113" s="118">
        <v>485836.67372284527</v>
      </c>
      <c r="F113" s="118">
        <v>485836.67372284527</v>
      </c>
      <c r="G113" s="118">
        <v>485836.67372284527</v>
      </c>
    </row>
    <row r="114" spans="4:7">
      <c r="D114" s="300">
        <v>89</v>
      </c>
      <c r="E114" s="118">
        <v>501636.39478178922</v>
      </c>
      <c r="F114" s="118">
        <v>501636.39478178922</v>
      </c>
      <c r="G114" s="118">
        <v>501636.39478178922</v>
      </c>
    </row>
    <row r="115" spans="4:7">
      <c r="D115" s="300">
        <v>90</v>
      </c>
      <c r="E115" s="118">
        <v>487429.4343677439</v>
      </c>
      <c r="F115" s="118">
        <v>487429.4343677439</v>
      </c>
      <c r="G115" s="118">
        <v>487429.4343677439</v>
      </c>
    </row>
    <row r="116" spans="4:7">
      <c r="D116" s="300">
        <v>91</v>
      </c>
      <c r="E116" s="118">
        <v>373296.39970467775</v>
      </c>
      <c r="F116" s="118">
        <v>373296.39970467775</v>
      </c>
      <c r="G116" s="118">
        <v>373296.39970467775</v>
      </c>
    </row>
    <row r="117" spans="4:7">
      <c r="D117" s="300">
        <v>92</v>
      </c>
      <c r="E117" s="118">
        <v>531304.95559041318</v>
      </c>
      <c r="F117" s="118">
        <v>531304.95559041318</v>
      </c>
      <c r="G117" s="118">
        <v>531304.95559041318</v>
      </c>
    </row>
    <row r="118" spans="4:7">
      <c r="D118" s="300">
        <v>93</v>
      </c>
      <c r="E118" s="118">
        <v>471093.60191284638</v>
      </c>
      <c r="F118" s="118">
        <v>471093.60191284638</v>
      </c>
      <c r="G118" s="118">
        <v>471093.60191284638</v>
      </c>
    </row>
    <row r="119" spans="4:7">
      <c r="D119" s="300">
        <v>94</v>
      </c>
      <c r="E119" s="118">
        <v>404232.75479347975</v>
      </c>
      <c r="F119" s="118">
        <v>404232.75479347975</v>
      </c>
      <c r="G119" s="118">
        <v>404232.75479347975</v>
      </c>
    </row>
    <row r="120" spans="4:7">
      <c r="D120" s="300">
        <v>95</v>
      </c>
      <c r="E120" s="118">
        <v>337773.49367839767</v>
      </c>
      <c r="F120" s="118">
        <v>337773.49367839767</v>
      </c>
      <c r="G120" s="118">
        <v>337773.49367839767</v>
      </c>
    </row>
    <row r="121" spans="4:7">
      <c r="D121" s="300">
        <v>96</v>
      </c>
      <c r="E121" s="118">
        <v>437671.87861654407</v>
      </c>
      <c r="F121" s="118">
        <v>437671.87861654407</v>
      </c>
      <c r="G121" s="118">
        <v>437671.87861654407</v>
      </c>
    </row>
    <row r="122" spans="4:7">
      <c r="D122" s="300">
        <v>97</v>
      </c>
      <c r="E122" s="118">
        <v>557404.7978463372</v>
      </c>
      <c r="F122" s="118">
        <v>557404.7978463372</v>
      </c>
      <c r="G122" s="118">
        <v>557404.7978463372</v>
      </c>
    </row>
    <row r="123" spans="4:7">
      <c r="D123" s="300">
        <v>98</v>
      </c>
      <c r="E123" s="118">
        <v>480427.17791491165</v>
      </c>
      <c r="F123" s="118">
        <v>480427.17791491165</v>
      </c>
      <c r="G123" s="118">
        <v>480427.17791491165</v>
      </c>
    </row>
    <row r="124" spans="4:7">
      <c r="D124" s="300">
        <v>99</v>
      </c>
      <c r="E124" s="118">
        <v>519462.26926720614</v>
      </c>
      <c r="F124" s="118">
        <v>519462.26926720614</v>
      </c>
      <c r="G124" s="118">
        <v>519462.26926720614</v>
      </c>
    </row>
    <row r="125" spans="4:7">
      <c r="D125" s="300">
        <v>100</v>
      </c>
      <c r="E125" s="118">
        <v>496264.25451353198</v>
      </c>
      <c r="F125" s="118">
        <v>496264.25451353198</v>
      </c>
      <c r="G125" s="118">
        <v>496264.25451353198</v>
      </c>
    </row>
    <row r="126" spans="4:7">
      <c r="D126" s="300">
        <v>101</v>
      </c>
      <c r="E126" s="118">
        <v>341687.4796217198</v>
      </c>
      <c r="F126" s="118">
        <v>341687.4796217198</v>
      </c>
      <c r="G126" s="118">
        <v>341687.4796217198</v>
      </c>
    </row>
    <row r="127" spans="4:7">
      <c r="D127" s="300">
        <v>102</v>
      </c>
      <c r="E127" s="118">
        <v>546000.78706150723</v>
      </c>
      <c r="F127" s="118">
        <v>546000.78706150723</v>
      </c>
      <c r="G127" s="118">
        <v>546000.78706150723</v>
      </c>
    </row>
    <row r="128" spans="4:7">
      <c r="D128" s="300">
        <v>103</v>
      </c>
      <c r="E128" s="118">
        <v>550986.64752598444</v>
      </c>
      <c r="F128" s="118">
        <v>550986.64752598444</v>
      </c>
      <c r="G128" s="118">
        <v>550986.64752598444</v>
      </c>
    </row>
    <row r="129" spans="4:7">
      <c r="D129" s="300">
        <v>104</v>
      </c>
      <c r="E129" s="118">
        <v>365046.31606693997</v>
      </c>
      <c r="F129" s="118">
        <v>365046.31606693997</v>
      </c>
      <c r="G129" s="118">
        <v>365046.31606693997</v>
      </c>
    </row>
    <row r="130" spans="4:7">
      <c r="D130" s="300">
        <v>105</v>
      </c>
      <c r="E130" s="118">
        <v>479364.61741208349</v>
      </c>
      <c r="F130" s="118">
        <v>479364.61741208349</v>
      </c>
      <c r="G130" s="118">
        <v>479364.61741208349</v>
      </c>
    </row>
    <row r="131" spans="4:7">
      <c r="D131" s="300">
        <v>106</v>
      </c>
      <c r="E131" s="118">
        <v>555056.49828287214</v>
      </c>
      <c r="F131" s="118">
        <v>555056.49828287214</v>
      </c>
      <c r="G131" s="118">
        <v>555056.49828287214</v>
      </c>
    </row>
    <row r="132" spans="4:7">
      <c r="D132" s="300">
        <v>107</v>
      </c>
      <c r="E132" s="118">
        <v>430522.82685398066</v>
      </c>
      <c r="F132" s="118">
        <v>430522.82685398066</v>
      </c>
      <c r="G132" s="118">
        <v>430522.82685398066</v>
      </c>
    </row>
    <row r="133" spans="4:7">
      <c r="D133" s="300">
        <v>108</v>
      </c>
      <c r="E133" s="118">
        <v>527168.64642169862</v>
      </c>
      <c r="F133" s="118">
        <v>527168.64642169862</v>
      </c>
      <c r="G133" s="118">
        <v>527168.64642169862</v>
      </c>
    </row>
    <row r="134" spans="4:7">
      <c r="D134" s="300">
        <v>109</v>
      </c>
      <c r="E134" s="118">
        <v>418676.97806724056</v>
      </c>
      <c r="F134" s="118">
        <v>418676.97806724056</v>
      </c>
      <c r="G134" s="118">
        <v>418676.97806724056</v>
      </c>
    </row>
    <row r="135" spans="4:7">
      <c r="D135" s="300">
        <v>110</v>
      </c>
      <c r="E135" s="118">
        <v>451599.53371546313</v>
      </c>
      <c r="F135" s="118">
        <v>451599.53371546313</v>
      </c>
      <c r="G135" s="118">
        <v>451599.53371546313</v>
      </c>
    </row>
    <row r="136" spans="4:7">
      <c r="D136" s="300">
        <v>111</v>
      </c>
      <c r="E136" s="118">
        <v>632239.07687368558</v>
      </c>
      <c r="F136" s="118">
        <v>632239.07687368558</v>
      </c>
      <c r="G136" s="118">
        <v>632239.07687368558</v>
      </c>
    </row>
    <row r="137" spans="4:7">
      <c r="D137" s="300">
        <v>112</v>
      </c>
      <c r="E137" s="118">
        <v>399433.76679521962</v>
      </c>
      <c r="F137" s="118">
        <v>399433.76679521962</v>
      </c>
      <c r="G137" s="118">
        <v>399433.76679521962</v>
      </c>
    </row>
    <row r="138" spans="4:7">
      <c r="D138" s="300">
        <v>113</v>
      </c>
      <c r="E138" s="118">
        <v>349368.50233729417</v>
      </c>
      <c r="F138" s="118">
        <v>349368.50233729417</v>
      </c>
      <c r="G138" s="118">
        <v>349368.50233729417</v>
      </c>
    </row>
    <row r="139" spans="4:7">
      <c r="D139" s="300">
        <v>114</v>
      </c>
      <c r="E139" s="118">
        <v>357809.34488411003</v>
      </c>
      <c r="F139" s="118">
        <v>357809.34488411003</v>
      </c>
      <c r="G139" s="118">
        <v>357809.34488411003</v>
      </c>
    </row>
    <row r="140" spans="4:7">
      <c r="D140" s="300">
        <v>115</v>
      </c>
      <c r="E140" s="118">
        <v>331502.51823579933</v>
      </c>
      <c r="F140" s="118">
        <v>331502.51823579933</v>
      </c>
      <c r="G140" s="118">
        <v>331502.51823579933</v>
      </c>
    </row>
    <row r="141" spans="4:7">
      <c r="D141" s="300">
        <v>116</v>
      </c>
      <c r="E141" s="118">
        <v>575479.3403476621</v>
      </c>
      <c r="F141" s="118">
        <v>575479.3403476621</v>
      </c>
      <c r="G141" s="118">
        <v>575479.3403476621</v>
      </c>
    </row>
    <row r="142" spans="4:7">
      <c r="D142" s="300">
        <v>117</v>
      </c>
      <c r="E142" s="118">
        <v>386760.24363857164</v>
      </c>
      <c r="F142" s="118">
        <v>386760.24363857164</v>
      </c>
      <c r="G142" s="118">
        <v>386760.24363857164</v>
      </c>
    </row>
    <row r="143" spans="4:7">
      <c r="D143" s="300">
        <v>118</v>
      </c>
      <c r="E143" s="118">
        <v>346424.17064577516</v>
      </c>
      <c r="F143" s="118">
        <v>346424.17064577516</v>
      </c>
      <c r="G143" s="118">
        <v>346424.17064577516</v>
      </c>
    </row>
    <row r="144" spans="4:7">
      <c r="D144" s="300">
        <v>119</v>
      </c>
      <c r="E144" s="118">
        <v>336876.6907129758</v>
      </c>
      <c r="F144" s="118">
        <v>336876.6907129758</v>
      </c>
      <c r="G144" s="118">
        <v>336876.6907129758</v>
      </c>
    </row>
    <row r="145" spans="4:7">
      <c r="D145" s="300">
        <v>120</v>
      </c>
      <c r="E145" s="118">
        <v>375290.37376612076</v>
      </c>
      <c r="F145" s="118">
        <v>375290.37376612076</v>
      </c>
      <c r="G145" s="118">
        <v>375290.37376612076</v>
      </c>
    </row>
    <row r="146" spans="4:7">
      <c r="D146" s="300">
        <v>121</v>
      </c>
      <c r="E146" s="118">
        <v>509915.95145587734</v>
      </c>
      <c r="F146" s="118">
        <v>509915.95145587734</v>
      </c>
      <c r="G146" s="118">
        <v>509915.95145587734</v>
      </c>
    </row>
    <row r="147" spans="4:7">
      <c r="D147" s="300">
        <v>122</v>
      </c>
      <c r="E147" s="118">
        <v>463235.69455531059</v>
      </c>
      <c r="F147" s="118">
        <v>463235.69455531059</v>
      </c>
      <c r="G147" s="118">
        <v>463235.69455531059</v>
      </c>
    </row>
    <row r="148" spans="4:7">
      <c r="D148" s="300">
        <v>123</v>
      </c>
      <c r="E148" s="118">
        <v>258527.75215298549</v>
      </c>
      <c r="F148" s="118">
        <v>258527.75215298549</v>
      </c>
      <c r="G148" s="118">
        <v>258527.75215298549</v>
      </c>
    </row>
    <row r="149" spans="4:7">
      <c r="D149" s="300">
        <v>124</v>
      </c>
      <c r="E149" s="118">
        <v>394402.04033162066</v>
      </c>
      <c r="F149" s="118">
        <v>394402.04033162066</v>
      </c>
      <c r="G149" s="118">
        <v>394402.04033162066</v>
      </c>
    </row>
    <row r="150" spans="4:7">
      <c r="D150" s="300">
        <v>125</v>
      </c>
      <c r="E150" s="118">
        <v>297960.44991054694</v>
      </c>
      <c r="F150" s="118">
        <v>297960.44991054694</v>
      </c>
      <c r="G150" s="118">
        <v>297960.44991054694</v>
      </c>
    </row>
    <row r="151" spans="4:7">
      <c r="D151" s="300">
        <v>126</v>
      </c>
      <c r="E151" s="118">
        <v>312331.74123119621</v>
      </c>
      <c r="F151" s="118">
        <v>312331.74123119621</v>
      </c>
      <c r="G151" s="118">
        <v>312331.74123119621</v>
      </c>
    </row>
    <row r="152" spans="4:7">
      <c r="D152" s="300">
        <v>127</v>
      </c>
      <c r="E152" s="118">
        <v>361529.15995369357</v>
      </c>
      <c r="F152" s="118">
        <v>361529.15995369357</v>
      </c>
      <c r="G152" s="118">
        <v>361529.15995369357</v>
      </c>
    </row>
    <row r="153" spans="4:7">
      <c r="D153" s="300">
        <v>128</v>
      </c>
      <c r="E153" s="118">
        <v>413974.21822322084</v>
      </c>
      <c r="F153" s="118">
        <v>413974.21822322084</v>
      </c>
      <c r="G153" s="118">
        <v>413974.21822322084</v>
      </c>
    </row>
    <row r="154" spans="4:7">
      <c r="D154" s="300">
        <v>129</v>
      </c>
      <c r="E154" s="118">
        <v>470756.76308781671</v>
      </c>
      <c r="F154" s="118">
        <v>470756.76308781671</v>
      </c>
      <c r="G154" s="118">
        <v>470756.76308781671</v>
      </c>
    </row>
    <row r="155" spans="4:7">
      <c r="D155" s="300">
        <v>130</v>
      </c>
      <c r="E155" s="118">
        <v>320927.88346182113</v>
      </c>
      <c r="F155" s="118">
        <v>320927.88346182113</v>
      </c>
      <c r="G155" s="118">
        <v>320927.88346182113</v>
      </c>
    </row>
    <row r="156" spans="4:7">
      <c r="D156" s="300">
        <v>131</v>
      </c>
      <c r="E156" s="118">
        <v>517052.10301223199</v>
      </c>
      <c r="F156" s="118">
        <v>517052.10301223199</v>
      </c>
      <c r="G156" s="118">
        <v>517052.10301223199</v>
      </c>
    </row>
    <row r="157" spans="4:7">
      <c r="D157" s="300">
        <v>132</v>
      </c>
      <c r="E157" s="118">
        <v>493776.45390266448</v>
      </c>
      <c r="F157" s="118">
        <v>493776.45390266448</v>
      </c>
      <c r="G157" s="118">
        <v>493776.45390266448</v>
      </c>
    </row>
    <row r="158" spans="4:7">
      <c r="D158" s="300">
        <v>133</v>
      </c>
      <c r="E158" s="118">
        <v>419491.08764242148</v>
      </c>
      <c r="F158" s="118">
        <v>419491.08764242148</v>
      </c>
      <c r="G158" s="118">
        <v>419491.08764242148</v>
      </c>
    </row>
    <row r="159" spans="4:7">
      <c r="D159" s="300">
        <v>134</v>
      </c>
      <c r="E159" s="118">
        <v>503885.86612972157</v>
      </c>
      <c r="F159" s="118">
        <v>503885.86612972157</v>
      </c>
      <c r="G159" s="118">
        <v>503885.86612972157</v>
      </c>
    </row>
    <row r="160" spans="4:7">
      <c r="D160" s="300">
        <v>135</v>
      </c>
      <c r="E160" s="118">
        <v>364970.58642781049</v>
      </c>
      <c r="F160" s="118">
        <v>364970.58642781049</v>
      </c>
      <c r="G160" s="118">
        <v>364970.58642781049</v>
      </c>
    </row>
    <row r="161" spans="4:7">
      <c r="D161" s="300">
        <v>136</v>
      </c>
      <c r="E161" s="118">
        <v>476847.3455679263</v>
      </c>
      <c r="F161" s="118">
        <v>476847.3455679263</v>
      </c>
      <c r="G161" s="118">
        <v>476847.3455679263</v>
      </c>
    </row>
    <row r="162" spans="4:7">
      <c r="D162" s="300">
        <v>137</v>
      </c>
      <c r="E162" s="118">
        <v>491314.49450434424</v>
      </c>
      <c r="F162" s="118">
        <v>491314.49450434424</v>
      </c>
      <c r="G162" s="118">
        <v>491314.49450434424</v>
      </c>
    </row>
    <row r="163" spans="4:7">
      <c r="D163" s="300">
        <v>138</v>
      </c>
      <c r="E163" s="118">
        <v>468737.55221186974</v>
      </c>
      <c r="F163" s="118">
        <v>468737.55221186974</v>
      </c>
      <c r="G163" s="118">
        <v>468737.55221186974</v>
      </c>
    </row>
    <row r="164" spans="4:7">
      <c r="D164" s="300">
        <v>139</v>
      </c>
      <c r="E164" s="118">
        <v>628335.57322039653</v>
      </c>
      <c r="F164" s="118">
        <v>628335.57322039653</v>
      </c>
      <c r="G164" s="118">
        <v>628335.57322039653</v>
      </c>
    </row>
    <row r="165" spans="4:7">
      <c r="D165" s="300">
        <v>140</v>
      </c>
      <c r="E165" s="118">
        <v>607869.99005010736</v>
      </c>
      <c r="F165" s="118">
        <v>607869.99005010736</v>
      </c>
      <c r="G165" s="118">
        <v>607869.99005010736</v>
      </c>
    </row>
    <row r="166" spans="4:7">
      <c r="D166" s="300">
        <v>141</v>
      </c>
      <c r="E166" s="118">
        <v>492809.92448509601</v>
      </c>
      <c r="F166" s="118">
        <v>492809.92448509601</v>
      </c>
      <c r="G166" s="118">
        <v>492809.92448509601</v>
      </c>
    </row>
    <row r="167" spans="4:7">
      <c r="D167" s="300">
        <v>142</v>
      </c>
      <c r="E167" s="118">
        <v>373630.13042589545</v>
      </c>
      <c r="F167" s="118">
        <v>373630.13042589545</v>
      </c>
      <c r="G167" s="118">
        <v>373630.13042589545</v>
      </c>
    </row>
    <row r="168" spans="4:7">
      <c r="D168" s="300">
        <v>143</v>
      </c>
      <c r="E168" s="118">
        <v>562855.44905438076</v>
      </c>
      <c r="F168" s="118">
        <v>562855.44905438076</v>
      </c>
      <c r="G168" s="118">
        <v>562855.44905438076</v>
      </c>
    </row>
    <row r="169" spans="4:7">
      <c r="D169" s="300">
        <v>144</v>
      </c>
      <c r="E169" s="118">
        <v>426282.66735764395</v>
      </c>
      <c r="F169" s="118">
        <v>426282.66735764395</v>
      </c>
      <c r="G169" s="118">
        <v>426282.66735764395</v>
      </c>
    </row>
    <row r="170" spans="4:7">
      <c r="D170" s="300">
        <v>145</v>
      </c>
      <c r="E170" s="118">
        <v>418213.54694722896</v>
      </c>
      <c r="F170" s="118">
        <v>418213.54694722896</v>
      </c>
      <c r="G170" s="118">
        <v>418213.54694722896</v>
      </c>
    </row>
    <row r="171" spans="4:7">
      <c r="D171" s="300">
        <v>146</v>
      </c>
      <c r="E171" s="118">
        <v>482898.97824621317</v>
      </c>
      <c r="F171" s="118">
        <v>482898.97824621317</v>
      </c>
      <c r="G171" s="118">
        <v>482898.97824621317</v>
      </c>
    </row>
    <row r="172" spans="4:7">
      <c r="D172" s="300">
        <v>147</v>
      </c>
      <c r="E172" s="118">
        <v>505611.54211460677</v>
      </c>
      <c r="F172" s="118">
        <v>505611.54211460677</v>
      </c>
      <c r="G172" s="118">
        <v>505611.54211460677</v>
      </c>
    </row>
    <row r="173" spans="4:7">
      <c r="D173" s="300">
        <v>148</v>
      </c>
      <c r="E173" s="118">
        <v>676187.10775294388</v>
      </c>
      <c r="F173" s="118">
        <v>676187.10775294388</v>
      </c>
      <c r="G173" s="118">
        <v>676187.10775294388</v>
      </c>
    </row>
    <row r="174" spans="4:7">
      <c r="D174" s="300">
        <v>149</v>
      </c>
      <c r="E174" s="118">
        <v>523936.19674395956</v>
      </c>
      <c r="F174" s="118">
        <v>523936.19674395956</v>
      </c>
      <c r="G174" s="118">
        <v>523936.19674395956</v>
      </c>
    </row>
    <row r="175" spans="4:7">
      <c r="D175" s="300">
        <v>150</v>
      </c>
      <c r="E175" s="118">
        <v>455023.75888661394</v>
      </c>
      <c r="F175" s="118">
        <v>455023.75888661394</v>
      </c>
      <c r="G175" s="118">
        <v>455023.75888661394</v>
      </c>
    </row>
    <row r="176" spans="4:7">
      <c r="D176" s="300">
        <v>151</v>
      </c>
      <c r="E176" s="118">
        <v>471530.99086916901</v>
      </c>
      <c r="F176" s="118">
        <v>471530.99086916901</v>
      </c>
      <c r="G176" s="118">
        <v>471530.99086916901</v>
      </c>
    </row>
    <row r="177" spans="4:7">
      <c r="D177" s="300">
        <v>152</v>
      </c>
      <c r="E177" s="118">
        <v>356607.39324432163</v>
      </c>
      <c r="F177" s="118">
        <v>356607.39324432163</v>
      </c>
      <c r="G177" s="118">
        <v>356607.39324432163</v>
      </c>
    </row>
    <row r="178" spans="4:7">
      <c r="D178" s="300">
        <v>153</v>
      </c>
      <c r="E178" s="118">
        <v>586352.87440648465</v>
      </c>
      <c r="F178" s="118">
        <v>586352.87440648465</v>
      </c>
      <c r="G178" s="118">
        <v>586352.87440648465</v>
      </c>
    </row>
    <row r="179" spans="4:7">
      <c r="D179" s="300">
        <v>154</v>
      </c>
      <c r="E179" s="118">
        <v>337978.1668314726</v>
      </c>
      <c r="F179" s="118">
        <v>337978.1668314726</v>
      </c>
      <c r="G179" s="118">
        <v>337978.1668314726</v>
      </c>
    </row>
    <row r="180" spans="4:7">
      <c r="D180" s="300">
        <v>155</v>
      </c>
      <c r="E180" s="118">
        <v>412771.7069003908</v>
      </c>
      <c r="F180" s="118">
        <v>412771.7069003908</v>
      </c>
      <c r="G180" s="118">
        <v>412771.7069003908</v>
      </c>
    </row>
    <row r="181" spans="4:7">
      <c r="D181" s="300">
        <v>156</v>
      </c>
      <c r="E181" s="118">
        <v>544008.86054490146</v>
      </c>
      <c r="F181" s="118">
        <v>544008.86054490146</v>
      </c>
      <c r="G181" s="118">
        <v>544008.86054490146</v>
      </c>
    </row>
    <row r="182" spans="4:7">
      <c r="D182" s="300">
        <v>157</v>
      </c>
      <c r="E182" s="118">
        <v>445860.42289073067</v>
      </c>
      <c r="F182" s="118">
        <v>445860.42289073067</v>
      </c>
      <c r="G182" s="118">
        <v>445860.42289073067</v>
      </c>
    </row>
    <row r="183" spans="4:7">
      <c r="D183" s="300">
        <v>158</v>
      </c>
      <c r="E183" s="118">
        <v>488351.35235454619</v>
      </c>
      <c r="F183" s="118">
        <v>488351.35235454619</v>
      </c>
      <c r="G183" s="118">
        <v>488351.35235454619</v>
      </c>
    </row>
    <row r="184" spans="4:7">
      <c r="D184" s="300">
        <v>159</v>
      </c>
      <c r="E184" s="118">
        <v>574777.84574132727</v>
      </c>
      <c r="F184" s="118">
        <v>574777.84574132727</v>
      </c>
      <c r="G184" s="118">
        <v>574777.84574132727</v>
      </c>
    </row>
    <row r="185" spans="4:7">
      <c r="D185" s="300">
        <v>160</v>
      </c>
      <c r="E185" s="118">
        <v>402909.96426530415</v>
      </c>
      <c r="F185" s="118">
        <v>402909.96426530415</v>
      </c>
      <c r="G185" s="118">
        <v>402909.96426530415</v>
      </c>
    </row>
    <row r="186" spans="4:7">
      <c r="D186" s="300">
        <v>161</v>
      </c>
      <c r="E186" s="118">
        <v>377276.84492348193</v>
      </c>
      <c r="F186" s="118">
        <v>377276.84492348193</v>
      </c>
      <c r="G186" s="118">
        <v>377276.84492348193</v>
      </c>
    </row>
    <row r="187" spans="4:7">
      <c r="D187" s="300">
        <v>162</v>
      </c>
      <c r="E187" s="118">
        <v>483207.26832571317</v>
      </c>
      <c r="F187" s="118">
        <v>483207.26832571317</v>
      </c>
      <c r="G187" s="118">
        <v>483207.26832571317</v>
      </c>
    </row>
    <row r="188" spans="4:7">
      <c r="D188" s="300">
        <v>163</v>
      </c>
      <c r="E188" s="118">
        <v>431078.64068061259</v>
      </c>
      <c r="F188" s="118">
        <v>431078.64068061259</v>
      </c>
      <c r="G188" s="118">
        <v>431078.64068061259</v>
      </c>
    </row>
    <row r="189" spans="4:7">
      <c r="D189" s="300">
        <v>164</v>
      </c>
      <c r="E189" s="118">
        <v>438749.19487851672</v>
      </c>
      <c r="F189" s="118">
        <v>438749.19487851672</v>
      </c>
      <c r="G189" s="118">
        <v>438749.19487851672</v>
      </c>
    </row>
    <row r="190" spans="4:7">
      <c r="D190" s="300">
        <v>165</v>
      </c>
      <c r="E190" s="118">
        <v>485933.70952823252</v>
      </c>
      <c r="F190" s="118">
        <v>485933.70952823252</v>
      </c>
      <c r="G190" s="118">
        <v>485933.70952823252</v>
      </c>
    </row>
    <row r="191" spans="4:7">
      <c r="D191" s="300">
        <v>166</v>
      </c>
      <c r="E191" s="118">
        <v>448487.81282165908</v>
      </c>
      <c r="F191" s="118">
        <v>448487.81282165908</v>
      </c>
      <c r="G191" s="118">
        <v>448487.81282165908</v>
      </c>
    </row>
    <row r="192" spans="4:7">
      <c r="D192" s="300">
        <v>167</v>
      </c>
      <c r="E192" s="118">
        <v>405850.82998834189</v>
      </c>
      <c r="F192" s="118">
        <v>405850.82998834189</v>
      </c>
      <c r="G192" s="118">
        <v>405850.82998834189</v>
      </c>
    </row>
    <row r="193" spans="4:7">
      <c r="D193" s="300">
        <v>168</v>
      </c>
      <c r="E193" s="118">
        <v>496564.84697243798</v>
      </c>
      <c r="F193" s="118">
        <v>496564.84697243798</v>
      </c>
      <c r="G193" s="118">
        <v>496564.84697243798</v>
      </c>
    </row>
    <row r="194" spans="4:7">
      <c r="D194" s="300">
        <v>169</v>
      </c>
      <c r="E194" s="118">
        <v>483577.63394052815</v>
      </c>
      <c r="F194" s="118">
        <v>483577.63394052815</v>
      </c>
      <c r="G194" s="118">
        <v>483577.63394052815</v>
      </c>
    </row>
    <row r="195" spans="4:7">
      <c r="D195" s="300">
        <v>170</v>
      </c>
      <c r="E195" s="118">
        <v>597725.84676578396</v>
      </c>
      <c r="F195" s="118">
        <v>597725.84676578396</v>
      </c>
      <c r="G195" s="118">
        <v>597725.84676578396</v>
      </c>
    </row>
    <row r="196" spans="4:7">
      <c r="D196" s="300">
        <v>171</v>
      </c>
      <c r="E196" s="118">
        <v>470950.6989465559</v>
      </c>
      <c r="F196" s="118">
        <v>470950.6989465559</v>
      </c>
      <c r="G196" s="118">
        <v>470950.6989465559</v>
      </c>
    </row>
    <row r="197" spans="4:7">
      <c r="D197" s="300">
        <v>172</v>
      </c>
      <c r="E197" s="118">
        <v>568331.61051330599</v>
      </c>
      <c r="F197" s="118">
        <v>568331.61051330599</v>
      </c>
      <c r="G197" s="118">
        <v>568331.61051330599</v>
      </c>
    </row>
    <row r="198" spans="4:7">
      <c r="D198" s="300">
        <v>173</v>
      </c>
      <c r="E198" s="118">
        <v>347489.32170759834</v>
      </c>
      <c r="F198" s="118">
        <v>347489.32170759834</v>
      </c>
      <c r="G198" s="118">
        <v>347489.32170759834</v>
      </c>
    </row>
    <row r="199" spans="4:7">
      <c r="D199" s="300">
        <v>174</v>
      </c>
      <c r="E199" s="118">
        <v>603394.22101079905</v>
      </c>
      <c r="F199" s="118">
        <v>603394.22101079905</v>
      </c>
      <c r="G199" s="118">
        <v>603394.22101079905</v>
      </c>
    </row>
    <row r="200" spans="4:7">
      <c r="D200" s="300">
        <v>175</v>
      </c>
      <c r="E200" s="118">
        <v>342674.96341047838</v>
      </c>
      <c r="F200" s="118">
        <v>342674.96341047838</v>
      </c>
      <c r="G200" s="118">
        <v>342674.96341047838</v>
      </c>
    </row>
    <row r="201" spans="4:7">
      <c r="D201" s="300">
        <v>176</v>
      </c>
      <c r="E201" s="118">
        <v>385982.05551241292</v>
      </c>
      <c r="F201" s="118">
        <v>385982.05551241292</v>
      </c>
      <c r="G201" s="118">
        <v>385982.05551241292</v>
      </c>
    </row>
    <row r="202" spans="4:7">
      <c r="D202" s="300">
        <v>177</v>
      </c>
      <c r="E202" s="118">
        <v>554073.43793033552</v>
      </c>
      <c r="F202" s="118">
        <v>554073.43793033552</v>
      </c>
      <c r="G202" s="118">
        <v>554073.43793033552</v>
      </c>
    </row>
    <row r="203" spans="4:7">
      <c r="D203" s="300">
        <v>178</v>
      </c>
      <c r="E203" s="118">
        <v>560489.79701975547</v>
      </c>
      <c r="F203" s="118">
        <v>560489.79701975547</v>
      </c>
      <c r="G203" s="118">
        <v>560489.79701975547</v>
      </c>
    </row>
    <row r="204" spans="4:7">
      <c r="D204" s="300">
        <v>179</v>
      </c>
      <c r="E204" s="118">
        <v>382114.1926591426</v>
      </c>
      <c r="F204" s="118">
        <v>382114.1926591426</v>
      </c>
      <c r="G204" s="118">
        <v>382114.1926591426</v>
      </c>
    </row>
    <row r="205" spans="4:7">
      <c r="D205" s="300">
        <v>180</v>
      </c>
      <c r="E205" s="118">
        <v>411944.66297061811</v>
      </c>
      <c r="F205" s="118">
        <v>411944.66297061811</v>
      </c>
      <c r="G205" s="118">
        <v>411944.66297061811</v>
      </c>
    </row>
    <row r="206" spans="4:7">
      <c r="D206" s="300">
        <v>181</v>
      </c>
      <c r="E206" s="118">
        <v>534509.88742401986</v>
      </c>
      <c r="F206" s="118">
        <v>534509.88742401986</v>
      </c>
      <c r="G206" s="118">
        <v>534509.88742401986</v>
      </c>
    </row>
    <row r="207" spans="4:7">
      <c r="D207" s="300">
        <v>182</v>
      </c>
      <c r="E207" s="118">
        <v>689026.8360287894</v>
      </c>
      <c r="F207" s="118">
        <v>689026.8360287894</v>
      </c>
      <c r="G207" s="118">
        <v>689026.8360287894</v>
      </c>
    </row>
    <row r="208" spans="4:7">
      <c r="D208" s="300">
        <v>183</v>
      </c>
      <c r="E208" s="118">
        <v>662550.54610756109</v>
      </c>
      <c r="F208" s="118">
        <v>662550.54610756109</v>
      </c>
      <c r="G208" s="118">
        <v>662550.54610756109</v>
      </c>
    </row>
    <row r="209" spans="4:7">
      <c r="D209" s="300">
        <v>184</v>
      </c>
      <c r="E209" s="118">
        <v>571272.64850886818</v>
      </c>
      <c r="F209" s="118">
        <v>571272.64850886818</v>
      </c>
      <c r="G209" s="118">
        <v>571272.64850886818</v>
      </c>
    </row>
    <row r="210" spans="4:7">
      <c r="D210" s="300">
        <v>185</v>
      </c>
      <c r="E210" s="118">
        <v>547694.37838707981</v>
      </c>
      <c r="F210" s="118">
        <v>547694.37838707981</v>
      </c>
      <c r="G210" s="118">
        <v>547694.37838707981</v>
      </c>
    </row>
    <row r="211" spans="4:7">
      <c r="D211" s="300">
        <v>186</v>
      </c>
      <c r="E211" s="118">
        <v>475905.2340610649</v>
      </c>
      <c r="F211" s="118">
        <v>475905.2340610649</v>
      </c>
      <c r="G211" s="118">
        <v>475905.2340610649</v>
      </c>
    </row>
    <row r="212" spans="4:7">
      <c r="D212" s="300">
        <v>187</v>
      </c>
      <c r="E212" s="118">
        <v>472165.75913308689</v>
      </c>
      <c r="F212" s="118">
        <v>472165.75913308689</v>
      </c>
      <c r="G212" s="118">
        <v>472165.75913308689</v>
      </c>
    </row>
    <row r="213" spans="4:7">
      <c r="D213" s="300">
        <v>188</v>
      </c>
      <c r="E213" s="118">
        <v>663719.93436388834</v>
      </c>
      <c r="F213" s="118">
        <v>663719.93436388834</v>
      </c>
      <c r="G213" s="118">
        <v>663719.93436388834</v>
      </c>
    </row>
    <row r="214" spans="4:7">
      <c r="D214" s="300">
        <v>189</v>
      </c>
      <c r="E214" s="118">
        <v>626322.87492599222</v>
      </c>
      <c r="F214" s="118">
        <v>626322.87492599222</v>
      </c>
      <c r="G214" s="118">
        <v>626322.87492599222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77A31260-41C9-4D47-A706-D96FB1A0FDE2}">
      <formula1>SIM_Classes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2C524-4122-40A7-9BB0-748612AAD2FB}">
  <sheetPr codeName="Sheet29">
    <tabColor theme="9" tint="-0.499984740745262"/>
  </sheetPr>
  <dimension ref="D4:O57"/>
  <sheetViews>
    <sheetView topLeftCell="C1" workbookViewId="0">
      <selection activeCell="E5" sqref="E5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279" t="s">
        <v>5</v>
      </c>
      <c r="E4" s="280" t="s">
        <v>27</v>
      </c>
      <c r="F4" s="281"/>
      <c r="G4" s="282" t="s">
        <v>27</v>
      </c>
    </row>
    <row r="5" spans="4:12">
      <c r="D5" s="279" t="s">
        <v>6</v>
      </c>
      <c r="E5" s="280" t="str">
        <f>VLOOKUP($E4,Class_Codes,2,0)</f>
        <v>THEFT</v>
      </c>
      <c r="F5" s="281"/>
      <c r="G5" s="282" t="s">
        <v>28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4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4">
        <v>0</v>
      </c>
      <c r="F10" s="289" t="s">
        <v>145</v>
      </c>
      <c r="G10" s="285">
        <v>0</v>
      </c>
      <c r="L10" s="283"/>
    </row>
    <row r="11" spans="4:12">
      <c r="D11" s="279" t="s">
        <v>146</v>
      </c>
      <c r="E11" s="286">
        <v>0</v>
      </c>
      <c r="F11" s="289"/>
      <c r="G11" s="287">
        <v>0</v>
      </c>
      <c r="L11" s="283"/>
    </row>
    <row r="12" spans="4:12">
      <c r="D12" s="279" t="s">
        <v>147</v>
      </c>
      <c r="E12" s="288" t="str">
        <f>RI_Summary!X16</f>
        <v/>
      </c>
      <c r="F12" s="291" t="s">
        <v>148</v>
      </c>
      <c r="G12" s="290">
        <v>1</v>
      </c>
      <c r="L12" s="283"/>
    </row>
    <row r="13" spans="4:12" s="283" customFormat="1">
      <c r="D13" s="279" t="s">
        <v>149</v>
      </c>
      <c r="E13" s="286">
        <v>0</v>
      </c>
      <c r="F13" s="293" t="s">
        <v>148</v>
      </c>
      <c r="G13" s="287">
        <v>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309">
        <f>RI_Summary!H25</f>
        <v>0</v>
      </c>
      <c r="F15" s="289" t="s">
        <v>151</v>
      </c>
      <c r="G15" s="294">
        <v>1750000</v>
      </c>
    </row>
    <row r="16" spans="4:12">
      <c r="D16" s="279" t="s">
        <v>134</v>
      </c>
      <c r="E16" s="309">
        <f>RI_Summary!L25</f>
        <v>0</v>
      </c>
      <c r="F16" s="289" t="s">
        <v>152</v>
      </c>
      <c r="G16" s="285">
        <v>298250000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E18" s="188"/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3420854.3882438326</v>
      </c>
      <c r="F20" s="302">
        <v>3420854.3882438326</v>
      </c>
      <c r="G20" s="302">
        <v>3420854.3882438326</v>
      </c>
      <c r="H20" s="297"/>
      <c r="K20" s="302" t="s">
        <v>157</v>
      </c>
      <c r="L20" s="302">
        <f ca="1">_xlfn.PERCENTILE.INC(INDIRECT("L"&amp;L17&amp;":L"&amp;L18,1),$L$16)</f>
        <v>5034837.0967038041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5034837.0967038041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94052.977053089897</v>
      </c>
      <c r="F26" s="307">
        <v>94052.977053089897</v>
      </c>
      <c r="G26" s="307">
        <v>94052.977053089897</v>
      </c>
      <c r="K26" s="118">
        <v>1</v>
      </c>
      <c r="L26" s="118">
        <v>3281432.1733924104</v>
      </c>
      <c r="M26" s="118">
        <v>0</v>
      </c>
      <c r="N26" s="118">
        <v>0</v>
      </c>
      <c r="O26" s="118">
        <v>3281432.1733924104</v>
      </c>
    </row>
    <row r="27" spans="4:15">
      <c r="D27" s="307">
        <v>2</v>
      </c>
      <c r="E27" s="307">
        <v>50242.1294816015</v>
      </c>
      <c r="F27" s="307">
        <v>50242.1294816015</v>
      </c>
      <c r="G27" s="307">
        <v>50242.1294816015</v>
      </c>
      <c r="K27" s="118">
        <v>2</v>
      </c>
      <c r="L27" s="118">
        <v>3094326.2604641858</v>
      </c>
      <c r="M27" s="118">
        <v>0</v>
      </c>
      <c r="N27" s="118">
        <v>0</v>
      </c>
      <c r="O27" s="118">
        <v>3094326.2604641858</v>
      </c>
    </row>
    <row r="28" spans="4:15">
      <c r="D28" s="307">
        <v>3</v>
      </c>
      <c r="E28" s="307">
        <v>111401.97752570777</v>
      </c>
      <c r="F28" s="307">
        <v>111401.97752570777</v>
      </c>
      <c r="G28" s="307">
        <v>111401.97752570777</v>
      </c>
      <c r="K28" s="118">
        <v>3</v>
      </c>
      <c r="L28" s="118">
        <v>2681577.597739981</v>
      </c>
      <c r="M28" s="118">
        <v>0</v>
      </c>
      <c r="N28" s="118">
        <v>0</v>
      </c>
      <c r="O28" s="118">
        <v>2681577.597739981</v>
      </c>
    </row>
    <row r="29" spans="4:15">
      <c r="D29" s="307">
        <v>4</v>
      </c>
      <c r="E29" s="307">
        <v>10351.215946586362</v>
      </c>
      <c r="F29" s="307">
        <v>10351.215946586362</v>
      </c>
      <c r="G29" s="307">
        <v>10351.215946586362</v>
      </c>
      <c r="K29" s="118">
        <v>4</v>
      </c>
      <c r="L29" s="118">
        <v>1839130.3862820824</v>
      </c>
      <c r="M29" s="118">
        <v>0</v>
      </c>
      <c r="N29" s="118">
        <v>0</v>
      </c>
      <c r="O29" s="118">
        <v>1839130.3862820824</v>
      </c>
    </row>
    <row r="30" spans="4:15">
      <c r="D30" s="307">
        <v>5</v>
      </c>
      <c r="E30" s="307">
        <v>137949.39949675323</v>
      </c>
      <c r="F30" s="307">
        <v>137949.39949675323</v>
      </c>
      <c r="G30" s="307">
        <v>137949.39949675323</v>
      </c>
      <c r="K30" s="118">
        <v>5</v>
      </c>
      <c r="L30" s="118">
        <v>5667134.8435646761</v>
      </c>
      <c r="M30" s="118">
        <v>0</v>
      </c>
      <c r="N30" s="118">
        <v>0</v>
      </c>
      <c r="O30" s="118">
        <v>5667134.8435646761</v>
      </c>
    </row>
    <row r="31" spans="4:15">
      <c r="D31" s="307">
        <v>6</v>
      </c>
      <c r="E31" s="307">
        <v>40356.946663974391</v>
      </c>
      <c r="F31" s="307">
        <v>40356.946663974391</v>
      </c>
      <c r="G31" s="307">
        <v>40356.946663974391</v>
      </c>
      <c r="K31" s="118">
        <v>6</v>
      </c>
      <c r="L31" s="118">
        <v>4262028.7394294087</v>
      </c>
      <c r="M31" s="118">
        <v>0</v>
      </c>
      <c r="N31" s="118">
        <v>0</v>
      </c>
      <c r="O31" s="118">
        <v>4262028.7394294087</v>
      </c>
    </row>
    <row r="32" spans="4:15">
      <c r="D32" s="307">
        <v>7</v>
      </c>
      <c r="E32" s="307">
        <v>738556.63501811749</v>
      </c>
      <c r="F32" s="307">
        <v>738556.63501811749</v>
      </c>
      <c r="G32" s="307">
        <v>738556.63501811749</v>
      </c>
      <c r="K32" s="118">
        <v>7</v>
      </c>
      <c r="L32" s="118">
        <v>2718161.2672461164</v>
      </c>
      <c r="M32" s="118">
        <v>0</v>
      </c>
      <c r="N32" s="118">
        <v>0</v>
      </c>
      <c r="O32" s="118">
        <v>2718161.2672461164</v>
      </c>
    </row>
    <row r="33" spans="4:15">
      <c r="D33" s="307">
        <v>8</v>
      </c>
      <c r="E33" s="307">
        <v>217741.87507995567</v>
      </c>
      <c r="F33" s="307">
        <v>217741.87507995567</v>
      </c>
      <c r="G33" s="307">
        <v>217741.87507995567</v>
      </c>
      <c r="K33" s="118">
        <v>8</v>
      </c>
      <c r="L33" s="118">
        <v>4111833.6865209113</v>
      </c>
      <c r="M33" s="118">
        <v>0</v>
      </c>
      <c r="N33" s="118">
        <v>0</v>
      </c>
      <c r="O33" s="118">
        <v>4111833.6865209113</v>
      </c>
    </row>
    <row r="34" spans="4:15">
      <c r="D34" s="307">
        <v>9</v>
      </c>
      <c r="E34" s="307">
        <v>358893.74868934311</v>
      </c>
      <c r="F34" s="307">
        <v>358893.74868934311</v>
      </c>
      <c r="G34" s="307">
        <v>358893.74868934311</v>
      </c>
      <c r="K34" s="118">
        <v>9</v>
      </c>
      <c r="L34" s="118">
        <v>2816905.7779347314</v>
      </c>
      <c r="M34" s="118">
        <v>0</v>
      </c>
      <c r="N34" s="118">
        <v>0</v>
      </c>
      <c r="O34" s="118">
        <v>2816905.7779347314</v>
      </c>
    </row>
    <row r="35" spans="4:15">
      <c r="D35" s="307">
        <v>10</v>
      </c>
      <c r="E35" s="307">
        <v>462499.05884317053</v>
      </c>
      <c r="F35" s="307">
        <v>462499.05884317053</v>
      </c>
      <c r="G35" s="307">
        <v>462499.05884317053</v>
      </c>
      <c r="K35" s="118">
        <v>10</v>
      </c>
      <c r="L35" s="118">
        <v>3420854.3882438326</v>
      </c>
      <c r="M35" s="118">
        <v>0</v>
      </c>
      <c r="N35" s="118">
        <v>0</v>
      </c>
      <c r="O35" s="118">
        <v>3420854.3882438326</v>
      </c>
    </row>
    <row r="36" spans="4:15">
      <c r="D36" s="307">
        <v>11</v>
      </c>
      <c r="E36" s="307">
        <v>77593.050869884668</v>
      </c>
      <c r="F36" s="307">
        <v>77593.050869884668</v>
      </c>
      <c r="G36" s="307">
        <v>77593.050869884668</v>
      </c>
    </row>
    <row r="37" spans="4:15">
      <c r="D37" s="307">
        <v>12</v>
      </c>
      <c r="E37" s="307">
        <v>109120.14703771725</v>
      </c>
      <c r="F37" s="307">
        <v>109120.14703771725</v>
      </c>
      <c r="G37" s="307">
        <v>109120.14703771725</v>
      </c>
    </row>
    <row r="38" spans="4:15">
      <c r="D38" s="307">
        <v>13</v>
      </c>
      <c r="E38" s="307">
        <v>65806.059167290499</v>
      </c>
      <c r="F38" s="307">
        <v>65806.059167290499</v>
      </c>
      <c r="G38" s="307">
        <v>65806.059167290499</v>
      </c>
    </row>
    <row r="39" spans="4:15">
      <c r="D39" s="307">
        <v>14</v>
      </c>
      <c r="E39" s="307">
        <v>104878.89038444121</v>
      </c>
      <c r="F39" s="307">
        <v>104878.89038444121</v>
      </c>
      <c r="G39" s="307">
        <v>104878.89038444121</v>
      </c>
    </row>
    <row r="40" spans="4:15">
      <c r="D40" s="307">
        <v>15</v>
      </c>
      <c r="E40" s="307">
        <v>2.1077928867011635E-2</v>
      </c>
      <c r="F40" s="307">
        <v>2.1077928867011635E-2</v>
      </c>
      <c r="G40" s="307">
        <v>2.1077928867011635E-2</v>
      </c>
    </row>
    <row r="41" spans="4:15">
      <c r="D41" s="307">
        <v>16</v>
      </c>
      <c r="E41" s="307">
        <v>59891.408597440299</v>
      </c>
      <c r="F41" s="307">
        <v>59891.408597440299</v>
      </c>
      <c r="G41" s="307">
        <v>59891.408597440299</v>
      </c>
    </row>
    <row r="42" spans="4:15">
      <c r="D42" s="307">
        <v>17</v>
      </c>
      <c r="E42" s="307">
        <v>14139.975195203535</v>
      </c>
      <c r="F42" s="307">
        <v>14139.975195203535</v>
      </c>
      <c r="G42" s="307">
        <v>14139.975195203535</v>
      </c>
    </row>
    <row r="43" spans="4:15">
      <c r="D43" s="307">
        <v>18</v>
      </c>
      <c r="E43" s="307">
        <v>2.145126197558449E-7</v>
      </c>
      <c r="F43" s="307">
        <v>2.145126197558449E-7</v>
      </c>
      <c r="G43" s="307">
        <v>2.145126197558449E-7</v>
      </c>
    </row>
    <row r="44" spans="4:15">
      <c r="D44" s="307">
        <v>19</v>
      </c>
      <c r="E44" s="307">
        <v>175181.14326230704</v>
      </c>
      <c r="F44" s="307">
        <v>175181.14326230704</v>
      </c>
      <c r="G44" s="307">
        <v>175181.14326230704</v>
      </c>
    </row>
    <row r="45" spans="4:15">
      <c r="D45" s="307">
        <v>20</v>
      </c>
      <c r="E45" s="307">
        <v>20338.429087366578</v>
      </c>
      <c r="F45" s="307">
        <v>20338.429087366578</v>
      </c>
      <c r="G45" s="307">
        <v>20338.429087366578</v>
      </c>
    </row>
    <row r="46" spans="4:15">
      <c r="D46" s="307">
        <v>21</v>
      </c>
      <c r="E46" s="307">
        <v>1569.4613440737185</v>
      </c>
      <c r="F46" s="307">
        <v>1569.4613440737185</v>
      </c>
      <c r="G46" s="307">
        <v>1569.4613440737185</v>
      </c>
    </row>
    <row r="47" spans="4:15">
      <c r="D47" s="307">
        <v>22</v>
      </c>
      <c r="E47" s="307">
        <v>176.83000978277147</v>
      </c>
      <c r="F47" s="307">
        <v>176.83000978277147</v>
      </c>
      <c r="G47" s="307">
        <v>176.83000978277147</v>
      </c>
    </row>
    <row r="48" spans="4:15">
      <c r="D48" s="307">
        <v>23</v>
      </c>
      <c r="E48" s="307">
        <v>48896.769869863376</v>
      </c>
      <c r="F48" s="307">
        <v>48896.769869863376</v>
      </c>
      <c r="G48" s="307">
        <v>48896.769869863376</v>
      </c>
    </row>
    <row r="49" spans="4:7">
      <c r="D49" s="307">
        <v>24</v>
      </c>
      <c r="E49" s="307">
        <v>21839.440903678795</v>
      </c>
      <c r="F49" s="307">
        <v>21839.440903678795</v>
      </c>
      <c r="G49" s="307">
        <v>21839.440903678795</v>
      </c>
    </row>
    <row r="50" spans="4:7">
      <c r="D50" s="307">
        <v>25</v>
      </c>
      <c r="E50" s="307">
        <v>348.86064012009535</v>
      </c>
      <c r="F50" s="307">
        <v>348.86064012009535</v>
      </c>
      <c r="G50" s="307">
        <v>348.86064012009535</v>
      </c>
    </row>
    <row r="51" spans="4:7">
      <c r="D51" s="307">
        <v>26</v>
      </c>
      <c r="E51" s="307">
        <v>173131.76813120031</v>
      </c>
      <c r="F51" s="307">
        <v>173131.76813120031</v>
      </c>
      <c r="G51" s="307">
        <v>173131.76813120031</v>
      </c>
    </row>
    <row r="52" spans="4:7">
      <c r="D52" s="307">
        <v>27</v>
      </c>
      <c r="E52" s="307">
        <v>63.534374081646135</v>
      </c>
      <c r="F52" s="307">
        <v>63.534374081646135</v>
      </c>
      <c r="G52" s="307">
        <v>63.534374081646135</v>
      </c>
    </row>
    <row r="53" spans="4:7">
      <c r="D53" s="307">
        <v>28</v>
      </c>
      <c r="E53" s="307">
        <v>34.864557027984816</v>
      </c>
      <c r="F53" s="307">
        <v>34.864557027984816</v>
      </c>
      <c r="G53" s="307">
        <v>34.864557027984816</v>
      </c>
    </row>
    <row r="54" spans="4:7">
      <c r="D54" s="307">
        <v>29</v>
      </c>
      <c r="E54" s="307">
        <v>168382.6474657798</v>
      </c>
      <c r="F54" s="307">
        <v>168382.6474657798</v>
      </c>
      <c r="G54" s="307">
        <v>168382.6474657798</v>
      </c>
    </row>
    <row r="55" spans="4:7">
      <c r="D55" s="307">
        <v>30</v>
      </c>
      <c r="E55" s="307">
        <v>154228.59373670822</v>
      </c>
      <c r="F55" s="307">
        <v>154228.59373670822</v>
      </c>
      <c r="G55" s="307">
        <v>154228.59373670822</v>
      </c>
    </row>
    <row r="56" spans="4:7">
      <c r="D56" s="300">
        <v>31</v>
      </c>
      <c r="E56" s="118">
        <v>9.871115377946619E-8</v>
      </c>
      <c r="F56" s="118">
        <v>9.871115377946619E-8</v>
      </c>
      <c r="G56" s="118">
        <v>9.871115377946619E-8</v>
      </c>
    </row>
    <row r="57" spans="4:7">
      <c r="D57" s="300">
        <v>32</v>
      </c>
      <c r="E57" s="118">
        <v>3186.5287333221199</v>
      </c>
      <c r="F57" s="118">
        <v>3186.5287333221199</v>
      </c>
      <c r="G57" s="118">
        <v>3186.5287333221199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3DA24FF7-B536-4267-8335-8DDCE9726745}">
      <formula1>SIM_Classes</formula1>
    </dataValidation>
  </dataValidations>
  <pageMargins left="0.7" right="0.7" top="0.75" bottom="0.75" header="0.3" footer="0.3"/>
  <ignoredErrors>
    <ignoredError sqref="F9:F10" numberStoredAsText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B41BF-1247-4D40-9198-0072FF6F2D66}">
  <sheetPr codeName="Sheet30">
    <tabColor theme="9" tint="-0.499984740745262"/>
  </sheetPr>
  <dimension ref="D4:O215"/>
  <sheetViews>
    <sheetView topLeftCell="A198" zoomScaleNormal="100" workbookViewId="0">
      <selection activeCell="D207" sqref="D207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00" customWidth="1"/>
    <col min="5" max="5" width="22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 ht="29">
      <c r="D4" s="279" t="s">
        <v>5</v>
      </c>
      <c r="E4" s="280" t="s">
        <v>29</v>
      </c>
      <c r="F4" s="281"/>
      <c r="G4" s="282" t="s">
        <v>29</v>
      </c>
    </row>
    <row r="5" spans="4:12">
      <c r="D5" s="279" t="s">
        <v>6</v>
      </c>
      <c r="E5" s="280" t="str">
        <f>VLOOKUP($E4,Class_Codes,2,0)</f>
        <v>WIBA</v>
      </c>
      <c r="F5" s="281"/>
      <c r="G5" s="282" t="s">
        <v>30</v>
      </c>
      <c r="L5" s="283"/>
    </row>
    <row r="6" spans="4:12">
      <c r="D6" s="279" t="s">
        <v>129</v>
      </c>
      <c r="E6" s="284" t="s">
        <v>80</v>
      </c>
      <c r="F6" s="281"/>
      <c r="G6" s="285" t="s">
        <v>80</v>
      </c>
      <c r="L6" s="283"/>
    </row>
    <row r="7" spans="4:12">
      <c r="D7" s="279" t="s">
        <v>130</v>
      </c>
      <c r="E7" s="280" t="e">
        <f>ROUNDUP(VLOOKUP(E5,SIM_Numbers,3,0),0)</f>
        <v>#VALUE!</v>
      </c>
      <c r="F7" s="281"/>
      <c r="G7" s="282">
        <v>36</v>
      </c>
      <c r="L7" s="283"/>
    </row>
    <row r="8" spans="4:12">
      <c r="D8" s="279" t="s">
        <v>141</v>
      </c>
      <c r="E8" s="286">
        <v>0</v>
      </c>
      <c r="F8" s="281"/>
      <c r="G8" s="287">
        <v>0</v>
      </c>
      <c r="L8" s="283"/>
    </row>
    <row r="9" spans="4:12">
      <c r="D9" s="279" t="s">
        <v>142</v>
      </c>
      <c r="E9" s="288">
        <v>1</v>
      </c>
      <c r="F9" s="289" t="s">
        <v>143</v>
      </c>
      <c r="G9" s="290">
        <v>1</v>
      </c>
      <c r="L9" s="283"/>
    </row>
    <row r="10" spans="4:12">
      <c r="D10" s="279" t="s">
        <v>144</v>
      </c>
      <c r="E10" s="286">
        <v>0</v>
      </c>
      <c r="F10" s="289" t="s">
        <v>145</v>
      </c>
      <c r="G10" s="287">
        <v>0</v>
      </c>
      <c r="L10" s="283"/>
    </row>
    <row r="11" spans="4:12">
      <c r="D11" s="279" t="s">
        <v>146</v>
      </c>
      <c r="E11" s="286">
        <v>1</v>
      </c>
      <c r="F11" s="289"/>
      <c r="G11" s="287">
        <v>0</v>
      </c>
      <c r="L11" s="283"/>
    </row>
    <row r="12" spans="4:12">
      <c r="D12" s="279" t="s">
        <v>147</v>
      </c>
      <c r="E12" s="288" t="str">
        <f>RI_Summary!X17</f>
        <v/>
      </c>
      <c r="F12" s="291" t="s">
        <v>148</v>
      </c>
      <c r="G12" s="290">
        <v>1</v>
      </c>
      <c r="L12" s="283"/>
    </row>
    <row r="13" spans="4:12" s="283" customFormat="1">
      <c r="D13" s="279" t="s">
        <v>149</v>
      </c>
      <c r="E13" s="292">
        <f>RI_Summary!N11+RI_Summary!N12</f>
        <v>0</v>
      </c>
      <c r="F13" s="293" t="s">
        <v>148</v>
      </c>
      <c r="G13" s="287">
        <v>0</v>
      </c>
    </row>
    <row r="14" spans="4:12" s="283" customFormat="1">
      <c r="D14" s="279" t="s">
        <v>150</v>
      </c>
      <c r="E14" s="286">
        <v>1</v>
      </c>
      <c r="F14" s="281"/>
      <c r="G14" s="287">
        <v>1</v>
      </c>
    </row>
    <row r="15" spans="4:12" s="283" customFormat="1" ht="29">
      <c r="D15" s="279" t="s">
        <v>133</v>
      </c>
      <c r="E15" s="284">
        <v>500000000</v>
      </c>
      <c r="F15" s="289" t="s">
        <v>151</v>
      </c>
      <c r="G15" s="294">
        <v>1750000</v>
      </c>
    </row>
    <row r="16" spans="4:12">
      <c r="D16" s="279" t="s">
        <v>134</v>
      </c>
      <c r="E16" s="284">
        <v>30500000000</v>
      </c>
      <c r="F16" s="289" t="s">
        <v>152</v>
      </c>
      <c r="G16" s="285">
        <v>298250000</v>
      </c>
      <c r="K16" s="295" t="s">
        <v>153</v>
      </c>
      <c r="L16" s="296">
        <v>0.95</v>
      </c>
    </row>
    <row r="17" spans="4:15" s="283" customFormat="1">
      <c r="D17" s="279" t="s">
        <v>135</v>
      </c>
      <c r="E17" s="284">
        <v>10</v>
      </c>
      <c r="F17" s="281"/>
      <c r="G17" s="285">
        <v>1</v>
      </c>
      <c r="H17" s="297"/>
      <c r="I17" s="118"/>
      <c r="K17" s="298" t="s">
        <v>154</v>
      </c>
      <c r="L17" s="299">
        <f>ROW(SIM_Output)</f>
        <v>26</v>
      </c>
    </row>
    <row r="18" spans="4:15">
      <c r="H18" s="297"/>
      <c r="K18" s="295" t="s">
        <v>155</v>
      </c>
      <c r="L18" s="299">
        <f>L17+SIM_Runs-1</f>
        <v>35</v>
      </c>
      <c r="M18" s="283"/>
      <c r="N18" s="283"/>
      <c r="O18" s="283"/>
    </row>
    <row r="19" spans="4:15">
      <c r="G19" s="301"/>
      <c r="H19" s="297"/>
    </row>
    <row r="20" spans="4:15" ht="17.899999999999999" customHeight="1">
      <c r="D20" s="302" t="s">
        <v>156</v>
      </c>
      <c r="E20" s="302">
        <v>653912488.71437263</v>
      </c>
      <c r="F20" s="302">
        <v>653912488.71437263</v>
      </c>
      <c r="G20" s="302">
        <v>653912488.71437263</v>
      </c>
      <c r="H20" s="297"/>
      <c r="K20" s="302" t="s">
        <v>157</v>
      </c>
      <c r="L20" s="302">
        <f ca="1">_xlfn.PERCENTILE.INC(INDIRECT("L"&amp;L17&amp;":L"&amp;L18,1),$L$16)</f>
        <v>658550866.39522469</v>
      </c>
      <c r="M20" s="302">
        <f ca="1">_xlfn.PERCENTILE.INC(INDIRECT("M"&amp;L17&amp;":M"&amp;L18,1),$L$16)</f>
        <v>0</v>
      </c>
      <c r="N20" s="302">
        <f ca="1">_xlfn.PERCENTILE.INC(INDIRECT("N"&amp;L17&amp;":N"&amp;L18,1),$L$16)</f>
        <v>0</v>
      </c>
      <c r="O20" s="302">
        <f ca="1">_xlfn.PERCENTILE.INC(INDIRECT("O"&amp;L17&amp;":O"&amp;L18,1),$L$16)</f>
        <v>658550866.39522469</v>
      </c>
    </row>
    <row r="21" spans="4:15">
      <c r="H21" s="297"/>
    </row>
    <row r="22" spans="4:15">
      <c r="E22" s="303"/>
      <c r="F22" s="303"/>
    </row>
    <row r="23" spans="4:15" ht="18" customHeight="1">
      <c r="D23" s="487" t="s">
        <v>136</v>
      </c>
      <c r="E23" s="487"/>
      <c r="F23" s="487"/>
      <c r="G23" s="487"/>
      <c r="K23" s="506" t="s">
        <v>158</v>
      </c>
      <c r="L23" s="506"/>
      <c r="M23" s="506"/>
      <c r="N23" s="506"/>
      <c r="O23" s="506"/>
    </row>
    <row r="24" spans="4:15" ht="16.399999999999999" customHeight="1">
      <c r="D24" s="304" t="s">
        <v>137</v>
      </c>
      <c r="E24" s="304" t="s">
        <v>138</v>
      </c>
      <c r="F24" s="304" t="s">
        <v>139</v>
      </c>
      <c r="G24" s="304" t="s">
        <v>140</v>
      </c>
      <c r="K24" s="302" t="s">
        <v>159</v>
      </c>
      <c r="L24" s="302" t="s">
        <v>160</v>
      </c>
      <c r="M24" s="302" t="s">
        <v>161</v>
      </c>
      <c r="N24" s="302" t="s">
        <v>162</v>
      </c>
      <c r="O24" s="302" t="s">
        <v>163</v>
      </c>
    </row>
    <row r="25" spans="4:15" ht="16.399999999999999" customHeight="1">
      <c r="D25" s="305"/>
      <c r="E25" s="305"/>
      <c r="F25" s="306"/>
    </row>
    <row r="26" spans="4:15">
      <c r="D26" s="307">
        <v>1</v>
      </c>
      <c r="E26" s="307">
        <v>3594217.2704823492</v>
      </c>
      <c r="F26" s="307">
        <v>3594217.2704823492</v>
      </c>
      <c r="G26" s="307">
        <v>3594217.2704823492</v>
      </c>
      <c r="K26" s="118">
        <v>1</v>
      </c>
      <c r="L26" s="118">
        <v>656740543.33188629</v>
      </c>
      <c r="M26" s="118">
        <v>0</v>
      </c>
      <c r="N26" s="118">
        <v>0</v>
      </c>
      <c r="O26" s="118">
        <v>656740543.33188629</v>
      </c>
    </row>
    <row r="27" spans="4:15">
      <c r="D27" s="307">
        <v>2</v>
      </c>
      <c r="E27" s="307">
        <v>3548259.197390751</v>
      </c>
      <c r="F27" s="307">
        <v>3548259.197390751</v>
      </c>
      <c r="G27" s="307">
        <v>3548259.197390751</v>
      </c>
      <c r="K27" s="118">
        <v>2</v>
      </c>
      <c r="L27" s="118">
        <v>654432616.89222884</v>
      </c>
      <c r="M27" s="118">
        <v>0</v>
      </c>
      <c r="N27" s="118">
        <v>0</v>
      </c>
      <c r="O27" s="118">
        <v>654432616.89222884</v>
      </c>
    </row>
    <row r="28" spans="4:15">
      <c r="D28" s="307">
        <v>3</v>
      </c>
      <c r="E28" s="307">
        <v>3166097.744767684</v>
      </c>
      <c r="F28" s="307">
        <v>3166097.744767684</v>
      </c>
      <c r="G28" s="307">
        <v>3166097.744767684</v>
      </c>
      <c r="K28" s="118">
        <v>3</v>
      </c>
      <c r="L28" s="118">
        <v>658135517.17549121</v>
      </c>
      <c r="M28" s="118">
        <v>0</v>
      </c>
      <c r="N28" s="118">
        <v>0</v>
      </c>
      <c r="O28" s="118">
        <v>658135517.17549121</v>
      </c>
    </row>
    <row r="29" spans="4:15">
      <c r="D29" s="307">
        <v>4</v>
      </c>
      <c r="E29" s="307">
        <v>3457549.4808891299</v>
      </c>
      <c r="F29" s="307">
        <v>3457549.4808891299</v>
      </c>
      <c r="G29" s="307">
        <v>3457549.4808891299</v>
      </c>
      <c r="K29" s="118">
        <v>4</v>
      </c>
      <c r="L29" s="118">
        <v>658890697.57500672</v>
      </c>
      <c r="M29" s="118">
        <v>0</v>
      </c>
      <c r="N29" s="118">
        <v>0</v>
      </c>
      <c r="O29" s="118">
        <v>658890697.57500672</v>
      </c>
    </row>
    <row r="30" spans="4:15">
      <c r="D30" s="307">
        <v>5</v>
      </c>
      <c r="E30" s="307">
        <v>3510872.1353440769</v>
      </c>
      <c r="F30" s="307">
        <v>3510872.1353440769</v>
      </c>
      <c r="G30" s="307">
        <v>3510872.1353440769</v>
      </c>
      <c r="K30" s="118">
        <v>5</v>
      </c>
      <c r="L30" s="118">
        <v>657240319.3405565</v>
      </c>
      <c r="M30" s="118">
        <v>0</v>
      </c>
      <c r="N30" s="118">
        <v>0</v>
      </c>
      <c r="O30" s="118">
        <v>657240319.3405565</v>
      </c>
    </row>
    <row r="31" spans="4:15">
      <c r="D31" s="307">
        <v>6</v>
      </c>
      <c r="E31" s="307">
        <v>3307136.9424979533</v>
      </c>
      <c r="F31" s="307">
        <v>3307136.9424979533</v>
      </c>
      <c r="G31" s="307">
        <v>3307136.9424979533</v>
      </c>
      <c r="K31" s="118">
        <v>6</v>
      </c>
      <c r="L31" s="118">
        <v>656945422.56701899</v>
      </c>
      <c r="M31" s="118">
        <v>0</v>
      </c>
      <c r="N31" s="118">
        <v>0</v>
      </c>
      <c r="O31" s="118">
        <v>656945422.56701899</v>
      </c>
    </row>
    <row r="32" spans="4:15">
      <c r="D32" s="307">
        <v>7</v>
      </c>
      <c r="E32" s="307">
        <v>3441060.4296476794</v>
      </c>
      <c r="F32" s="307">
        <v>3441060.4296476794</v>
      </c>
      <c r="G32" s="307">
        <v>3441060.4296476794</v>
      </c>
      <c r="K32" s="118">
        <v>7</v>
      </c>
      <c r="L32" s="118">
        <v>657579736.0434643</v>
      </c>
      <c r="M32" s="118">
        <v>0</v>
      </c>
      <c r="N32" s="118">
        <v>0</v>
      </c>
      <c r="O32" s="118">
        <v>657579736.0434643</v>
      </c>
    </row>
    <row r="33" spans="4:15">
      <c r="D33" s="307">
        <v>8</v>
      </c>
      <c r="E33" s="307">
        <v>3676086.835437451</v>
      </c>
      <c r="F33" s="307">
        <v>3676086.835437451</v>
      </c>
      <c r="G33" s="307">
        <v>3676086.835437451</v>
      </c>
      <c r="K33" s="118">
        <v>8</v>
      </c>
      <c r="L33" s="118">
        <v>657236995.33757818</v>
      </c>
      <c r="M33" s="118">
        <v>0</v>
      </c>
      <c r="N33" s="118">
        <v>0</v>
      </c>
      <c r="O33" s="118">
        <v>657236995.33757818</v>
      </c>
    </row>
    <row r="34" spans="4:15">
      <c r="D34" s="307">
        <v>9</v>
      </c>
      <c r="E34" s="307">
        <v>3551149.790818363</v>
      </c>
      <c r="F34" s="307">
        <v>3551149.790818363</v>
      </c>
      <c r="G34" s="307">
        <v>3551149.790818363</v>
      </c>
      <c r="K34" s="118">
        <v>9</v>
      </c>
      <c r="L34" s="118">
        <v>651307999.66753042</v>
      </c>
      <c r="M34" s="118">
        <v>0</v>
      </c>
      <c r="N34" s="118">
        <v>0</v>
      </c>
      <c r="O34" s="118">
        <v>651307999.66753042</v>
      </c>
    </row>
    <row r="35" spans="4:15">
      <c r="D35" s="307">
        <v>10</v>
      </c>
      <c r="E35" s="307">
        <v>3460155.4975270922</v>
      </c>
      <c r="F35" s="307">
        <v>3460155.4975270922</v>
      </c>
      <c r="G35" s="307">
        <v>3460155.4975270922</v>
      </c>
      <c r="K35" s="118">
        <v>10</v>
      </c>
      <c r="L35" s="118">
        <v>653912488.71437263</v>
      </c>
      <c r="M35" s="118">
        <v>0</v>
      </c>
      <c r="N35" s="118">
        <v>0</v>
      </c>
      <c r="O35" s="118">
        <v>653912488.71437263</v>
      </c>
    </row>
    <row r="36" spans="4:15">
      <c r="D36" s="307">
        <v>11</v>
      </c>
      <c r="E36" s="307">
        <v>3510669.4814708401</v>
      </c>
      <c r="F36" s="307">
        <v>3510669.4814708401</v>
      </c>
      <c r="G36" s="307">
        <v>3510669.4814708401</v>
      </c>
    </row>
    <row r="37" spans="4:15">
      <c r="D37" s="307">
        <v>12</v>
      </c>
      <c r="E37" s="307">
        <v>3404717.6043598498</v>
      </c>
      <c r="F37" s="307">
        <v>3404717.6043598498</v>
      </c>
      <c r="G37" s="307">
        <v>3404717.6043598498</v>
      </c>
    </row>
    <row r="38" spans="4:15">
      <c r="D38" s="307">
        <v>13</v>
      </c>
      <c r="E38" s="307">
        <v>3370076.2249870645</v>
      </c>
      <c r="F38" s="307">
        <v>3370076.2249870645</v>
      </c>
      <c r="G38" s="307">
        <v>3370076.2249870645</v>
      </c>
    </row>
    <row r="39" spans="4:15">
      <c r="D39" s="307">
        <v>14</v>
      </c>
      <c r="E39" s="307">
        <v>3456341.8503163429</v>
      </c>
      <c r="F39" s="307">
        <v>3456341.8503163429</v>
      </c>
      <c r="G39" s="307">
        <v>3456341.8503163429</v>
      </c>
    </row>
    <row r="40" spans="4:15">
      <c r="D40" s="307">
        <v>15</v>
      </c>
      <c r="E40" s="307">
        <v>3402407.3852811232</v>
      </c>
      <c r="F40" s="307">
        <v>3402407.3852811232</v>
      </c>
      <c r="G40" s="307">
        <v>3402407.3852811232</v>
      </c>
    </row>
    <row r="41" spans="4:15">
      <c r="D41" s="307">
        <v>16</v>
      </c>
      <c r="E41" s="307">
        <v>3593226.5846139472</v>
      </c>
      <c r="F41" s="307">
        <v>3593226.5846139472</v>
      </c>
      <c r="G41" s="307">
        <v>3593226.5846139472</v>
      </c>
    </row>
    <row r="42" spans="4:15">
      <c r="D42" s="307">
        <v>17</v>
      </c>
      <c r="E42" s="307">
        <v>3370510.9465529686</v>
      </c>
      <c r="F42" s="307">
        <v>3370510.9465529686</v>
      </c>
      <c r="G42" s="307">
        <v>3370510.9465529686</v>
      </c>
    </row>
    <row r="43" spans="4:15">
      <c r="D43" s="307">
        <v>18</v>
      </c>
      <c r="E43" s="307">
        <v>3550997.8453229843</v>
      </c>
      <c r="F43" s="307">
        <v>3550997.8453229843</v>
      </c>
      <c r="G43" s="307">
        <v>3550997.8453229843</v>
      </c>
    </row>
    <row r="44" spans="4:15">
      <c r="D44" s="307">
        <v>19</v>
      </c>
      <c r="E44" s="307">
        <v>3522304.3406750145</v>
      </c>
      <c r="F44" s="307">
        <v>3522304.3406750145</v>
      </c>
      <c r="G44" s="307">
        <v>3522304.3406750145</v>
      </c>
    </row>
    <row r="45" spans="4:15">
      <c r="D45" s="307">
        <v>20</v>
      </c>
      <c r="E45" s="307">
        <v>3452390.6984372889</v>
      </c>
      <c r="F45" s="307">
        <v>3452390.6984372889</v>
      </c>
      <c r="G45" s="307">
        <v>3452390.6984372889</v>
      </c>
    </row>
    <row r="46" spans="4:15">
      <c r="D46" s="307">
        <v>21</v>
      </c>
      <c r="E46" s="307">
        <v>3423532.521019219</v>
      </c>
      <c r="F46" s="307">
        <v>3423532.521019219</v>
      </c>
      <c r="G46" s="307">
        <v>3423532.521019219</v>
      </c>
    </row>
    <row r="47" spans="4:15">
      <c r="D47" s="307">
        <v>22</v>
      </c>
      <c r="E47" s="307">
        <v>3471946.5631004679</v>
      </c>
      <c r="F47" s="307">
        <v>3471946.5631004679</v>
      </c>
      <c r="G47" s="307">
        <v>3471946.5631004679</v>
      </c>
    </row>
    <row r="48" spans="4:15">
      <c r="D48" s="307">
        <v>23</v>
      </c>
      <c r="E48" s="307">
        <v>3316083.4994960679</v>
      </c>
      <c r="F48" s="307">
        <v>3316083.4994960679</v>
      </c>
      <c r="G48" s="307">
        <v>3316083.4994960679</v>
      </c>
    </row>
    <row r="49" spans="4:7">
      <c r="D49" s="307">
        <v>24</v>
      </c>
      <c r="E49" s="307">
        <v>3579001.8713517925</v>
      </c>
      <c r="F49" s="307">
        <v>3579001.8713517925</v>
      </c>
      <c r="G49" s="307">
        <v>3579001.8713517925</v>
      </c>
    </row>
    <row r="50" spans="4:7">
      <c r="D50" s="307">
        <v>25</v>
      </c>
      <c r="E50" s="307">
        <v>3474692.2702513589</v>
      </c>
      <c r="F50" s="307">
        <v>3474692.2702513589</v>
      </c>
      <c r="G50" s="307">
        <v>3474692.2702513589</v>
      </c>
    </row>
    <row r="51" spans="4:7">
      <c r="D51" s="307">
        <v>26</v>
      </c>
      <c r="E51" s="307">
        <v>3289889.4626566605</v>
      </c>
      <c r="F51" s="307">
        <v>3289889.4626566605</v>
      </c>
      <c r="G51" s="307">
        <v>3289889.4626566605</v>
      </c>
    </row>
    <row r="52" spans="4:7">
      <c r="D52" s="307">
        <v>27</v>
      </c>
      <c r="E52" s="307">
        <v>3319290.5848316294</v>
      </c>
      <c r="F52" s="307">
        <v>3319290.5848316294</v>
      </c>
      <c r="G52" s="307">
        <v>3319290.5848316294</v>
      </c>
    </row>
    <row r="53" spans="4:7">
      <c r="D53" s="307">
        <v>28</v>
      </c>
      <c r="E53" s="307">
        <v>3426172.0174497208</v>
      </c>
      <c r="F53" s="307">
        <v>3426172.0174497208</v>
      </c>
      <c r="G53" s="307">
        <v>3426172.0174497208</v>
      </c>
    </row>
    <row r="54" spans="4:7">
      <c r="D54" s="307">
        <v>29</v>
      </c>
      <c r="E54" s="307">
        <v>3724481.1065590545</v>
      </c>
      <c r="F54" s="307">
        <v>3724481.1065590545</v>
      </c>
      <c r="G54" s="307">
        <v>3724481.1065590545</v>
      </c>
    </row>
    <row r="55" spans="4:7">
      <c r="D55" s="307">
        <v>30</v>
      </c>
      <c r="E55" s="307">
        <v>3307393.020550386</v>
      </c>
      <c r="F55" s="307">
        <v>3307393.020550386</v>
      </c>
      <c r="G55" s="307">
        <v>3307393.020550386</v>
      </c>
    </row>
    <row r="56" spans="4:7">
      <c r="D56" s="307">
        <v>31</v>
      </c>
      <c r="E56" s="307">
        <v>3174815.8988632965</v>
      </c>
      <c r="F56" s="307">
        <v>3174815.8988632965</v>
      </c>
      <c r="G56" s="307">
        <v>3174815.8988632965</v>
      </c>
    </row>
    <row r="57" spans="4:7">
      <c r="D57" s="307">
        <v>32</v>
      </c>
      <c r="E57" s="307">
        <v>3378550.2121310076</v>
      </c>
      <c r="F57" s="307">
        <v>3378550.2121310076</v>
      </c>
      <c r="G57" s="307">
        <v>3378550.2121310076</v>
      </c>
    </row>
    <row r="58" spans="4:7">
      <c r="D58" s="307">
        <v>33</v>
      </c>
      <c r="E58" s="307">
        <v>3453596.7498644344</v>
      </c>
      <c r="F58" s="307">
        <v>3453596.7498644344</v>
      </c>
      <c r="G58" s="307">
        <v>3453596.7498644344</v>
      </c>
    </row>
    <row r="59" spans="4:7">
      <c r="D59" s="307">
        <v>34</v>
      </c>
      <c r="E59" s="307">
        <v>3404745.79286903</v>
      </c>
      <c r="F59" s="307">
        <v>3404745.79286903</v>
      </c>
      <c r="G59" s="307">
        <v>3404745.79286903</v>
      </c>
    </row>
    <row r="60" spans="4:7">
      <c r="D60" s="307">
        <v>35</v>
      </c>
      <c r="E60" s="307">
        <v>3512119.0242779222</v>
      </c>
      <c r="F60" s="307">
        <v>3512119.0242779222</v>
      </c>
      <c r="G60" s="307">
        <v>3512119.0242779222</v>
      </c>
    </row>
    <row r="61" spans="4:7">
      <c r="D61" s="307">
        <v>36</v>
      </c>
      <c r="E61" s="307">
        <v>3468594.0540950331</v>
      </c>
      <c r="F61" s="307">
        <v>3468594.0540950331</v>
      </c>
      <c r="G61" s="307">
        <v>3468594.0540950331</v>
      </c>
    </row>
    <row r="62" spans="4:7">
      <c r="D62" s="307">
        <v>37</v>
      </c>
      <c r="E62" s="307">
        <v>3495973.5894507854</v>
      </c>
      <c r="F62" s="307">
        <v>3495973.5894507854</v>
      </c>
      <c r="G62" s="307">
        <v>3495973.5894507854</v>
      </c>
    </row>
    <row r="63" spans="4:7">
      <c r="D63" s="307">
        <v>38</v>
      </c>
      <c r="E63" s="307">
        <v>3390590.9520366541</v>
      </c>
      <c r="F63" s="307">
        <v>3390590.9520366541</v>
      </c>
      <c r="G63" s="307">
        <v>3390590.9520366541</v>
      </c>
    </row>
    <row r="64" spans="4:7">
      <c r="D64" s="307">
        <v>39</v>
      </c>
      <c r="E64" s="307">
        <v>3464806.0467978641</v>
      </c>
      <c r="F64" s="307">
        <v>3464806.0467978641</v>
      </c>
      <c r="G64" s="307">
        <v>3464806.0467978641</v>
      </c>
    </row>
    <row r="65" spans="4:7">
      <c r="D65" s="307">
        <v>40</v>
      </c>
      <c r="E65" s="307">
        <v>3507898.503798868</v>
      </c>
      <c r="F65" s="307">
        <v>3507898.503798868</v>
      </c>
      <c r="G65" s="307">
        <v>3507898.503798868</v>
      </c>
    </row>
    <row r="66" spans="4:7">
      <c r="D66" s="307">
        <v>41</v>
      </c>
      <c r="E66" s="307">
        <v>3566803.8643692308</v>
      </c>
      <c r="F66" s="307">
        <v>3566803.8643692308</v>
      </c>
      <c r="G66" s="307">
        <v>3566803.8643692308</v>
      </c>
    </row>
    <row r="67" spans="4:7">
      <c r="D67" s="307">
        <v>42</v>
      </c>
      <c r="E67" s="307">
        <v>3452689.5613285066</v>
      </c>
      <c r="F67" s="307">
        <v>3452689.5613285066</v>
      </c>
      <c r="G67" s="307">
        <v>3452689.5613285066</v>
      </c>
    </row>
    <row r="68" spans="4:7">
      <c r="D68" s="307">
        <v>43</v>
      </c>
      <c r="E68" s="307">
        <v>3491669.9130000225</v>
      </c>
      <c r="F68" s="307">
        <v>3491669.9130000225</v>
      </c>
      <c r="G68" s="307">
        <v>3491669.9130000225</v>
      </c>
    </row>
    <row r="69" spans="4:7">
      <c r="D69" s="307">
        <v>44</v>
      </c>
      <c r="E69" s="307">
        <v>3503040.0465361453</v>
      </c>
      <c r="F69" s="307">
        <v>3503040.0465361453</v>
      </c>
      <c r="G69" s="307">
        <v>3503040.0465361453</v>
      </c>
    </row>
    <row r="70" spans="4:7">
      <c r="D70" s="307">
        <v>45</v>
      </c>
      <c r="E70" s="307">
        <v>3413673.9987041308</v>
      </c>
      <c r="F70" s="307">
        <v>3413673.9987041308</v>
      </c>
      <c r="G70" s="307">
        <v>3413673.9987041308</v>
      </c>
    </row>
    <row r="71" spans="4:7">
      <c r="D71" s="307">
        <v>46</v>
      </c>
      <c r="E71" s="307">
        <v>3472692.3486220762</v>
      </c>
      <c r="F71" s="307">
        <v>3472692.3486220762</v>
      </c>
      <c r="G71" s="307">
        <v>3472692.3486220762</v>
      </c>
    </row>
    <row r="72" spans="4:7">
      <c r="D72" s="307">
        <v>47</v>
      </c>
      <c r="E72" s="307">
        <v>3481861.3892680979</v>
      </c>
      <c r="F72" s="307">
        <v>3481861.3892680979</v>
      </c>
      <c r="G72" s="307">
        <v>3481861.3892680979</v>
      </c>
    </row>
    <row r="73" spans="4:7">
      <c r="D73" s="307">
        <v>48</v>
      </c>
      <c r="E73" s="307">
        <v>3494124.7094821134</v>
      </c>
      <c r="F73" s="307">
        <v>3494124.7094821134</v>
      </c>
      <c r="G73" s="307">
        <v>3494124.7094821134</v>
      </c>
    </row>
    <row r="74" spans="4:7">
      <c r="D74" s="307">
        <v>49</v>
      </c>
      <c r="E74" s="307">
        <v>3546519.644592389</v>
      </c>
      <c r="F74" s="307">
        <v>3546519.644592389</v>
      </c>
      <c r="G74" s="307">
        <v>3546519.644592389</v>
      </c>
    </row>
    <row r="75" spans="4:7">
      <c r="D75" s="307">
        <v>50</v>
      </c>
      <c r="E75" s="307">
        <v>3432777.9182164394</v>
      </c>
      <c r="F75" s="307">
        <v>3432777.9182164394</v>
      </c>
      <c r="G75" s="307">
        <v>3432777.9182164394</v>
      </c>
    </row>
    <row r="76" spans="4:7">
      <c r="D76" s="307">
        <v>51</v>
      </c>
      <c r="E76" s="307">
        <v>3288395.609352943</v>
      </c>
      <c r="F76" s="307">
        <v>3288395.609352943</v>
      </c>
      <c r="G76" s="307">
        <v>3288395.609352943</v>
      </c>
    </row>
    <row r="77" spans="4:7">
      <c r="D77" s="307">
        <v>52</v>
      </c>
      <c r="E77" s="307">
        <v>3617513.1368593862</v>
      </c>
      <c r="F77" s="307">
        <v>3617513.1368593862</v>
      </c>
      <c r="G77" s="307">
        <v>3617513.1368593862</v>
      </c>
    </row>
    <row r="78" spans="4:7">
      <c r="D78" s="307">
        <v>53</v>
      </c>
      <c r="E78" s="307">
        <v>3241521.4926234661</v>
      </c>
      <c r="F78" s="307">
        <v>3241521.4926234661</v>
      </c>
      <c r="G78" s="307">
        <v>3241521.4926234661</v>
      </c>
    </row>
    <row r="79" spans="4:7">
      <c r="D79" s="307">
        <v>54</v>
      </c>
      <c r="E79" s="307">
        <v>3498283.9293754557</v>
      </c>
      <c r="F79" s="307">
        <v>3498283.9293754557</v>
      </c>
      <c r="G79" s="307">
        <v>3498283.9293754557</v>
      </c>
    </row>
    <row r="80" spans="4:7">
      <c r="D80" s="307">
        <v>55</v>
      </c>
      <c r="E80" s="307">
        <v>3509639.2573642796</v>
      </c>
      <c r="F80" s="307">
        <v>3509639.2573642796</v>
      </c>
      <c r="G80" s="307">
        <v>3509639.2573642796</v>
      </c>
    </row>
    <row r="81" spans="4:7">
      <c r="D81" s="307">
        <v>56</v>
      </c>
      <c r="E81" s="307">
        <v>3372626.0885666255</v>
      </c>
      <c r="F81" s="307">
        <v>3372626.0885666255</v>
      </c>
      <c r="G81" s="307">
        <v>3372626.0885666255</v>
      </c>
    </row>
    <row r="82" spans="4:7">
      <c r="D82" s="307">
        <v>57</v>
      </c>
      <c r="E82" s="307">
        <v>3476539.2320961095</v>
      </c>
      <c r="F82" s="307">
        <v>3476539.2320961095</v>
      </c>
      <c r="G82" s="307">
        <v>3476539.2320961095</v>
      </c>
    </row>
    <row r="83" spans="4:7">
      <c r="D83" s="307">
        <v>58</v>
      </c>
      <c r="E83" s="307">
        <v>3499343.3307408378</v>
      </c>
      <c r="F83" s="307">
        <v>3499343.3307408378</v>
      </c>
      <c r="G83" s="307">
        <v>3499343.3307408378</v>
      </c>
    </row>
    <row r="84" spans="4:7">
      <c r="D84" s="307">
        <v>59</v>
      </c>
      <c r="E84" s="307">
        <v>3507811.4460956268</v>
      </c>
      <c r="F84" s="307">
        <v>3507811.4460956268</v>
      </c>
      <c r="G84" s="307">
        <v>3507811.4460956268</v>
      </c>
    </row>
    <row r="85" spans="4:7">
      <c r="D85" s="307">
        <v>60</v>
      </c>
      <c r="E85" s="307">
        <v>3465892.9971117834</v>
      </c>
      <c r="F85" s="307">
        <v>3465892.9971117834</v>
      </c>
      <c r="G85" s="307">
        <v>3465892.9971117834</v>
      </c>
    </row>
    <row r="86" spans="4:7">
      <c r="D86" s="307">
        <v>61</v>
      </c>
      <c r="E86" s="307">
        <v>3286207.2869291389</v>
      </c>
      <c r="F86" s="307">
        <v>3286207.2869291389</v>
      </c>
      <c r="G86" s="307">
        <v>3286207.2869291389</v>
      </c>
    </row>
    <row r="87" spans="4:7">
      <c r="D87" s="307">
        <v>62</v>
      </c>
      <c r="E87" s="307">
        <v>3303647.1819761875</v>
      </c>
      <c r="F87" s="307">
        <v>3303647.1819761875</v>
      </c>
      <c r="G87" s="307">
        <v>3303647.1819761875</v>
      </c>
    </row>
    <row r="88" spans="4:7">
      <c r="D88" s="307">
        <v>63</v>
      </c>
      <c r="E88" s="307">
        <v>3372324.5078647421</v>
      </c>
      <c r="F88" s="307">
        <v>3372324.5078647421</v>
      </c>
      <c r="G88" s="307">
        <v>3372324.5078647421</v>
      </c>
    </row>
    <row r="89" spans="4:7">
      <c r="D89" s="307">
        <v>64</v>
      </c>
      <c r="E89" s="307">
        <v>3429152.6445794157</v>
      </c>
      <c r="F89" s="307">
        <v>3429152.6445794157</v>
      </c>
      <c r="G89" s="307">
        <v>3429152.6445794157</v>
      </c>
    </row>
    <row r="90" spans="4:7">
      <c r="D90" s="307">
        <v>65</v>
      </c>
      <c r="E90" s="307">
        <v>3434939.9229566604</v>
      </c>
      <c r="F90" s="307">
        <v>3434939.9229566604</v>
      </c>
      <c r="G90" s="307">
        <v>3434939.9229566604</v>
      </c>
    </row>
    <row r="91" spans="4:7">
      <c r="D91" s="307">
        <v>66</v>
      </c>
      <c r="E91" s="307">
        <v>3510190.3317023059</v>
      </c>
      <c r="F91" s="307">
        <v>3510190.3317023059</v>
      </c>
      <c r="G91" s="307">
        <v>3510190.3317023059</v>
      </c>
    </row>
    <row r="92" spans="4:7">
      <c r="D92" s="307">
        <v>67</v>
      </c>
      <c r="E92" s="307">
        <v>3306794.3723170413</v>
      </c>
      <c r="F92" s="307">
        <v>3306794.3723170413</v>
      </c>
      <c r="G92" s="307">
        <v>3306794.3723170413</v>
      </c>
    </row>
    <row r="93" spans="4:7">
      <c r="D93" s="307">
        <v>68</v>
      </c>
      <c r="E93" s="307">
        <v>3380748.580992443</v>
      </c>
      <c r="F93" s="307">
        <v>3380748.580992443</v>
      </c>
      <c r="G93" s="307">
        <v>3380748.580992443</v>
      </c>
    </row>
    <row r="94" spans="4:7">
      <c r="D94" s="307">
        <v>69</v>
      </c>
      <c r="E94" s="307">
        <v>3498890.7447491796</v>
      </c>
      <c r="F94" s="307">
        <v>3498890.7447491796</v>
      </c>
      <c r="G94" s="307">
        <v>3498890.7447491796</v>
      </c>
    </row>
    <row r="95" spans="4:7">
      <c r="D95" s="307">
        <v>70</v>
      </c>
      <c r="E95" s="307">
        <v>3381611.049241601</v>
      </c>
      <c r="F95" s="307">
        <v>3381611.049241601</v>
      </c>
      <c r="G95" s="307">
        <v>3381611.049241601</v>
      </c>
    </row>
    <row r="96" spans="4:7">
      <c r="D96" s="307">
        <v>71</v>
      </c>
      <c r="E96" s="307">
        <v>3503537.4818036067</v>
      </c>
      <c r="F96" s="307">
        <v>3503537.4818036067</v>
      </c>
      <c r="G96" s="307">
        <v>3503537.4818036067</v>
      </c>
    </row>
    <row r="97" spans="4:7">
      <c r="D97" s="307">
        <v>72</v>
      </c>
      <c r="E97" s="307">
        <v>3418123.6343456241</v>
      </c>
      <c r="F97" s="307">
        <v>3418123.6343456241</v>
      </c>
      <c r="G97" s="307">
        <v>3418123.6343456241</v>
      </c>
    </row>
    <row r="98" spans="4:7">
      <c r="D98" s="307">
        <v>73</v>
      </c>
      <c r="E98" s="307">
        <v>3279845.6019443967</v>
      </c>
      <c r="F98" s="307">
        <v>3279845.6019443967</v>
      </c>
      <c r="G98" s="307">
        <v>3279845.6019443967</v>
      </c>
    </row>
    <row r="99" spans="4:7">
      <c r="D99" s="307">
        <v>74</v>
      </c>
      <c r="E99" s="307">
        <v>3487048.8561235862</v>
      </c>
      <c r="F99" s="307">
        <v>3487048.8561235862</v>
      </c>
      <c r="G99" s="307">
        <v>3487048.8561235862</v>
      </c>
    </row>
    <row r="100" spans="4:7">
      <c r="D100" s="307">
        <v>75</v>
      </c>
      <c r="E100" s="307">
        <v>3531733.5895246677</v>
      </c>
      <c r="F100" s="307">
        <v>3531733.5895246677</v>
      </c>
      <c r="G100" s="307">
        <v>3531733.5895246677</v>
      </c>
    </row>
    <row r="101" spans="4:7">
      <c r="D101" s="307">
        <v>76</v>
      </c>
      <c r="E101" s="307">
        <v>3629606.4516237057</v>
      </c>
      <c r="F101" s="307">
        <v>3629606.4516237057</v>
      </c>
      <c r="G101" s="307">
        <v>3629606.4516237057</v>
      </c>
    </row>
    <row r="102" spans="4:7">
      <c r="D102" s="307">
        <v>77</v>
      </c>
      <c r="E102" s="307">
        <v>3481013.588197032</v>
      </c>
      <c r="F102" s="307">
        <v>3481013.588197032</v>
      </c>
      <c r="G102" s="307">
        <v>3481013.588197032</v>
      </c>
    </row>
    <row r="103" spans="4:7">
      <c r="D103" s="307">
        <v>78</v>
      </c>
      <c r="E103" s="307">
        <v>3415600.8638514192</v>
      </c>
      <c r="F103" s="307">
        <v>3415600.8638514192</v>
      </c>
      <c r="G103" s="307">
        <v>3415600.8638514192</v>
      </c>
    </row>
    <row r="104" spans="4:7">
      <c r="D104" s="307">
        <v>79</v>
      </c>
      <c r="E104" s="307">
        <v>3329804.4968115697</v>
      </c>
      <c r="F104" s="307">
        <v>3329804.4968115697</v>
      </c>
      <c r="G104" s="307">
        <v>3329804.4968115697</v>
      </c>
    </row>
    <row r="105" spans="4:7">
      <c r="D105" s="307">
        <v>80</v>
      </c>
      <c r="E105" s="307">
        <v>3103074.2460738267</v>
      </c>
      <c r="F105" s="307">
        <v>3103074.2460738267</v>
      </c>
      <c r="G105" s="307">
        <v>3103074.2460738267</v>
      </c>
    </row>
    <row r="106" spans="4:7">
      <c r="D106" s="307">
        <v>81</v>
      </c>
      <c r="E106" s="307">
        <v>3378165.0780034489</v>
      </c>
      <c r="F106" s="307">
        <v>3378165.0780034489</v>
      </c>
      <c r="G106" s="307">
        <v>3378165.0780034489</v>
      </c>
    </row>
    <row r="107" spans="4:7">
      <c r="D107" s="307">
        <v>82</v>
      </c>
      <c r="E107" s="307">
        <v>3577898.4617555398</v>
      </c>
      <c r="F107" s="307">
        <v>3577898.4617555398</v>
      </c>
      <c r="G107" s="307">
        <v>3577898.4617555398</v>
      </c>
    </row>
    <row r="108" spans="4:7">
      <c r="D108" s="307">
        <v>83</v>
      </c>
      <c r="E108" s="307">
        <v>3321284.8102826928</v>
      </c>
      <c r="F108" s="307">
        <v>3321284.8102826928</v>
      </c>
      <c r="G108" s="307">
        <v>3321284.8102826928</v>
      </c>
    </row>
    <row r="109" spans="4:7">
      <c r="D109" s="307">
        <v>84</v>
      </c>
      <c r="E109" s="307">
        <v>3577406.3263827246</v>
      </c>
      <c r="F109" s="307">
        <v>3577406.3263827246</v>
      </c>
      <c r="G109" s="307">
        <v>3577406.3263827246</v>
      </c>
    </row>
    <row r="110" spans="4:7">
      <c r="D110" s="307">
        <v>85</v>
      </c>
      <c r="E110" s="307">
        <v>3433221.518457477</v>
      </c>
      <c r="F110" s="307">
        <v>3433221.518457477</v>
      </c>
      <c r="G110" s="307">
        <v>3433221.518457477</v>
      </c>
    </row>
    <row r="111" spans="4:7">
      <c r="D111" s="307">
        <v>86</v>
      </c>
      <c r="E111" s="307">
        <v>3432080.7802846343</v>
      </c>
      <c r="F111" s="307">
        <v>3432080.7802846343</v>
      </c>
      <c r="G111" s="307">
        <v>3432080.7802846343</v>
      </c>
    </row>
    <row r="112" spans="4:7">
      <c r="D112" s="307">
        <v>87</v>
      </c>
      <c r="E112" s="307">
        <v>3586459.6250253357</v>
      </c>
      <c r="F112" s="307">
        <v>3586459.6250253357</v>
      </c>
      <c r="G112" s="307">
        <v>3586459.6250253357</v>
      </c>
    </row>
    <row r="113" spans="4:7">
      <c r="D113" s="307">
        <v>88</v>
      </c>
      <c r="E113" s="307">
        <v>3414861.3827636112</v>
      </c>
      <c r="F113" s="307">
        <v>3414861.3827636112</v>
      </c>
      <c r="G113" s="307">
        <v>3414861.3827636112</v>
      </c>
    </row>
    <row r="114" spans="4:7">
      <c r="D114" s="307">
        <v>89</v>
      </c>
      <c r="E114" s="307">
        <v>3297056.4846551609</v>
      </c>
      <c r="F114" s="307">
        <v>3297056.4846551609</v>
      </c>
      <c r="G114" s="307">
        <v>3297056.4846551609</v>
      </c>
    </row>
    <row r="115" spans="4:7">
      <c r="D115" s="307">
        <v>90</v>
      </c>
      <c r="E115" s="307">
        <v>3310236.0596557185</v>
      </c>
      <c r="F115" s="307">
        <v>3310236.0596557185</v>
      </c>
      <c r="G115" s="307">
        <v>3310236.0596557185</v>
      </c>
    </row>
    <row r="116" spans="4:7">
      <c r="D116" s="307">
        <v>91</v>
      </c>
      <c r="E116" s="307">
        <v>3580569.6047461182</v>
      </c>
      <c r="F116" s="307">
        <v>3580569.6047461182</v>
      </c>
      <c r="G116" s="307">
        <v>3580569.6047461182</v>
      </c>
    </row>
    <row r="117" spans="4:7">
      <c r="D117" s="307">
        <v>92</v>
      </c>
      <c r="E117" s="307">
        <v>3513229.0061493842</v>
      </c>
      <c r="F117" s="307">
        <v>3513229.0061493842</v>
      </c>
      <c r="G117" s="307">
        <v>3513229.0061493842</v>
      </c>
    </row>
    <row r="118" spans="4:7">
      <c r="D118" s="307">
        <v>93</v>
      </c>
      <c r="E118" s="307">
        <v>3475102.9380972106</v>
      </c>
      <c r="F118" s="307">
        <v>3475102.9380972106</v>
      </c>
      <c r="G118" s="307">
        <v>3475102.9380972106</v>
      </c>
    </row>
    <row r="119" spans="4:7">
      <c r="D119" s="307">
        <v>94</v>
      </c>
      <c r="E119" s="307">
        <v>3517857.2902078293</v>
      </c>
      <c r="F119" s="307">
        <v>3517857.2902078293</v>
      </c>
      <c r="G119" s="307">
        <v>3517857.2902078293</v>
      </c>
    </row>
    <row r="120" spans="4:7">
      <c r="D120" s="307">
        <v>95</v>
      </c>
      <c r="E120" s="307">
        <v>3553466.9837733693</v>
      </c>
      <c r="F120" s="307">
        <v>3553466.9837733693</v>
      </c>
      <c r="G120" s="307">
        <v>3553466.9837733693</v>
      </c>
    </row>
    <row r="121" spans="4:7">
      <c r="D121" s="307">
        <v>96</v>
      </c>
      <c r="E121" s="307">
        <v>3376091.1997310589</v>
      </c>
      <c r="F121" s="307">
        <v>3376091.1997310589</v>
      </c>
      <c r="G121" s="307">
        <v>3376091.1997310589</v>
      </c>
    </row>
    <row r="122" spans="4:7">
      <c r="D122" s="307">
        <v>97</v>
      </c>
      <c r="E122" s="307">
        <v>3347629.7524198159</v>
      </c>
      <c r="F122" s="307">
        <v>3347629.7524198159</v>
      </c>
      <c r="G122" s="307">
        <v>3347629.7524198159</v>
      </c>
    </row>
    <row r="123" spans="4:7">
      <c r="D123" s="307">
        <v>98</v>
      </c>
      <c r="E123" s="307">
        <v>3383958.3602668708</v>
      </c>
      <c r="F123" s="307">
        <v>3383958.3602668708</v>
      </c>
      <c r="G123" s="307">
        <v>3383958.3602668708</v>
      </c>
    </row>
    <row r="124" spans="4:7">
      <c r="D124" s="307">
        <v>99</v>
      </c>
      <c r="E124" s="307">
        <v>3490765.1565210074</v>
      </c>
      <c r="F124" s="307">
        <v>3490765.1565210074</v>
      </c>
      <c r="G124" s="307">
        <v>3490765.1565210074</v>
      </c>
    </row>
    <row r="125" spans="4:7">
      <c r="D125" s="307">
        <v>100</v>
      </c>
      <c r="E125" s="307">
        <v>3583192.6423652051</v>
      </c>
      <c r="F125" s="307">
        <v>3583192.6423652051</v>
      </c>
      <c r="G125" s="307">
        <v>3583192.6423652051</v>
      </c>
    </row>
    <row r="126" spans="4:7">
      <c r="D126" s="307">
        <v>101</v>
      </c>
      <c r="E126" s="307">
        <v>3432288.6480215723</v>
      </c>
      <c r="F126" s="307">
        <v>3432288.6480215723</v>
      </c>
      <c r="G126" s="307">
        <v>3432288.6480215723</v>
      </c>
    </row>
    <row r="127" spans="4:7">
      <c r="D127" s="307">
        <v>102</v>
      </c>
      <c r="E127" s="307">
        <v>3430112.2440877464</v>
      </c>
      <c r="F127" s="307">
        <v>3430112.2440877464</v>
      </c>
      <c r="G127" s="307">
        <v>3430112.2440877464</v>
      </c>
    </row>
    <row r="128" spans="4:7">
      <c r="D128" s="307">
        <v>103</v>
      </c>
      <c r="E128" s="307">
        <v>3226035.0697280224</v>
      </c>
      <c r="F128" s="307">
        <v>3226035.0697280224</v>
      </c>
      <c r="G128" s="307">
        <v>3226035.0697280224</v>
      </c>
    </row>
    <row r="129" spans="4:7">
      <c r="D129" s="307">
        <v>104</v>
      </c>
      <c r="E129" s="307">
        <v>3346155.1535900589</v>
      </c>
      <c r="F129" s="307">
        <v>3346155.1535900589</v>
      </c>
      <c r="G129" s="307">
        <v>3346155.1535900589</v>
      </c>
    </row>
    <row r="130" spans="4:7">
      <c r="D130" s="307">
        <v>105</v>
      </c>
      <c r="E130" s="307">
        <v>3511365.5744229183</v>
      </c>
      <c r="F130" s="307">
        <v>3511365.5744229183</v>
      </c>
      <c r="G130" s="307">
        <v>3511365.5744229183</v>
      </c>
    </row>
    <row r="131" spans="4:7">
      <c r="D131" s="307">
        <v>106</v>
      </c>
      <c r="E131" s="307">
        <v>3705318.3445993066</v>
      </c>
      <c r="F131" s="307">
        <v>3705318.3445993066</v>
      </c>
      <c r="G131" s="307">
        <v>3705318.3445993066</v>
      </c>
    </row>
    <row r="132" spans="4:7">
      <c r="D132" s="307">
        <v>107</v>
      </c>
      <c r="E132" s="307">
        <v>3407332.5653141467</v>
      </c>
      <c r="F132" s="307">
        <v>3407332.5653141467</v>
      </c>
      <c r="G132" s="307">
        <v>3407332.5653141467</v>
      </c>
    </row>
    <row r="133" spans="4:7">
      <c r="D133" s="307">
        <v>108</v>
      </c>
      <c r="E133" s="307">
        <v>3344623.3897099858</v>
      </c>
      <c r="F133" s="307">
        <v>3344623.3897099858</v>
      </c>
      <c r="G133" s="307">
        <v>3344623.3897099858</v>
      </c>
    </row>
    <row r="134" spans="4:7">
      <c r="D134" s="307">
        <v>109</v>
      </c>
      <c r="E134" s="307">
        <v>3599546.1212717616</v>
      </c>
      <c r="F134" s="307">
        <v>3599546.1212717616</v>
      </c>
      <c r="G134" s="307">
        <v>3599546.1212717616</v>
      </c>
    </row>
    <row r="135" spans="4:7">
      <c r="D135" s="307">
        <v>110</v>
      </c>
      <c r="E135" s="307">
        <v>3593915.3396589519</v>
      </c>
      <c r="F135" s="307">
        <v>3593915.3396589519</v>
      </c>
      <c r="G135" s="307">
        <v>3593915.3396589519</v>
      </c>
    </row>
    <row r="136" spans="4:7">
      <c r="D136" s="307">
        <v>111</v>
      </c>
      <c r="E136" s="307">
        <v>3404668.7726337151</v>
      </c>
      <c r="F136" s="307">
        <v>3404668.7726337151</v>
      </c>
      <c r="G136" s="307">
        <v>3404668.7726337151</v>
      </c>
    </row>
    <row r="137" spans="4:7">
      <c r="D137" s="307">
        <v>112</v>
      </c>
      <c r="E137" s="307">
        <v>3461956.9401566102</v>
      </c>
      <c r="F137" s="307">
        <v>3461956.9401566102</v>
      </c>
      <c r="G137" s="307">
        <v>3461956.9401566102</v>
      </c>
    </row>
    <row r="138" spans="4:7">
      <c r="D138" s="307">
        <v>113</v>
      </c>
      <c r="E138" s="307">
        <v>3397265.3726550727</v>
      </c>
      <c r="F138" s="307">
        <v>3397265.3726550727</v>
      </c>
      <c r="G138" s="307">
        <v>3397265.3726550727</v>
      </c>
    </row>
    <row r="139" spans="4:7">
      <c r="D139" s="307">
        <v>114</v>
      </c>
      <c r="E139" s="307">
        <v>3410959.7593951849</v>
      </c>
      <c r="F139" s="307">
        <v>3410959.7593951849</v>
      </c>
      <c r="G139" s="307">
        <v>3410959.7593951849</v>
      </c>
    </row>
    <row r="140" spans="4:7">
      <c r="D140" s="307">
        <v>115</v>
      </c>
      <c r="E140" s="307">
        <v>3386663.7035276261</v>
      </c>
      <c r="F140" s="307">
        <v>3386663.7035276261</v>
      </c>
      <c r="G140" s="307">
        <v>3386663.7035276261</v>
      </c>
    </row>
    <row r="141" spans="4:7">
      <c r="D141" s="307">
        <v>116</v>
      </c>
      <c r="E141" s="307">
        <v>3539386.6085691545</v>
      </c>
      <c r="F141" s="307">
        <v>3539386.6085691545</v>
      </c>
      <c r="G141" s="307">
        <v>3539386.6085691545</v>
      </c>
    </row>
    <row r="142" spans="4:7">
      <c r="D142" s="307">
        <v>117</v>
      </c>
      <c r="E142" s="307">
        <v>3542415.170675511</v>
      </c>
      <c r="F142" s="307">
        <v>3542415.170675511</v>
      </c>
      <c r="G142" s="307">
        <v>3542415.170675511</v>
      </c>
    </row>
    <row r="143" spans="4:7">
      <c r="D143" s="307">
        <v>118</v>
      </c>
      <c r="E143" s="307">
        <v>3313673.5995945809</v>
      </c>
      <c r="F143" s="307">
        <v>3313673.5995945809</v>
      </c>
      <c r="G143" s="307">
        <v>3313673.5995945809</v>
      </c>
    </row>
    <row r="144" spans="4:7">
      <c r="D144" s="307">
        <v>119</v>
      </c>
      <c r="E144" s="307">
        <v>3361175.9889670904</v>
      </c>
      <c r="F144" s="307">
        <v>3361175.9889670904</v>
      </c>
      <c r="G144" s="307">
        <v>3361175.9889670904</v>
      </c>
    </row>
    <row r="145" spans="4:7">
      <c r="D145" s="307">
        <v>120</v>
      </c>
      <c r="E145" s="307">
        <v>3545091.6769340928</v>
      </c>
      <c r="F145" s="307">
        <v>3545091.6769340928</v>
      </c>
      <c r="G145" s="307">
        <v>3545091.6769340928</v>
      </c>
    </row>
    <row r="146" spans="4:7">
      <c r="D146" s="307">
        <v>121</v>
      </c>
      <c r="E146" s="307">
        <v>3317899.6920725419</v>
      </c>
      <c r="F146" s="307">
        <v>3317899.6920725419</v>
      </c>
      <c r="G146" s="307">
        <v>3317899.6920725419</v>
      </c>
    </row>
    <row r="147" spans="4:7">
      <c r="D147" s="307">
        <v>122</v>
      </c>
      <c r="E147" s="307">
        <v>3363791.0022891983</v>
      </c>
      <c r="F147" s="307">
        <v>3363791.0022891983</v>
      </c>
      <c r="G147" s="307">
        <v>3363791.0022891983</v>
      </c>
    </row>
    <row r="148" spans="4:7">
      <c r="D148" s="307">
        <v>123</v>
      </c>
      <c r="E148" s="307">
        <v>3411964.2763601434</v>
      </c>
      <c r="F148" s="307">
        <v>3411964.2763601434</v>
      </c>
      <c r="G148" s="307">
        <v>3411964.2763601434</v>
      </c>
    </row>
    <row r="149" spans="4:7">
      <c r="D149" s="307">
        <v>124</v>
      </c>
      <c r="E149" s="307">
        <v>3515116.269209329</v>
      </c>
      <c r="F149" s="307">
        <v>3515116.269209329</v>
      </c>
      <c r="G149" s="307">
        <v>3515116.269209329</v>
      </c>
    </row>
    <row r="150" spans="4:7">
      <c r="D150" s="307">
        <v>125</v>
      </c>
      <c r="E150" s="307">
        <v>3603849.785948847</v>
      </c>
      <c r="F150" s="307">
        <v>3603849.785948847</v>
      </c>
      <c r="G150" s="307">
        <v>3603849.785948847</v>
      </c>
    </row>
    <row r="151" spans="4:7">
      <c r="D151" s="307">
        <v>126</v>
      </c>
      <c r="E151" s="307">
        <v>3685453.4482266633</v>
      </c>
      <c r="F151" s="307">
        <v>3685453.4482266633</v>
      </c>
      <c r="G151" s="307">
        <v>3685453.4482266633</v>
      </c>
    </row>
    <row r="152" spans="4:7">
      <c r="D152" s="307">
        <v>127</v>
      </c>
      <c r="E152" s="307">
        <v>3464220.8046131707</v>
      </c>
      <c r="F152" s="307">
        <v>3464220.8046131707</v>
      </c>
      <c r="G152" s="307">
        <v>3464220.8046131707</v>
      </c>
    </row>
    <row r="153" spans="4:7">
      <c r="D153" s="307">
        <v>128</v>
      </c>
      <c r="E153" s="307">
        <v>3450010.8565693037</v>
      </c>
      <c r="F153" s="307">
        <v>3450010.8565693037</v>
      </c>
      <c r="G153" s="307">
        <v>3450010.8565693037</v>
      </c>
    </row>
    <row r="154" spans="4:7">
      <c r="D154" s="307">
        <v>129</v>
      </c>
      <c r="E154" s="307">
        <v>3456060.0741106896</v>
      </c>
      <c r="F154" s="307">
        <v>3456060.0741106896</v>
      </c>
      <c r="G154" s="307">
        <v>3456060.0741106896</v>
      </c>
    </row>
    <row r="155" spans="4:7">
      <c r="D155" s="307">
        <v>130</v>
      </c>
      <c r="E155" s="307">
        <v>3489900.171845213</v>
      </c>
      <c r="F155" s="307">
        <v>3489900.171845213</v>
      </c>
      <c r="G155" s="307">
        <v>3489900.171845213</v>
      </c>
    </row>
    <row r="156" spans="4:7">
      <c r="D156" s="307">
        <v>131</v>
      </c>
      <c r="E156" s="307">
        <v>3502066.1662137434</v>
      </c>
      <c r="F156" s="307">
        <v>3502066.1662137434</v>
      </c>
      <c r="G156" s="307">
        <v>3502066.1662137434</v>
      </c>
    </row>
    <row r="157" spans="4:7">
      <c r="D157" s="307">
        <v>132</v>
      </c>
      <c r="E157" s="307">
        <v>3411596.0335602579</v>
      </c>
      <c r="F157" s="307">
        <v>3411596.0335602579</v>
      </c>
      <c r="G157" s="307">
        <v>3411596.0335602579</v>
      </c>
    </row>
    <row r="158" spans="4:7">
      <c r="D158" s="307">
        <v>133</v>
      </c>
      <c r="E158" s="307">
        <v>3425324.6352903419</v>
      </c>
      <c r="F158" s="307">
        <v>3425324.6352903419</v>
      </c>
      <c r="G158" s="307">
        <v>3425324.6352903419</v>
      </c>
    </row>
    <row r="159" spans="4:7">
      <c r="D159" s="307">
        <v>134</v>
      </c>
      <c r="E159" s="307">
        <v>3475101.9962862604</v>
      </c>
      <c r="F159" s="307">
        <v>3475101.9962862604</v>
      </c>
      <c r="G159" s="307">
        <v>3475101.9962862604</v>
      </c>
    </row>
    <row r="160" spans="4:7">
      <c r="D160" s="307">
        <v>135</v>
      </c>
      <c r="E160" s="307">
        <v>3476821.4862428666</v>
      </c>
      <c r="F160" s="307">
        <v>3476821.4862428666</v>
      </c>
      <c r="G160" s="307">
        <v>3476821.4862428666</v>
      </c>
    </row>
    <row r="161" spans="4:7">
      <c r="D161" s="307">
        <v>136</v>
      </c>
      <c r="E161" s="307">
        <v>3287917.8218210111</v>
      </c>
      <c r="F161" s="307">
        <v>3287917.8218210111</v>
      </c>
      <c r="G161" s="307">
        <v>3287917.8218210111</v>
      </c>
    </row>
    <row r="162" spans="4:7">
      <c r="D162" s="307">
        <v>137</v>
      </c>
      <c r="E162" s="307">
        <v>3388133.1065929588</v>
      </c>
      <c r="F162" s="307">
        <v>3388133.1065929588</v>
      </c>
      <c r="G162" s="307">
        <v>3388133.1065929588</v>
      </c>
    </row>
    <row r="163" spans="4:7">
      <c r="D163" s="307">
        <v>138</v>
      </c>
      <c r="E163" s="307">
        <v>3384888.3220229652</v>
      </c>
      <c r="F163" s="307">
        <v>3384888.3220229652</v>
      </c>
      <c r="G163" s="307">
        <v>3384888.3220229652</v>
      </c>
    </row>
    <row r="164" spans="4:7">
      <c r="D164" s="307">
        <v>139</v>
      </c>
      <c r="E164" s="307">
        <v>3615314.5434140014</v>
      </c>
      <c r="F164" s="307">
        <v>3615314.5434140014</v>
      </c>
      <c r="G164" s="307">
        <v>3615314.5434140014</v>
      </c>
    </row>
    <row r="165" spans="4:7">
      <c r="D165" s="307">
        <v>140</v>
      </c>
      <c r="E165" s="307">
        <v>3323430.087290755</v>
      </c>
      <c r="F165" s="307">
        <v>3323430.087290755</v>
      </c>
      <c r="G165" s="307">
        <v>3323430.087290755</v>
      </c>
    </row>
    <row r="166" spans="4:7">
      <c r="D166" s="307">
        <v>141</v>
      </c>
      <c r="E166" s="307">
        <v>3151079.6049981606</v>
      </c>
      <c r="F166" s="307">
        <v>3151079.6049981606</v>
      </c>
      <c r="G166" s="307">
        <v>3151079.6049981606</v>
      </c>
    </row>
    <row r="167" spans="4:7">
      <c r="D167" s="307">
        <v>142</v>
      </c>
      <c r="E167" s="307">
        <v>3369654.7583784214</v>
      </c>
      <c r="F167" s="307">
        <v>3369654.7583784214</v>
      </c>
      <c r="G167" s="307">
        <v>3369654.7583784214</v>
      </c>
    </row>
    <row r="168" spans="4:7">
      <c r="D168" s="307">
        <v>143</v>
      </c>
      <c r="E168" s="307">
        <v>3473314.890128457</v>
      </c>
      <c r="F168" s="307">
        <v>3473314.890128457</v>
      </c>
      <c r="G168" s="307">
        <v>3473314.890128457</v>
      </c>
    </row>
    <row r="169" spans="4:7">
      <c r="D169" s="307">
        <v>144</v>
      </c>
      <c r="E169" s="307">
        <v>3479558.6274954178</v>
      </c>
      <c r="F169" s="307">
        <v>3479558.6274954178</v>
      </c>
      <c r="G169" s="307">
        <v>3479558.6274954178</v>
      </c>
    </row>
    <row r="170" spans="4:7">
      <c r="D170" s="307">
        <v>145</v>
      </c>
      <c r="E170" s="307">
        <v>3458286.0204943544</v>
      </c>
      <c r="F170" s="307">
        <v>3458286.0204943544</v>
      </c>
      <c r="G170" s="307">
        <v>3458286.0204943544</v>
      </c>
    </row>
    <row r="171" spans="4:7">
      <c r="D171" s="307">
        <v>146</v>
      </c>
      <c r="E171" s="307">
        <v>3448743.2346522189</v>
      </c>
      <c r="F171" s="307">
        <v>3448743.2346522189</v>
      </c>
      <c r="G171" s="307">
        <v>3448743.2346522189</v>
      </c>
    </row>
    <row r="172" spans="4:7">
      <c r="D172" s="307">
        <v>147</v>
      </c>
      <c r="E172" s="307">
        <v>3503377.6360281184</v>
      </c>
      <c r="F172" s="307">
        <v>3503377.6360281184</v>
      </c>
      <c r="G172" s="307">
        <v>3503377.6360281184</v>
      </c>
    </row>
    <row r="173" spans="4:7">
      <c r="D173" s="307">
        <v>148</v>
      </c>
      <c r="E173" s="307">
        <v>3344100.5714261932</v>
      </c>
      <c r="F173" s="307">
        <v>3344100.5714261932</v>
      </c>
      <c r="G173" s="307">
        <v>3344100.5714261932</v>
      </c>
    </row>
    <row r="174" spans="4:7">
      <c r="D174" s="307">
        <v>149</v>
      </c>
      <c r="E174" s="307">
        <v>3258270.661974085</v>
      </c>
      <c r="F174" s="307">
        <v>3258270.661974085</v>
      </c>
      <c r="G174" s="307">
        <v>3258270.661974085</v>
      </c>
    </row>
    <row r="175" spans="4:7">
      <c r="D175" s="307">
        <v>150</v>
      </c>
      <c r="E175" s="307">
        <v>3467006.6125027551</v>
      </c>
      <c r="F175" s="307">
        <v>3467006.6125027551</v>
      </c>
      <c r="G175" s="307">
        <v>3467006.6125027551</v>
      </c>
    </row>
    <row r="176" spans="4:7">
      <c r="D176" s="307">
        <v>151</v>
      </c>
      <c r="E176" s="307">
        <v>3322816.2556922473</v>
      </c>
      <c r="F176" s="307">
        <v>3322816.2556922473</v>
      </c>
      <c r="G176" s="307">
        <v>3322816.2556922473</v>
      </c>
    </row>
    <row r="177" spans="4:7">
      <c r="D177" s="307">
        <v>152</v>
      </c>
      <c r="E177" s="307">
        <v>3274554.6096640741</v>
      </c>
      <c r="F177" s="307">
        <v>3274554.6096640741</v>
      </c>
      <c r="G177" s="307">
        <v>3274554.6096640741</v>
      </c>
    </row>
    <row r="178" spans="4:7">
      <c r="D178" s="307">
        <v>153</v>
      </c>
      <c r="E178" s="307">
        <v>3500335.3737472077</v>
      </c>
      <c r="F178" s="307">
        <v>3500335.3737472077</v>
      </c>
      <c r="G178" s="307">
        <v>3500335.3737472077</v>
      </c>
    </row>
    <row r="179" spans="4:7">
      <c r="D179" s="307">
        <v>154</v>
      </c>
      <c r="E179" s="307">
        <v>3438770.6013029828</v>
      </c>
      <c r="F179" s="307">
        <v>3438770.6013029828</v>
      </c>
      <c r="G179" s="307">
        <v>3438770.6013029828</v>
      </c>
    </row>
    <row r="180" spans="4:7">
      <c r="D180" s="300">
        <v>155</v>
      </c>
      <c r="E180" s="118">
        <v>3518262.8572231345</v>
      </c>
      <c r="F180" s="118">
        <v>3518262.8572231345</v>
      </c>
      <c r="G180" s="118">
        <v>3518262.8572231345</v>
      </c>
    </row>
    <row r="181" spans="4:7">
      <c r="D181" s="300">
        <v>156</v>
      </c>
      <c r="E181" s="118">
        <v>3534011.3212291389</v>
      </c>
      <c r="F181" s="118">
        <v>3534011.3212291389</v>
      </c>
      <c r="G181" s="118">
        <v>3534011.3212291389</v>
      </c>
    </row>
    <row r="182" spans="4:7">
      <c r="D182" s="300">
        <v>157</v>
      </c>
      <c r="E182" s="118">
        <v>3539586.5354969255</v>
      </c>
      <c r="F182" s="118">
        <v>3539586.5354969255</v>
      </c>
      <c r="G182" s="118">
        <v>3539586.5354969255</v>
      </c>
    </row>
    <row r="183" spans="4:7">
      <c r="D183" s="300">
        <v>158</v>
      </c>
      <c r="E183" s="118">
        <v>3355645.0104214135</v>
      </c>
      <c r="F183" s="118">
        <v>3355645.0104214135</v>
      </c>
      <c r="G183" s="118">
        <v>3355645.0104214135</v>
      </c>
    </row>
    <row r="184" spans="4:7">
      <c r="D184" s="300">
        <v>159</v>
      </c>
      <c r="E184" s="118">
        <v>3474547.7478793664</v>
      </c>
      <c r="F184" s="118">
        <v>3474547.7478793664</v>
      </c>
      <c r="G184" s="118">
        <v>3474547.7478793664</v>
      </c>
    </row>
    <row r="185" spans="4:7">
      <c r="D185" s="300">
        <v>160</v>
      </c>
      <c r="E185" s="118">
        <v>3443397.2092372463</v>
      </c>
      <c r="F185" s="118">
        <v>3443397.2092372463</v>
      </c>
      <c r="G185" s="118">
        <v>3443397.2092372463</v>
      </c>
    </row>
    <row r="186" spans="4:7">
      <c r="D186" s="300">
        <v>161</v>
      </c>
      <c r="E186" s="118">
        <v>3536480.2475464307</v>
      </c>
      <c r="F186" s="118">
        <v>3536480.2475464307</v>
      </c>
      <c r="G186" s="118">
        <v>3536480.2475464307</v>
      </c>
    </row>
    <row r="187" spans="4:7">
      <c r="D187" s="300">
        <v>162</v>
      </c>
      <c r="E187" s="118">
        <v>3329516.5874352148</v>
      </c>
      <c r="F187" s="118">
        <v>3329516.5874352148</v>
      </c>
      <c r="G187" s="118">
        <v>3329516.5874352148</v>
      </c>
    </row>
    <row r="188" spans="4:7">
      <c r="D188" s="300">
        <v>163</v>
      </c>
      <c r="E188" s="118">
        <v>3665075.9926504539</v>
      </c>
      <c r="F188" s="118">
        <v>3665075.9926504539</v>
      </c>
      <c r="G188" s="118">
        <v>3665075.9926504539</v>
      </c>
    </row>
    <row r="189" spans="4:7">
      <c r="D189" s="300">
        <v>164</v>
      </c>
      <c r="E189" s="118">
        <v>3470753.174914591</v>
      </c>
      <c r="F189" s="118">
        <v>3470753.174914591</v>
      </c>
      <c r="G189" s="118">
        <v>3470753.174914591</v>
      </c>
    </row>
    <row r="190" spans="4:7">
      <c r="D190" s="300">
        <v>165</v>
      </c>
      <c r="E190" s="118">
        <v>3294522.0531479781</v>
      </c>
      <c r="F190" s="118">
        <v>3294522.0531479781</v>
      </c>
      <c r="G190" s="118">
        <v>3294522.0531479781</v>
      </c>
    </row>
    <row r="191" spans="4:7">
      <c r="D191" s="300">
        <v>166</v>
      </c>
      <c r="E191" s="118">
        <v>3349415.0119966725</v>
      </c>
      <c r="F191" s="118">
        <v>3349415.0119966725</v>
      </c>
      <c r="G191" s="118">
        <v>3349415.0119966725</v>
      </c>
    </row>
    <row r="192" spans="4:7">
      <c r="D192" s="300">
        <v>167</v>
      </c>
      <c r="E192" s="118">
        <v>3276355.7047889186</v>
      </c>
      <c r="F192" s="118">
        <v>3276355.7047889186</v>
      </c>
      <c r="G192" s="118">
        <v>3276355.7047889186</v>
      </c>
    </row>
    <row r="193" spans="4:7">
      <c r="D193" s="300">
        <v>168</v>
      </c>
      <c r="E193" s="118">
        <v>3601399.169131265</v>
      </c>
      <c r="F193" s="118">
        <v>3601399.169131265</v>
      </c>
      <c r="G193" s="118">
        <v>3601399.169131265</v>
      </c>
    </row>
    <row r="194" spans="4:7">
      <c r="D194" s="300">
        <v>169</v>
      </c>
      <c r="E194" s="118">
        <v>3357501.7524399888</v>
      </c>
      <c r="F194" s="118">
        <v>3357501.7524399888</v>
      </c>
      <c r="G194" s="118">
        <v>3357501.7524399888</v>
      </c>
    </row>
    <row r="195" spans="4:7">
      <c r="D195" s="300">
        <v>170</v>
      </c>
      <c r="E195" s="118">
        <v>3348909.0277029914</v>
      </c>
      <c r="F195" s="118">
        <v>3348909.0277029914</v>
      </c>
      <c r="G195" s="118">
        <v>3348909.0277029914</v>
      </c>
    </row>
    <row r="196" spans="4:7">
      <c r="D196" s="300">
        <v>171</v>
      </c>
      <c r="E196" s="118">
        <v>3393399.4467422753</v>
      </c>
      <c r="F196" s="118">
        <v>3393399.4467422753</v>
      </c>
      <c r="G196" s="118">
        <v>3393399.4467422753</v>
      </c>
    </row>
    <row r="197" spans="4:7">
      <c r="D197" s="300">
        <v>172</v>
      </c>
      <c r="E197" s="118">
        <v>3538960.7697955566</v>
      </c>
      <c r="F197" s="118">
        <v>3538960.7697955566</v>
      </c>
      <c r="G197" s="118">
        <v>3538960.7697955566</v>
      </c>
    </row>
    <row r="198" spans="4:7">
      <c r="D198" s="300">
        <v>173</v>
      </c>
      <c r="E198" s="118">
        <v>3320131.390620192</v>
      </c>
      <c r="F198" s="118">
        <v>3320131.390620192</v>
      </c>
      <c r="G198" s="118">
        <v>3320131.390620192</v>
      </c>
    </row>
    <row r="199" spans="4:7">
      <c r="D199" s="300">
        <v>174</v>
      </c>
      <c r="E199" s="118">
        <v>3498380.9577401928</v>
      </c>
      <c r="F199" s="118">
        <v>3498380.9577401928</v>
      </c>
      <c r="G199" s="118">
        <v>3498380.9577401928</v>
      </c>
    </row>
    <row r="200" spans="4:7">
      <c r="D200" s="300">
        <v>175</v>
      </c>
      <c r="E200" s="118">
        <v>3440596.0078909318</v>
      </c>
      <c r="F200" s="118">
        <v>3440596.0078909318</v>
      </c>
      <c r="G200" s="118">
        <v>3440596.0078909318</v>
      </c>
    </row>
    <row r="201" spans="4:7">
      <c r="D201" s="300">
        <v>176</v>
      </c>
      <c r="E201" s="118">
        <v>3401947.078181142</v>
      </c>
      <c r="F201" s="118">
        <v>3401947.078181142</v>
      </c>
      <c r="G201" s="118">
        <v>3401947.078181142</v>
      </c>
    </row>
    <row r="202" spans="4:7">
      <c r="D202" s="300">
        <v>177</v>
      </c>
      <c r="E202" s="118">
        <v>3428916.3788663261</v>
      </c>
      <c r="F202" s="118">
        <v>3428916.3788663261</v>
      </c>
      <c r="G202" s="118">
        <v>3428916.3788663261</v>
      </c>
    </row>
    <row r="203" spans="4:7">
      <c r="D203" s="300">
        <v>178</v>
      </c>
      <c r="E203" s="118">
        <v>3375832.6160779428</v>
      </c>
      <c r="F203" s="118">
        <v>3375832.6160779428</v>
      </c>
      <c r="G203" s="118">
        <v>3375832.6160779428</v>
      </c>
    </row>
    <row r="204" spans="4:7">
      <c r="D204" s="300">
        <v>179</v>
      </c>
      <c r="E204" s="118">
        <v>3341207.6560386592</v>
      </c>
      <c r="F204" s="118">
        <v>3341207.6560386592</v>
      </c>
      <c r="G204" s="118">
        <v>3341207.6560386592</v>
      </c>
    </row>
    <row r="205" spans="4:7">
      <c r="D205" s="300">
        <v>180</v>
      </c>
      <c r="E205" s="118">
        <v>3354823.9123168457</v>
      </c>
      <c r="F205" s="118">
        <v>3354823.9123168457</v>
      </c>
      <c r="G205" s="118">
        <v>3354823.9123168457</v>
      </c>
    </row>
    <row r="206" spans="4:7">
      <c r="D206" s="300">
        <v>181</v>
      </c>
      <c r="E206" s="118">
        <v>3479507.4413940525</v>
      </c>
      <c r="F206" s="118">
        <v>3479507.4413940525</v>
      </c>
      <c r="G206" s="118">
        <v>3479507.4413940525</v>
      </c>
    </row>
    <row r="207" spans="4:7">
      <c r="D207" s="300">
        <v>182</v>
      </c>
      <c r="E207" s="118">
        <v>3517321.0931504411</v>
      </c>
      <c r="F207" s="118">
        <v>3517321.0931504411</v>
      </c>
      <c r="G207" s="118">
        <v>3517321.0931504411</v>
      </c>
    </row>
    <row r="208" spans="4:7">
      <c r="D208" s="300">
        <v>183</v>
      </c>
      <c r="E208" s="118">
        <v>3360037.8880872163</v>
      </c>
      <c r="F208" s="118">
        <v>3360037.8880872163</v>
      </c>
      <c r="G208" s="118">
        <v>3360037.8880872163</v>
      </c>
    </row>
    <row r="209" spans="4:7">
      <c r="D209" s="300">
        <v>184</v>
      </c>
      <c r="E209" s="118">
        <v>3510515.2417719965</v>
      </c>
      <c r="F209" s="118">
        <v>3510515.2417719965</v>
      </c>
      <c r="G209" s="118">
        <v>3510515.2417719965</v>
      </c>
    </row>
    <row r="210" spans="4:7">
      <c r="D210" s="300">
        <v>185</v>
      </c>
      <c r="E210" s="118">
        <v>3518893.7620312357</v>
      </c>
      <c r="F210" s="118">
        <v>3518893.7620312357</v>
      </c>
      <c r="G210" s="118">
        <v>3518893.7620312357</v>
      </c>
    </row>
    <row r="211" spans="4:7">
      <c r="D211" s="300">
        <v>186</v>
      </c>
      <c r="E211" s="118">
        <v>3492237.2841506908</v>
      </c>
      <c r="F211" s="118">
        <v>3492237.2841506908</v>
      </c>
      <c r="G211" s="118">
        <v>3492237.2841506908</v>
      </c>
    </row>
    <row r="212" spans="4:7">
      <c r="D212" s="300">
        <v>187</v>
      </c>
      <c r="E212" s="118">
        <v>3427595.8970029922</v>
      </c>
      <c r="F212" s="118">
        <v>3427595.8970029922</v>
      </c>
      <c r="G212" s="118">
        <v>3427595.8970029922</v>
      </c>
    </row>
    <row r="213" spans="4:7">
      <c r="D213" s="300">
        <v>188</v>
      </c>
      <c r="E213" s="118">
        <v>3566721.5918604475</v>
      </c>
      <c r="F213" s="118">
        <v>3566721.5918604475</v>
      </c>
      <c r="G213" s="118">
        <v>3566721.5918604475</v>
      </c>
    </row>
    <row r="214" spans="4:7">
      <c r="D214" s="300">
        <v>189</v>
      </c>
      <c r="E214" s="118">
        <v>3594625.1983204163</v>
      </c>
      <c r="F214" s="118">
        <v>3594625.1983204163</v>
      </c>
      <c r="G214" s="118">
        <v>3594625.1983204163</v>
      </c>
    </row>
    <row r="215" spans="4:7">
      <c r="D215" s="300">
        <v>190</v>
      </c>
      <c r="E215" s="118">
        <v>3258526.7793836705</v>
      </c>
      <c r="F215" s="118">
        <v>3258526.7793836705</v>
      </c>
      <c r="G215" s="118">
        <v>3258526.7793836705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2D36F63C-2F8C-4E17-97CE-1D8CEAADFD69}">
      <formula1>SIM_Classes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526A8-354A-42D1-8714-1DC47AC3C242}">
  <sheetPr codeName="Sheet2">
    <tabColor theme="9" tint="-0.499984740745262"/>
  </sheetPr>
  <dimension ref="D4:O24"/>
  <sheetViews>
    <sheetView zoomScale="83" workbookViewId="0">
      <selection activeCell="H19" sqref="H19"/>
    </sheetView>
  </sheetViews>
  <sheetFormatPr defaultColWidth="8.796875" defaultRowHeight="14"/>
  <cols>
    <col min="1" max="2" width="8.796875" style="2"/>
    <col min="3" max="3" width="21.3984375" style="2" customWidth="1"/>
    <col min="4" max="4" width="23" style="5" customWidth="1"/>
    <col min="5" max="5" width="17.19921875" style="2" customWidth="1"/>
    <col min="6" max="6" width="25.19921875" style="2" customWidth="1"/>
    <col min="7" max="7" width="27.19921875" style="2" customWidth="1"/>
    <col min="8" max="10" width="18.796875" style="2" customWidth="1"/>
    <col min="11" max="15" width="21.3984375" style="2" customWidth="1"/>
    <col min="16" max="16" width="35.19921875" style="2" customWidth="1"/>
    <col min="17" max="17" width="17.69921875" style="2" customWidth="1"/>
    <col min="18" max="18" width="19.796875" style="2" customWidth="1"/>
    <col min="19" max="19" width="19.3984375" style="2" customWidth="1"/>
    <col min="20" max="16384" width="8.796875" style="2"/>
  </cols>
  <sheetData>
    <row r="4" spans="4:6">
      <c r="D4" s="7" t="s">
        <v>5</v>
      </c>
      <c r="E4" s="9"/>
      <c r="F4" s="10"/>
    </row>
    <row r="5" spans="4:6">
      <c r="D5" s="7" t="s">
        <v>6</v>
      </c>
      <c r="E5" s="9"/>
      <c r="F5" s="10"/>
    </row>
    <row r="6" spans="4:6">
      <c r="D6" s="7" t="s">
        <v>129</v>
      </c>
      <c r="E6" s="8"/>
      <c r="F6" s="10"/>
    </row>
    <row r="7" spans="4:6">
      <c r="D7" s="7" t="s">
        <v>130</v>
      </c>
      <c r="E7" s="9"/>
      <c r="F7" s="10"/>
    </row>
    <row r="8" spans="4:6">
      <c r="D8" s="7" t="s">
        <v>141</v>
      </c>
      <c r="E8" s="11"/>
      <c r="F8" s="10"/>
    </row>
    <row r="9" spans="4:6">
      <c r="D9" s="7" t="s">
        <v>142</v>
      </c>
      <c r="E9" s="12"/>
      <c r="F9" s="17" t="s">
        <v>143</v>
      </c>
    </row>
    <row r="10" spans="4:6">
      <c r="D10" s="7" t="s">
        <v>144</v>
      </c>
      <c r="E10" s="8"/>
      <c r="F10" s="17" t="s">
        <v>145</v>
      </c>
    </row>
    <row r="11" spans="4:6">
      <c r="D11" s="7" t="s">
        <v>146</v>
      </c>
      <c r="E11" s="11"/>
      <c r="F11" s="17"/>
    </row>
    <row r="12" spans="4:6">
      <c r="D12" s="7" t="s">
        <v>147</v>
      </c>
      <c r="E12" s="12"/>
      <c r="F12" s="15" t="s">
        <v>148</v>
      </c>
    </row>
    <row r="13" spans="4:6" s="3" customFormat="1">
      <c r="D13" s="7" t="s">
        <v>149</v>
      </c>
      <c r="E13" s="11"/>
      <c r="F13" s="14" t="s">
        <v>148</v>
      </c>
    </row>
    <row r="14" spans="4:6" s="3" customFormat="1">
      <c r="D14" s="7" t="s">
        <v>150</v>
      </c>
      <c r="E14" s="11"/>
      <c r="F14" s="10"/>
    </row>
    <row r="15" spans="4:6" s="3" customFormat="1">
      <c r="D15" s="7" t="s">
        <v>133</v>
      </c>
      <c r="E15" s="8"/>
      <c r="F15" s="17" t="s">
        <v>151</v>
      </c>
    </row>
    <row r="16" spans="4:6">
      <c r="D16" s="7" t="s">
        <v>134</v>
      </c>
      <c r="E16" s="8"/>
      <c r="F16" s="17" t="s">
        <v>152</v>
      </c>
    </row>
    <row r="17" spans="4:15" s="3" customFormat="1">
      <c r="D17" s="7" t="s">
        <v>135</v>
      </c>
      <c r="E17" s="8"/>
      <c r="F17" s="10"/>
      <c r="H17" s="4"/>
      <c r="I17" s="2"/>
    </row>
    <row r="18" spans="4:15">
      <c r="H18" s="4"/>
      <c r="L18" s="3"/>
      <c r="M18" s="3"/>
      <c r="N18" s="3"/>
      <c r="O18" s="3"/>
    </row>
    <row r="19" spans="4:15">
      <c r="H19" s="4"/>
    </row>
    <row r="20" spans="4:15" ht="17.899999999999999" customHeight="1">
      <c r="D20" s="16" t="s">
        <v>156</v>
      </c>
      <c r="E20" s="16"/>
      <c r="F20" s="16"/>
      <c r="G20" s="16"/>
      <c r="H20" s="4"/>
    </row>
    <row r="21" spans="4:15">
      <c r="H21" s="4"/>
      <c r="K21" s="2" t="s">
        <v>157</v>
      </c>
      <c r="L21" s="2" t="e">
        <v>#NUM!</v>
      </c>
      <c r="O21" s="2" t="e">
        <v>#NUM!</v>
      </c>
    </row>
    <row r="22" spans="4:15">
      <c r="E22" s="13"/>
      <c r="F22" s="13"/>
    </row>
    <row r="23" spans="4:15" ht="18" customHeight="1">
      <c r="D23" s="507" t="s">
        <v>136</v>
      </c>
      <c r="E23" s="507"/>
      <c r="F23" s="507"/>
      <c r="G23" s="507"/>
      <c r="K23" s="508" t="s">
        <v>158</v>
      </c>
      <c r="L23" s="508"/>
      <c r="M23" s="508"/>
      <c r="N23" s="508"/>
      <c r="O23" s="508"/>
    </row>
    <row r="24" spans="4:15" ht="16.399999999999999" customHeight="1">
      <c r="D24" s="6" t="s">
        <v>137</v>
      </c>
      <c r="E24" s="6" t="s">
        <v>138</v>
      </c>
      <c r="F24" s="6" t="s">
        <v>139</v>
      </c>
      <c r="G24" s="6" t="s">
        <v>140</v>
      </c>
      <c r="K24" s="16" t="s">
        <v>159</v>
      </c>
      <c r="L24" s="16" t="s">
        <v>160</v>
      </c>
      <c r="M24" s="16" t="s">
        <v>161</v>
      </c>
      <c r="N24" s="16" t="s">
        <v>162</v>
      </c>
      <c r="O24" s="16" t="s">
        <v>163</v>
      </c>
    </row>
  </sheetData>
  <mergeCells count="2">
    <mergeCell ref="D23:G23"/>
    <mergeCell ref="K23:O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CE7E7-F8C8-4A73-AB71-F27BF51BD742}">
  <sheetPr codeName="Sheet21">
    <tabColor rgb="FFC00000"/>
  </sheetPr>
  <dimension ref="B3:AC136"/>
  <sheetViews>
    <sheetView topLeftCell="A78" zoomScale="80" zoomScaleNormal="80" workbookViewId="0">
      <selection activeCell="G87" sqref="G87"/>
    </sheetView>
  </sheetViews>
  <sheetFormatPr defaultColWidth="8.796875" defaultRowHeight="14.5"/>
  <cols>
    <col min="1" max="1" width="8.796875" style="159"/>
    <col min="2" max="2" width="19.09765625" style="159" customWidth="1"/>
    <col min="3" max="3" width="16.59765625" style="159" customWidth="1"/>
    <col min="4" max="4" width="28.69921875" style="159" customWidth="1"/>
    <col min="5" max="5" width="20" style="159" customWidth="1"/>
    <col min="6" max="6" width="19.69921875" style="159" bestFit="1" customWidth="1"/>
    <col min="7" max="7" width="16.296875" style="159" bestFit="1" customWidth="1"/>
    <col min="8" max="8" width="19.3984375" style="159" customWidth="1"/>
    <col min="9" max="9" width="17.8984375" style="159" customWidth="1"/>
    <col min="10" max="10" width="18.3984375" style="159" customWidth="1"/>
    <col min="11" max="11" width="17.09765625" style="159" bestFit="1" customWidth="1"/>
    <col min="12" max="12" width="15.09765625" style="159" customWidth="1"/>
    <col min="13" max="13" width="8.8984375" style="159" bestFit="1" customWidth="1"/>
    <col min="14" max="14" width="6.19921875" style="159" customWidth="1"/>
    <col min="15" max="15" width="2.19921875" style="194" customWidth="1"/>
    <col min="16" max="16" width="22.59765625" style="159" customWidth="1"/>
    <col min="17" max="17" width="27.69921875" style="159" customWidth="1"/>
    <col min="18" max="18" width="19.796875" style="159" bestFit="1" customWidth="1"/>
    <col min="19" max="19" width="18.19921875" style="159" customWidth="1"/>
    <col min="20" max="20" width="21.69921875" style="159" customWidth="1"/>
    <col min="21" max="21" width="17.8984375" style="159" customWidth="1"/>
    <col min="22" max="22" width="11.8984375" style="159" bestFit="1" customWidth="1"/>
    <col min="23" max="23" width="22.8984375" style="159" customWidth="1"/>
    <col min="24" max="24" width="26.09765625" style="159" bestFit="1" customWidth="1"/>
    <col min="25" max="25" width="12.19921875" style="159" customWidth="1"/>
    <col min="26" max="26" width="14.19921875" style="159" customWidth="1"/>
    <col min="27" max="27" width="15.59765625" style="159" customWidth="1"/>
    <col min="28" max="28" width="18.19921875" style="159" customWidth="1"/>
    <col min="29" max="29" width="20.69921875" style="159" customWidth="1"/>
    <col min="30" max="16384" width="8.796875" style="159"/>
  </cols>
  <sheetData>
    <row r="3" spans="3:20">
      <c r="Q3" s="221" t="s">
        <v>373</v>
      </c>
    </row>
    <row r="4" spans="3:20">
      <c r="Q4" s="221" t="s">
        <v>164</v>
      </c>
    </row>
    <row r="5" spans="3:20">
      <c r="Q5" s="221" t="s">
        <v>378</v>
      </c>
    </row>
    <row r="6" spans="3:20">
      <c r="R6" s="159" t="s">
        <v>166</v>
      </c>
      <c r="T6" s="159">
        <v>200.5</v>
      </c>
    </row>
    <row r="7" spans="3:20">
      <c r="Q7" s="159" t="s">
        <v>167</v>
      </c>
    </row>
    <row r="8" spans="3:20">
      <c r="Q8" s="159" t="s">
        <v>168</v>
      </c>
      <c r="R8" s="159">
        <v>88749639396.5</v>
      </c>
    </row>
    <row r="9" spans="3:20">
      <c r="Q9" s="159" t="s">
        <v>169</v>
      </c>
      <c r="R9" s="159">
        <v>2924268039</v>
      </c>
    </row>
    <row r="10" spans="3:20">
      <c r="E10" s="159" t="s">
        <v>170</v>
      </c>
      <c r="F10" s="159" t="s">
        <v>171</v>
      </c>
      <c r="G10" s="159" t="s">
        <v>172</v>
      </c>
      <c r="Q10" s="159" t="s">
        <v>173</v>
      </c>
      <c r="R10" s="159">
        <v>2306846935.5</v>
      </c>
    </row>
    <row r="11" spans="3:20">
      <c r="D11" s="510" t="s">
        <v>35</v>
      </c>
      <c r="E11" s="511" t="s">
        <v>381</v>
      </c>
      <c r="F11" s="511"/>
      <c r="G11" s="511"/>
      <c r="Q11" s="159" t="s">
        <v>311</v>
      </c>
      <c r="R11" s="159">
        <v>260678253457.5</v>
      </c>
    </row>
    <row r="12" spans="3:20" ht="29">
      <c r="D12" s="510" t="s">
        <v>55</v>
      </c>
      <c r="E12" s="144" t="s">
        <v>160</v>
      </c>
      <c r="F12" s="144" t="s">
        <v>175</v>
      </c>
      <c r="G12" s="144" t="s">
        <v>176</v>
      </c>
      <c r="Q12" s="159" t="s">
        <v>312</v>
      </c>
      <c r="R12" s="159">
        <v>0</v>
      </c>
    </row>
    <row r="13" spans="3:20">
      <c r="C13" s="159" t="s">
        <v>10</v>
      </c>
      <c r="D13" s="123" t="s">
        <v>9</v>
      </c>
      <c r="E13" s="124">
        <f t="shared" ref="E13:E23" ca="1" si="0">INDIRECT($C13&amp;E$10,1)</f>
        <v>3407102523.6976972</v>
      </c>
      <c r="F13" s="124">
        <f t="shared" ref="F13:G23" ca="1" si="1">INDIRECT($C13&amp;F$10,1)</f>
        <v>3407102523.6976972</v>
      </c>
      <c r="G13" s="124">
        <f t="shared" ca="1" si="1"/>
        <v>3407102523.6976972</v>
      </c>
      <c r="Q13" s="159" t="s">
        <v>174</v>
      </c>
      <c r="R13" s="159">
        <v>162285015787.5</v>
      </c>
    </row>
    <row r="14" spans="3:20">
      <c r="C14" s="159" t="s">
        <v>12</v>
      </c>
      <c r="D14" s="123" t="s">
        <v>11</v>
      </c>
      <c r="E14" s="124">
        <f t="shared" ca="1" si="0"/>
        <v>508699426.84935278</v>
      </c>
      <c r="F14" s="124">
        <f t="shared" ca="1" si="1"/>
        <v>508699426.84935278</v>
      </c>
      <c r="G14" s="124">
        <f t="shared" ca="1" si="1"/>
        <v>508699426.84935278</v>
      </c>
      <c r="Q14" s="159" t="s">
        <v>177</v>
      </c>
      <c r="R14" s="159">
        <v>28833503599</v>
      </c>
    </row>
    <row r="15" spans="3:20">
      <c r="C15" s="159" t="s">
        <v>14</v>
      </c>
      <c r="D15" s="123" t="s">
        <v>13</v>
      </c>
      <c r="E15" s="124">
        <f t="shared" ca="1" si="0"/>
        <v>11260716944.227135</v>
      </c>
      <c r="F15" s="124">
        <f t="shared" ca="1" si="1"/>
        <v>11260716944.227135</v>
      </c>
      <c r="G15" s="124">
        <f t="shared" ca="1" si="1"/>
        <v>11260716944.227135</v>
      </c>
      <c r="Q15" s="159" t="s">
        <v>178</v>
      </c>
      <c r="R15" s="159">
        <v>72272546389.70787</v>
      </c>
    </row>
    <row r="16" spans="3:20">
      <c r="C16" s="159" t="s">
        <v>16</v>
      </c>
      <c r="D16" s="123" t="s">
        <v>15</v>
      </c>
      <c r="E16" s="124">
        <f t="shared" ca="1" si="0"/>
        <v>3936924276.250906</v>
      </c>
      <c r="F16" s="124">
        <f t="shared" ca="1" si="1"/>
        <v>3936924276.250906</v>
      </c>
      <c r="G16" s="124">
        <f t="shared" ca="1" si="1"/>
        <v>3936924276.250906</v>
      </c>
      <c r="Q16" s="159" t="s">
        <v>179</v>
      </c>
      <c r="R16" s="159">
        <v>0</v>
      </c>
      <c r="S16" s="159">
        <f>0.1*R24</f>
        <v>15640712905272.379</v>
      </c>
    </row>
    <row r="17" spans="3:21">
      <c r="C17" s="159" t="s">
        <v>18</v>
      </c>
      <c r="D17" s="123" t="s">
        <v>17</v>
      </c>
      <c r="E17" s="124">
        <f t="shared" ca="1" si="0"/>
        <v>5368505222.2291021</v>
      </c>
      <c r="F17" s="124">
        <f t="shared" ca="1" si="1"/>
        <v>5368505222.2291021</v>
      </c>
      <c r="G17" s="124">
        <f t="shared" ca="1" si="1"/>
        <v>5368505222.2291021</v>
      </c>
      <c r="Q17" s="159" t="s">
        <v>180</v>
      </c>
      <c r="R17" s="159">
        <v>22741838815</v>
      </c>
    </row>
    <row r="18" spans="3:21">
      <c r="C18" s="159" t="s">
        <v>20</v>
      </c>
      <c r="D18" s="123" t="s">
        <v>19</v>
      </c>
      <c r="E18" s="124">
        <f t="shared" ca="1" si="0"/>
        <v>56022449.399093978</v>
      </c>
      <c r="F18" s="124">
        <f t="shared" ca="1" si="1"/>
        <v>56022449.399093978</v>
      </c>
      <c r="G18" s="124">
        <f t="shared" ca="1" si="1"/>
        <v>56022449.399093978</v>
      </c>
      <c r="Q18" s="159" t="s">
        <v>181</v>
      </c>
      <c r="R18" s="159">
        <v>85655411918.5</v>
      </c>
    </row>
    <row r="19" spans="3:21">
      <c r="C19" s="159" t="s">
        <v>22</v>
      </c>
      <c r="D19" s="123" t="s">
        <v>21</v>
      </c>
      <c r="E19" s="124">
        <f t="shared" ca="1" si="0"/>
        <v>5199183653.5648756</v>
      </c>
      <c r="F19" s="124">
        <f t="shared" ca="1" si="1"/>
        <v>5199183653.5648756</v>
      </c>
      <c r="G19" s="124">
        <f t="shared" ca="1" si="1"/>
        <v>5199183653.5648756</v>
      </c>
      <c r="Q19" s="159" t="s">
        <v>182</v>
      </c>
      <c r="R19" s="159">
        <v>3191684713.5</v>
      </c>
    </row>
    <row r="20" spans="3:21">
      <c r="C20" s="159" t="s">
        <v>24</v>
      </c>
      <c r="D20" s="123" t="s">
        <v>23</v>
      </c>
      <c r="E20" s="124">
        <f t="shared" ca="1" si="0"/>
        <v>669932886.88189065</v>
      </c>
      <c r="F20" s="124">
        <f t="shared" ca="1" si="1"/>
        <v>669932886.88189065</v>
      </c>
      <c r="G20" s="124">
        <f t="shared" ca="1" si="1"/>
        <v>669932886.88189065</v>
      </c>
      <c r="Q20" s="159" t="s">
        <v>183</v>
      </c>
      <c r="R20" s="159">
        <v>5971057698.1999998</v>
      </c>
    </row>
    <row r="21" spans="3:21">
      <c r="C21" s="159" t="s">
        <v>26</v>
      </c>
      <c r="D21" s="123" t="s">
        <v>25</v>
      </c>
      <c r="E21" s="124">
        <f t="shared" ca="1" si="0"/>
        <v>89809055.889092386</v>
      </c>
      <c r="F21" s="124">
        <f t="shared" ca="1" si="1"/>
        <v>89809055.889092386</v>
      </c>
      <c r="G21" s="124">
        <f t="shared" ca="1" si="1"/>
        <v>89809055.889092386</v>
      </c>
      <c r="Q21" s="159" t="s">
        <v>382</v>
      </c>
      <c r="R21" s="159">
        <v>37840823142.5</v>
      </c>
    </row>
    <row r="22" spans="3:21">
      <c r="C22" s="159" t="s">
        <v>28</v>
      </c>
      <c r="D22" s="123" t="s">
        <v>27</v>
      </c>
      <c r="E22" s="124">
        <f t="shared" ca="1" si="0"/>
        <v>3420854.3882438326</v>
      </c>
      <c r="F22" s="124">
        <f t="shared" ca="1" si="1"/>
        <v>3420854.3882438326</v>
      </c>
      <c r="G22" s="124">
        <f t="shared" ca="1" si="1"/>
        <v>3420854.3882438326</v>
      </c>
      <c r="Q22" s="159" t="s">
        <v>185</v>
      </c>
      <c r="R22" s="159">
        <v>1865232653</v>
      </c>
    </row>
    <row r="23" spans="3:21" ht="15" thickBot="1">
      <c r="C23" s="159" t="s">
        <v>30</v>
      </c>
      <c r="D23" s="129" t="s">
        <v>29</v>
      </c>
      <c r="E23" s="130">
        <f t="shared" ca="1" si="0"/>
        <v>653912488.71437263</v>
      </c>
      <c r="F23" s="130">
        <f t="shared" ca="1" si="1"/>
        <v>653912488.71437263</v>
      </c>
      <c r="G23" s="130">
        <f t="shared" ca="1" si="1"/>
        <v>653912488.71437263</v>
      </c>
      <c r="Q23" s="159" t="s">
        <v>186</v>
      </c>
      <c r="R23" s="159">
        <v>4769309139</v>
      </c>
    </row>
    <row r="24" spans="3:21" ht="15" thickBot="1">
      <c r="D24" s="135" t="s">
        <v>42</v>
      </c>
      <c r="E24" s="136">
        <f ca="1">SUM(E13:E23)</f>
        <v>31154229782.091766</v>
      </c>
      <c r="F24" s="136">
        <f ca="1">SUM(F13:F23)</f>
        <v>31154229782.091766</v>
      </c>
      <c r="G24" s="136">
        <f ca="1">SUM(G13:G23)</f>
        <v>31154229782.091766</v>
      </c>
      <c r="Q24" s="195" t="s">
        <v>187</v>
      </c>
      <c r="R24" s="470">
        <f>(SUM(R8:R23))*200.5</f>
        <v>156407129052723.78</v>
      </c>
    </row>
    <row r="25" spans="3:21">
      <c r="R25" s="159">
        <v>0</v>
      </c>
      <c r="U25" s="159">
        <f>R31</f>
        <v>72652694074179.578</v>
      </c>
    </row>
    <row r="26" spans="3:21">
      <c r="Q26" s="159" t="s">
        <v>188</v>
      </c>
      <c r="R26" s="159">
        <v>0</v>
      </c>
      <c r="T26" s="159" t="s">
        <v>189</v>
      </c>
      <c r="U26" s="159">
        <f>-R10-R16</f>
        <v>-2306846935.5</v>
      </c>
    </row>
    <row r="27" spans="3:21">
      <c r="Q27" s="159" t="s">
        <v>190</v>
      </c>
      <c r="R27" s="159">
        <v>120300000000</v>
      </c>
      <c r="T27" s="159" t="s">
        <v>191</v>
      </c>
      <c r="U27" s="159">
        <f>-SUM(R19:R20)</f>
        <v>-9162742411.7000008</v>
      </c>
    </row>
    <row r="28" spans="3:21">
      <c r="Q28" s="159" t="s">
        <v>192</v>
      </c>
      <c r="R28" s="159">
        <v>20050000000</v>
      </c>
      <c r="T28" s="159" t="s">
        <v>193</v>
      </c>
      <c r="U28" s="159">
        <f>-R9</f>
        <v>-2924268039</v>
      </c>
    </row>
    <row r="29" spans="3:21">
      <c r="Q29" s="159" t="s">
        <v>320</v>
      </c>
      <c r="R29" s="159">
        <v>206752480220</v>
      </c>
    </row>
    <row r="30" spans="3:21">
      <c r="Q30" s="159" t="s">
        <v>194</v>
      </c>
      <c r="R30" s="159">
        <v>15255096209.823315</v>
      </c>
      <c r="T30" s="159" t="s">
        <v>195</v>
      </c>
    </row>
    <row r="31" spans="3:21">
      <c r="D31" s="510" t="s">
        <v>35</v>
      </c>
      <c r="E31" s="511" t="s">
        <v>383</v>
      </c>
      <c r="F31" s="511"/>
      <c r="G31" s="511"/>
      <c r="H31" s="511"/>
      <c r="Q31" s="195" t="s">
        <v>196</v>
      </c>
      <c r="R31" s="470">
        <f>(SUM(R27:R30))*200.5</f>
        <v>72652694074179.578</v>
      </c>
      <c r="T31" s="159" t="s">
        <v>197</v>
      </c>
      <c r="U31" s="159">
        <f>SUM(U25:U30)</f>
        <v>72638300216793.375</v>
      </c>
    </row>
    <row r="32" spans="3:21" ht="29">
      <c r="D32" s="510" t="s">
        <v>55</v>
      </c>
      <c r="E32" s="144" t="s">
        <v>160</v>
      </c>
      <c r="F32" s="144" t="s">
        <v>161</v>
      </c>
      <c r="G32" s="144" t="s">
        <v>199</v>
      </c>
      <c r="H32" s="144" t="s">
        <v>163</v>
      </c>
    </row>
    <row r="33" spans="4:24">
      <c r="D33" s="123" t="s">
        <v>9</v>
      </c>
      <c r="E33" s="124">
        <f t="shared" ref="E33:E43" ca="1" si="2">E13</f>
        <v>3407102523.6976972</v>
      </c>
      <c r="F33" s="124">
        <f t="shared" ref="F33:G43" ca="1" si="3">E13-F13</f>
        <v>0</v>
      </c>
      <c r="G33" s="124">
        <f t="shared" ca="1" si="3"/>
        <v>0</v>
      </c>
      <c r="H33" s="124">
        <f t="shared" ref="H33:H43" ca="1" si="4">G13</f>
        <v>3407102523.6976972</v>
      </c>
      <c r="Q33" s="159" t="s">
        <v>198</v>
      </c>
    </row>
    <row r="34" spans="4:24">
      <c r="D34" s="123" t="s">
        <v>11</v>
      </c>
      <c r="E34" s="124">
        <f t="shared" ca="1" si="2"/>
        <v>508699426.84935278</v>
      </c>
      <c r="F34" s="124">
        <f t="shared" ca="1" si="3"/>
        <v>0</v>
      </c>
      <c r="G34" s="124">
        <f t="shared" ca="1" si="3"/>
        <v>0</v>
      </c>
      <c r="H34" s="124">
        <f t="shared" ca="1" si="4"/>
        <v>508699426.84935278</v>
      </c>
    </row>
    <row r="35" spans="4:24">
      <c r="D35" s="123" t="s">
        <v>13</v>
      </c>
      <c r="E35" s="124">
        <f t="shared" ca="1" si="2"/>
        <v>11260716944.227135</v>
      </c>
      <c r="F35" s="124">
        <f t="shared" ca="1" si="3"/>
        <v>0</v>
      </c>
      <c r="G35" s="124">
        <f t="shared" ca="1" si="3"/>
        <v>0</v>
      </c>
      <c r="H35" s="124">
        <f t="shared" ca="1" si="4"/>
        <v>11260716944.227135</v>
      </c>
      <c r="Q35" s="159" t="s">
        <v>318</v>
      </c>
      <c r="R35" s="159">
        <v>567550776.44340384</v>
      </c>
    </row>
    <row r="36" spans="4:24">
      <c r="D36" s="123" t="s">
        <v>15</v>
      </c>
      <c r="E36" s="124">
        <f t="shared" ca="1" si="2"/>
        <v>3936924276.250906</v>
      </c>
      <c r="F36" s="124">
        <f t="shared" ca="1" si="3"/>
        <v>0</v>
      </c>
      <c r="G36" s="124">
        <f t="shared" ca="1" si="3"/>
        <v>0</v>
      </c>
      <c r="H36" s="124">
        <f t="shared" ca="1" si="4"/>
        <v>3936924276.250906</v>
      </c>
      <c r="Q36" s="159" t="s">
        <v>319</v>
      </c>
      <c r="R36" s="159">
        <v>1255192983.2467906</v>
      </c>
    </row>
    <row r="37" spans="4:24">
      <c r="D37" s="123" t="s">
        <v>17</v>
      </c>
      <c r="E37" s="124">
        <f t="shared" ca="1" si="2"/>
        <v>5368505222.2291021</v>
      </c>
      <c r="F37" s="124">
        <f t="shared" ca="1" si="3"/>
        <v>0</v>
      </c>
      <c r="G37" s="124">
        <f t="shared" ca="1" si="3"/>
        <v>0</v>
      </c>
      <c r="H37" s="124">
        <f t="shared" ca="1" si="4"/>
        <v>5368505222.2291021</v>
      </c>
      <c r="Q37" s="159" t="s">
        <v>317</v>
      </c>
      <c r="R37" s="159">
        <v>187853732</v>
      </c>
    </row>
    <row r="38" spans="4:24">
      <c r="D38" s="123" t="s">
        <v>19</v>
      </c>
      <c r="E38" s="124">
        <f t="shared" ca="1" si="2"/>
        <v>56022449.399093978</v>
      </c>
      <c r="F38" s="124">
        <f t="shared" ca="1" si="3"/>
        <v>0</v>
      </c>
      <c r="G38" s="124">
        <f t="shared" ca="1" si="3"/>
        <v>0</v>
      </c>
      <c r="H38" s="124">
        <f t="shared" ca="1" si="4"/>
        <v>56022449.399093978</v>
      </c>
      <c r="Q38" s="159" t="s">
        <v>202</v>
      </c>
      <c r="R38" s="159">
        <v>34514697</v>
      </c>
    </row>
    <row r="39" spans="4:24">
      <c r="D39" s="123" t="s">
        <v>21</v>
      </c>
      <c r="E39" s="124">
        <f t="shared" ca="1" si="2"/>
        <v>5199183653.5648756</v>
      </c>
      <c r="F39" s="124">
        <f t="shared" ca="1" si="3"/>
        <v>0</v>
      </c>
      <c r="G39" s="124">
        <f t="shared" ca="1" si="3"/>
        <v>0</v>
      </c>
      <c r="H39" s="124">
        <f t="shared" ca="1" si="4"/>
        <v>5199183653.5648756</v>
      </c>
      <c r="Q39" s="159" t="s">
        <v>203</v>
      </c>
      <c r="R39" s="159">
        <v>26842816</v>
      </c>
    </row>
    <row r="40" spans="4:24">
      <c r="D40" s="123" t="s">
        <v>23</v>
      </c>
      <c r="E40" s="124">
        <f t="shared" ca="1" si="2"/>
        <v>669932886.88189065</v>
      </c>
      <c r="F40" s="124">
        <f t="shared" ca="1" si="3"/>
        <v>0</v>
      </c>
      <c r="G40" s="124">
        <f t="shared" ca="1" si="3"/>
        <v>0</v>
      </c>
      <c r="H40" s="124">
        <f t="shared" ca="1" si="4"/>
        <v>669932886.88189065</v>
      </c>
      <c r="Q40" s="159" t="s">
        <v>204</v>
      </c>
      <c r="R40" s="159">
        <v>11475695</v>
      </c>
    </row>
    <row r="41" spans="4:24">
      <c r="D41" s="123" t="s">
        <v>25</v>
      </c>
      <c r="E41" s="124">
        <f t="shared" ca="1" si="2"/>
        <v>89809055.889092386</v>
      </c>
      <c r="F41" s="124">
        <f t="shared" ca="1" si="3"/>
        <v>0</v>
      </c>
      <c r="G41" s="124">
        <f t="shared" ca="1" si="3"/>
        <v>0</v>
      </c>
      <c r="H41" s="124">
        <f t="shared" ca="1" si="4"/>
        <v>89809055.889092386</v>
      </c>
      <c r="Q41" s="195" t="s">
        <v>205</v>
      </c>
      <c r="R41" s="195">
        <f>SUM(R35:R40)</f>
        <v>2083430699.6901946</v>
      </c>
    </row>
    <row r="42" spans="4:24">
      <c r="D42" s="123" t="s">
        <v>27</v>
      </c>
      <c r="E42" s="124">
        <f t="shared" ca="1" si="2"/>
        <v>3420854.3882438326</v>
      </c>
      <c r="F42" s="124">
        <f t="shared" ca="1" si="3"/>
        <v>0</v>
      </c>
      <c r="G42" s="124">
        <f t="shared" ca="1" si="3"/>
        <v>0</v>
      </c>
      <c r="H42" s="124">
        <f t="shared" ca="1" si="4"/>
        <v>3420854.3882438326</v>
      </c>
      <c r="Q42" s="195"/>
      <c r="R42" s="195"/>
    </row>
    <row r="43" spans="4:24" ht="15" thickBot="1">
      <c r="D43" s="129" t="s">
        <v>29</v>
      </c>
      <c r="E43" s="130">
        <f t="shared" ca="1" si="2"/>
        <v>653912488.71437263</v>
      </c>
      <c r="F43" s="130">
        <f t="shared" ca="1" si="3"/>
        <v>0</v>
      </c>
      <c r="G43" s="130">
        <f t="shared" ca="1" si="3"/>
        <v>0</v>
      </c>
      <c r="H43" s="130">
        <f t="shared" ca="1" si="4"/>
        <v>653912488.71437263</v>
      </c>
      <c r="Q43" s="195" t="s">
        <v>206</v>
      </c>
      <c r="R43" s="195">
        <f>R31+R41</f>
        <v>72654777504879.266</v>
      </c>
    </row>
    <row r="44" spans="4:24" ht="15" thickBot="1">
      <c r="D44" s="135" t="s">
        <v>42</v>
      </c>
      <c r="E44" s="136">
        <f ca="1">SUM(E33:E43)</f>
        <v>31154229782.091766</v>
      </c>
      <c r="F44" s="136">
        <f ca="1">SUM(F33:F43)</f>
        <v>0</v>
      </c>
      <c r="G44" s="136">
        <f ca="1">SUM(G33:G43)</f>
        <v>0</v>
      </c>
      <c r="H44" s="136">
        <f ca="1">SUM(H33:H43)</f>
        <v>31154229782.091766</v>
      </c>
      <c r="R44" s="159">
        <f>R24-R43</f>
        <v>83752351547844.516</v>
      </c>
    </row>
    <row r="47" spans="4:24">
      <c r="T47" s="509" t="s">
        <v>315</v>
      </c>
      <c r="U47" s="509"/>
      <c r="V47" s="509"/>
      <c r="W47" s="509"/>
      <c r="X47" s="509"/>
    </row>
    <row r="48" spans="4:24">
      <c r="D48" s="513" t="s">
        <v>35</v>
      </c>
      <c r="E48" s="514" t="s">
        <v>384</v>
      </c>
      <c r="F48" s="514"/>
      <c r="G48" s="514"/>
      <c r="H48" s="514"/>
      <c r="T48" s="196" t="s">
        <v>208</v>
      </c>
      <c r="U48" s="197">
        <f>X52-X53</f>
        <v>404879550638.04236</v>
      </c>
      <c r="W48" s="198" t="s">
        <v>321</v>
      </c>
      <c r="X48" s="159">
        <v>4115077125.7199993</v>
      </c>
    </row>
    <row r="49" spans="3:24" ht="29">
      <c r="C49" s="199">
        <f>ROW()</f>
        <v>49</v>
      </c>
      <c r="D49" s="513"/>
      <c r="E49" s="471" t="s">
        <v>160</v>
      </c>
      <c r="F49" s="471" t="s">
        <v>161</v>
      </c>
      <c r="G49" s="471" t="s">
        <v>199</v>
      </c>
      <c r="H49" s="471" t="s">
        <v>163</v>
      </c>
      <c r="T49" s="198" t="s">
        <v>189</v>
      </c>
      <c r="U49" s="159">
        <f>-X48</f>
        <v>-4115077125.7199993</v>
      </c>
      <c r="W49" s="198" t="s">
        <v>322</v>
      </c>
      <c r="X49" s="159">
        <v>1917302447.4615002</v>
      </c>
    </row>
    <row r="50" spans="3:24">
      <c r="D50" s="432" t="s">
        <v>9</v>
      </c>
      <c r="E50" s="200">
        <v>3420079259.0741034</v>
      </c>
      <c r="F50" s="200">
        <v>0</v>
      </c>
      <c r="G50" s="200">
        <v>0</v>
      </c>
      <c r="H50" s="200">
        <v>3420079259.0741034</v>
      </c>
      <c r="T50" s="198" t="s">
        <v>191</v>
      </c>
      <c r="U50" s="159">
        <f>-SUM(X49:X50)</f>
        <v>-1917302447.4615002</v>
      </c>
      <c r="W50" s="198" t="s">
        <v>323</v>
      </c>
      <c r="X50" s="159">
        <v>0</v>
      </c>
    </row>
    <row r="51" spans="3:24">
      <c r="D51" s="432" t="s">
        <v>11</v>
      </c>
      <c r="E51" s="200">
        <v>506407653.7430073</v>
      </c>
      <c r="F51" s="200">
        <v>0</v>
      </c>
      <c r="G51" s="200">
        <v>0</v>
      </c>
      <c r="H51" s="200">
        <v>506407653.7430073</v>
      </c>
      <c r="T51" s="198" t="s">
        <v>193</v>
      </c>
      <c r="U51" s="159">
        <f>-X51</f>
        <v>-5495566890.5875006</v>
      </c>
      <c r="W51" s="198" t="s">
        <v>324</v>
      </c>
      <c r="X51" s="159">
        <v>5495566890.5875006</v>
      </c>
    </row>
    <row r="52" spans="3:24">
      <c r="D52" s="432" t="s">
        <v>13</v>
      </c>
      <c r="E52" s="200">
        <v>11411079380.019073</v>
      </c>
      <c r="F52" s="200">
        <v>0</v>
      </c>
      <c r="G52" s="200">
        <v>0</v>
      </c>
      <c r="H52" s="200">
        <v>11411079380.019073</v>
      </c>
      <c r="T52" s="198" t="s">
        <v>195</v>
      </c>
      <c r="W52" s="198" t="s">
        <v>325</v>
      </c>
      <c r="X52" s="159">
        <v>876276732544.29065</v>
      </c>
    </row>
    <row r="53" spans="3:24">
      <c r="D53" s="432" t="s">
        <v>15</v>
      </c>
      <c r="E53" s="200">
        <v>3967733298.2319555</v>
      </c>
      <c r="F53" s="200">
        <v>0</v>
      </c>
      <c r="G53" s="200">
        <v>0</v>
      </c>
      <c r="H53" s="200">
        <v>3967733298.2319555</v>
      </c>
      <c r="T53" s="196" t="s">
        <v>197</v>
      </c>
      <c r="U53" s="197">
        <f>SUM(U48:U52)</f>
        <v>393351604174.27338</v>
      </c>
      <c r="W53" s="198" t="s">
        <v>326</v>
      </c>
      <c r="X53" s="159">
        <v>471397181906.24829</v>
      </c>
    </row>
    <row r="54" spans="3:24" ht="12" customHeight="1">
      <c r="D54" s="432" t="s">
        <v>17</v>
      </c>
      <c r="E54" s="200">
        <v>5378268221.9954739</v>
      </c>
      <c r="F54" s="200">
        <v>0</v>
      </c>
      <c r="G54" s="200">
        <v>0</v>
      </c>
      <c r="H54" s="200">
        <v>5378268221.9954739</v>
      </c>
      <c r="Q54" s="201" t="s">
        <v>207</v>
      </c>
      <c r="R54" s="202">
        <v>45838</v>
      </c>
    </row>
    <row r="55" spans="3:24">
      <c r="D55" s="432" t="s">
        <v>19</v>
      </c>
      <c r="E55" s="200">
        <v>56016305.651181243</v>
      </c>
      <c r="F55" s="200">
        <v>0</v>
      </c>
      <c r="G55" s="200">
        <v>0</v>
      </c>
      <c r="H55" s="200">
        <v>56016305.651181243</v>
      </c>
      <c r="Q55" s="203" t="s">
        <v>208</v>
      </c>
      <c r="R55" s="204">
        <f>U48/A_Million</f>
        <v>404879.55063804233</v>
      </c>
    </row>
    <row r="56" spans="3:24">
      <c r="D56" s="432" t="s">
        <v>21</v>
      </c>
      <c r="E56" s="200">
        <v>5210849682.2798786</v>
      </c>
      <c r="F56" s="200">
        <v>0</v>
      </c>
      <c r="G56" s="200">
        <v>0</v>
      </c>
      <c r="H56" s="200">
        <v>5210849682.2798786</v>
      </c>
      <c r="Q56" s="203" t="s">
        <v>197</v>
      </c>
      <c r="R56" s="204">
        <f>U53/A_Million</f>
        <v>393351.60417427338</v>
      </c>
    </row>
    <row r="57" spans="3:24">
      <c r="D57" s="432" t="s">
        <v>23</v>
      </c>
      <c r="E57" s="200">
        <v>664930457.00998092</v>
      </c>
      <c r="F57" s="200">
        <v>0</v>
      </c>
      <c r="G57" s="200">
        <v>0</v>
      </c>
      <c r="H57" s="200">
        <v>664930457.00998092</v>
      </c>
      <c r="R57" s="205" t="s">
        <v>209</v>
      </c>
    </row>
    <row r="58" spans="3:24">
      <c r="D58" s="432" t="s">
        <v>25</v>
      </c>
      <c r="E58" s="200">
        <v>89543965.795096427</v>
      </c>
      <c r="F58" s="200">
        <v>0</v>
      </c>
      <c r="G58" s="200">
        <v>0</v>
      </c>
      <c r="H58" s="200">
        <v>89543965.795096427</v>
      </c>
    </row>
    <row r="59" spans="3:24">
      <c r="D59" s="432" t="s">
        <v>27</v>
      </c>
      <c r="E59" s="200">
        <v>3389338.512081834</v>
      </c>
      <c r="F59" s="200">
        <v>0</v>
      </c>
      <c r="G59" s="200">
        <v>0</v>
      </c>
      <c r="H59" s="200">
        <v>3389338.512081834</v>
      </c>
      <c r="Q59" s="515" t="s">
        <v>385</v>
      </c>
      <c r="R59" s="515"/>
    </row>
    <row r="60" spans="3:24" ht="15" thickBot="1">
      <c r="D60" s="433" t="s">
        <v>29</v>
      </c>
      <c r="E60" s="206">
        <v>656242233.66451335</v>
      </c>
      <c r="F60" s="206">
        <v>0</v>
      </c>
      <c r="G60" s="206">
        <v>0</v>
      </c>
      <c r="H60" s="206">
        <v>656242233.66451335</v>
      </c>
      <c r="Q60" s="201" t="s">
        <v>207</v>
      </c>
      <c r="R60" s="202">
        <f>R54</f>
        <v>45838</v>
      </c>
    </row>
    <row r="61" spans="3:24" ht="15" thickBot="1">
      <c r="D61" s="472" t="s">
        <v>42</v>
      </c>
      <c r="E61" s="136">
        <f>SUM(E50:E60)</f>
        <v>31364539795.976345</v>
      </c>
      <c r="F61" s="136">
        <f>SUM(F50:F60)</f>
        <v>0</v>
      </c>
      <c r="G61" s="136">
        <f>SUM(G50:G60)</f>
        <v>0</v>
      </c>
      <c r="H61" s="136">
        <f>SUM(H50:H60)</f>
        <v>31364539795.976345</v>
      </c>
      <c r="Q61" s="203" t="s">
        <v>211</v>
      </c>
      <c r="R61" s="204">
        <f>U61/A_Million</f>
        <v>258659.00703025001</v>
      </c>
      <c r="T61" s="159" t="s">
        <v>211</v>
      </c>
      <c r="U61" s="159">
        <v>258659007030.25</v>
      </c>
    </row>
    <row r="62" spans="3:24">
      <c r="Q62" s="203" t="s">
        <v>212</v>
      </c>
      <c r="R62" s="204">
        <f>U62/A_Million</f>
        <v>103262.64626875009</v>
      </c>
      <c r="T62" s="159" t="s">
        <v>212</v>
      </c>
      <c r="U62" s="159">
        <v>103262646268.75009</v>
      </c>
    </row>
    <row r="63" spans="3:24" ht="15" thickBot="1">
      <c r="D63" s="207">
        <v>1000</v>
      </c>
      <c r="Q63" s="208" t="s">
        <v>213</v>
      </c>
      <c r="R63" s="209">
        <f>U63/A_Million</f>
        <v>18116.852995652811</v>
      </c>
      <c r="T63" s="159" t="s">
        <v>213</v>
      </c>
      <c r="U63" s="159">
        <v>18116852995.652809</v>
      </c>
    </row>
    <row r="64" spans="3:24" ht="15" thickBot="1">
      <c r="D64" s="207">
        <v>1000000</v>
      </c>
      <c r="Q64" s="210" t="s">
        <v>214</v>
      </c>
      <c r="R64" s="210">
        <f>SUM(R61:R63)</f>
        <v>380038.50629465294</v>
      </c>
    </row>
    <row r="66" spans="3:29" ht="27" customHeight="1">
      <c r="D66" s="519" t="s">
        <v>386</v>
      </c>
      <c r="E66" s="519"/>
      <c r="F66" s="519"/>
      <c r="G66" s="519"/>
      <c r="H66" s="519"/>
    </row>
    <row r="67" spans="3:29" ht="25.75" customHeight="1" thickBot="1">
      <c r="D67" s="211" t="s">
        <v>35</v>
      </c>
      <c r="E67" s="212" t="s">
        <v>215</v>
      </c>
      <c r="F67" s="212" t="s">
        <v>216</v>
      </c>
      <c r="G67" s="212" t="s">
        <v>217</v>
      </c>
      <c r="H67" s="213" t="s">
        <v>218</v>
      </c>
      <c r="W67"/>
      <c r="X67"/>
      <c r="Y67"/>
      <c r="Z67"/>
      <c r="AA67"/>
      <c r="AB67"/>
      <c r="AC67"/>
    </row>
    <row r="68" spans="3:29">
      <c r="C68" s="159" t="s">
        <v>10</v>
      </c>
      <c r="D68" s="214" t="s">
        <v>9</v>
      </c>
      <c r="E68" s="215">
        <f>E50/A_Million</f>
        <v>3420.0792590741034</v>
      </c>
      <c r="F68" s="215">
        <f>(F50+ENG_TotalExpectedXLRec)/A_Million</f>
        <v>0</v>
      </c>
      <c r="G68" s="215">
        <f>E68-F68</f>
        <v>3420.0792590741034</v>
      </c>
      <c r="H68" s="216">
        <f ca="1">INDIRECT($C68&amp;"!O20")/A_Million</f>
        <v>3445.4348297583415</v>
      </c>
      <c r="I68" s="217">
        <f t="shared" ref="I68:I73" si="5">F68/E68</f>
        <v>0</v>
      </c>
      <c r="J68" s="218">
        <v>3.0196232502588196</v>
      </c>
      <c r="K68" s="219">
        <v>0</v>
      </c>
      <c r="L68" s="219">
        <v>3.0196232502588196</v>
      </c>
      <c r="M68" s="220">
        <v>5.4323323318304508</v>
      </c>
      <c r="W68"/>
      <c r="X68"/>
      <c r="Y68"/>
      <c r="Z68"/>
      <c r="AA68"/>
      <c r="AB68"/>
      <c r="AC68"/>
    </row>
    <row r="69" spans="3:29">
      <c r="C69" s="159" t="s">
        <v>12</v>
      </c>
      <c r="D69" s="214" t="s">
        <v>11</v>
      </c>
      <c r="E69" s="215">
        <f t="shared" ref="E69:E77" si="6">E51/A_Million</f>
        <v>506.4076537430073</v>
      </c>
      <c r="F69" s="215">
        <f>(F51+FD_TotalExpectedXLRec)/A_Million</f>
        <v>0</v>
      </c>
      <c r="G69" s="215">
        <f>E69-F69</f>
        <v>506.4076537430073</v>
      </c>
      <c r="H69" s="216">
        <f t="shared" ref="H69:H78" ca="1" si="7">INDIRECT($C69&amp;"!O20")/A_Million</f>
        <v>520.50912790289601</v>
      </c>
      <c r="I69" s="217">
        <f t="shared" si="5"/>
        <v>0</v>
      </c>
      <c r="J69" s="222">
        <v>1.828862778930322</v>
      </c>
      <c r="K69" s="223">
        <v>0.19295252271754637</v>
      </c>
      <c r="L69" s="223">
        <v>1.6359102562127756</v>
      </c>
      <c r="M69" s="224">
        <v>2.1812956030091764</v>
      </c>
      <c r="W69"/>
      <c r="X69"/>
      <c r="Y69"/>
      <c r="Z69"/>
      <c r="AA69"/>
      <c r="AB69"/>
      <c r="AC69"/>
    </row>
    <row r="70" spans="3:29" ht="24" customHeight="1">
      <c r="C70" s="221" t="s">
        <v>14</v>
      </c>
      <c r="D70" s="214" t="s">
        <v>13</v>
      </c>
      <c r="E70" s="215">
        <f t="shared" si="6"/>
        <v>11411.079380019073</v>
      </c>
      <c r="F70" s="215">
        <f>(F52+FI_TotalExpectedXLRec)/A_Million</f>
        <v>0</v>
      </c>
      <c r="G70" s="215">
        <f t="shared" ref="G70:G78" si="8">E70-F70</f>
        <v>11411.079380019073</v>
      </c>
      <c r="H70" s="216">
        <f t="shared" ca="1" si="7"/>
        <v>11558.989113552061</v>
      </c>
      <c r="I70" s="217">
        <f t="shared" si="5"/>
        <v>0</v>
      </c>
      <c r="J70" s="222">
        <v>7.0063960320365908</v>
      </c>
      <c r="K70" s="223">
        <v>0.88401874784754497</v>
      </c>
      <c r="L70" s="223">
        <v>6.1223772841890458</v>
      </c>
      <c r="M70" s="224">
        <v>12.07527211680128</v>
      </c>
      <c r="Q70" s="515" t="s">
        <v>387</v>
      </c>
      <c r="R70" s="516"/>
      <c r="S70" s="516"/>
      <c r="T70" s="516"/>
      <c r="V70" s="225"/>
      <c r="W70"/>
      <c r="X70"/>
      <c r="Y70"/>
      <c r="Z70"/>
      <c r="AA70"/>
      <c r="AB70"/>
      <c r="AC70"/>
    </row>
    <row r="71" spans="3:29" ht="22.5" customHeight="1">
      <c r="C71" s="159" t="s">
        <v>16</v>
      </c>
      <c r="D71" s="214" t="s">
        <v>15</v>
      </c>
      <c r="E71" s="215">
        <f t="shared" si="6"/>
        <v>3967.7332982319554</v>
      </c>
      <c r="F71" s="215">
        <f>(F53+LIAB_TotalExpectedXLRec)/A_Million</f>
        <v>0</v>
      </c>
      <c r="G71" s="215">
        <f t="shared" si="8"/>
        <v>3967.7332982319554</v>
      </c>
      <c r="H71" s="216">
        <f t="shared" ca="1" si="7"/>
        <v>3994.5920748786602</v>
      </c>
      <c r="I71" s="217">
        <f t="shared" si="5"/>
        <v>0</v>
      </c>
      <c r="J71" s="222">
        <v>10.855539284751746</v>
      </c>
      <c r="K71" s="223">
        <v>0.76876089218364807</v>
      </c>
      <c r="L71" s="223">
        <v>10.086778392568098</v>
      </c>
      <c r="M71" s="224">
        <v>15.682237504362538</v>
      </c>
      <c r="Q71" s="211" t="s">
        <v>35</v>
      </c>
      <c r="R71" s="212" t="s">
        <v>221</v>
      </c>
      <c r="S71" s="212" t="s">
        <v>222</v>
      </c>
      <c r="T71" s="213" t="s">
        <v>223</v>
      </c>
      <c r="U71" s="225"/>
      <c r="V71" s="226"/>
      <c r="W71"/>
      <c r="X71"/>
      <c r="Y71"/>
      <c r="Z71"/>
      <c r="AA71"/>
      <c r="AB71"/>
      <c r="AC71"/>
    </row>
    <row r="72" spans="3:29">
      <c r="C72" s="221" t="s">
        <v>18</v>
      </c>
      <c r="D72" s="214" t="s">
        <v>17</v>
      </c>
      <c r="E72" s="215">
        <f t="shared" si="6"/>
        <v>5378.2682219954741</v>
      </c>
      <c r="F72" s="215">
        <f>(F54+MAR_TotalExpectedXLRec)/A_Million</f>
        <v>0</v>
      </c>
      <c r="G72" s="215">
        <f t="shared" si="8"/>
        <v>5378.2682219954741</v>
      </c>
      <c r="H72" s="216">
        <f t="shared" ca="1" si="7"/>
        <v>5440.7688721249433</v>
      </c>
      <c r="I72" s="217">
        <f>F72/E72</f>
        <v>0</v>
      </c>
      <c r="J72" s="222">
        <v>1.8466435990519183</v>
      </c>
      <c r="K72" s="223">
        <v>1.1141315386829458</v>
      </c>
      <c r="L72" s="223">
        <v>0.73251206036897254</v>
      </c>
      <c r="M72" s="224">
        <v>2.5919874379807517</v>
      </c>
      <c r="Q72" s="214" t="s">
        <v>9</v>
      </c>
      <c r="R72" s="229">
        <f>G68/$R$55</f>
        <v>8.4471523782430179E-3</v>
      </c>
      <c r="S72" s="229">
        <f t="shared" ref="S72:S79" si="9">G68/$R$56</f>
        <v>8.6947128797238774E-3</v>
      </c>
      <c r="T72" s="230">
        <f>G68/$R$64</f>
        <v>8.9992966565930928E-3</v>
      </c>
      <c r="U72" s="226"/>
      <c r="V72" s="231"/>
      <c r="W72"/>
      <c r="X72"/>
      <c r="Y72"/>
      <c r="Z72"/>
      <c r="AA72"/>
      <c r="AB72"/>
      <c r="AC72"/>
    </row>
    <row r="73" spans="3:29">
      <c r="C73" s="159" t="s">
        <v>20</v>
      </c>
      <c r="D73" s="214" t="s">
        <v>19</v>
      </c>
      <c r="E73" s="215">
        <f t="shared" si="6"/>
        <v>56.016305651181241</v>
      </c>
      <c r="F73" s="215">
        <f>(F55+MISC_TotalExpectedXLRec)/A_Million</f>
        <v>0</v>
      </c>
      <c r="G73" s="215">
        <f t="shared" si="8"/>
        <v>56.016305651181241</v>
      </c>
      <c r="H73" s="216">
        <f t="shared" ca="1" si="7"/>
        <v>56.121944318136947</v>
      </c>
      <c r="I73" s="217">
        <f t="shared" si="5"/>
        <v>0</v>
      </c>
      <c r="J73" s="222">
        <v>1.8930462963670815</v>
      </c>
      <c r="K73" s="223">
        <v>1.8930462963670818</v>
      </c>
      <c r="L73" s="223">
        <v>0</v>
      </c>
      <c r="M73" s="224">
        <v>3.3612598588733085</v>
      </c>
      <c r="Q73" s="214" t="s">
        <v>11</v>
      </c>
      <c r="R73" s="229">
        <f>G69/$R$55</f>
        <v>1.2507612521920868E-3</v>
      </c>
      <c r="S73" s="229">
        <f t="shared" si="9"/>
        <v>1.2874172835930389E-3</v>
      </c>
      <c r="T73" s="230">
        <f t="shared" ref="T73:T79" si="10">G69/$R$64</f>
        <v>1.3325166933225903E-3</v>
      </c>
      <c r="U73" s="231"/>
      <c r="V73" s="231"/>
      <c r="W73"/>
      <c r="X73"/>
      <c r="Y73"/>
      <c r="Z73"/>
      <c r="AA73"/>
      <c r="AB73"/>
      <c r="AC73"/>
    </row>
    <row r="74" spans="3:29">
      <c r="C74" s="221" t="s">
        <v>22</v>
      </c>
      <c r="D74" s="214" t="s">
        <v>21</v>
      </c>
      <c r="E74" s="215">
        <f t="shared" si="6"/>
        <v>5210.8496822798788</v>
      </c>
      <c r="F74" s="215">
        <f>(F56+MC_TotalExpectedXLRec)/A_Million</f>
        <v>0</v>
      </c>
      <c r="G74" s="215">
        <f t="shared" si="8"/>
        <v>5210.8496822798788</v>
      </c>
      <c r="H74" s="216">
        <f t="shared" ca="1" si="7"/>
        <v>5267.8583385872171</v>
      </c>
      <c r="I74" s="217">
        <f>F74/E74</f>
        <v>0</v>
      </c>
      <c r="J74" s="222">
        <v>104.56910080092351</v>
      </c>
      <c r="K74" s="223">
        <v>0</v>
      </c>
      <c r="L74" s="223">
        <v>104.56910080092351</v>
      </c>
      <c r="M74" s="224">
        <v>105.38414080416351</v>
      </c>
      <c r="Q74" s="214" t="s">
        <v>13</v>
      </c>
      <c r="R74" s="229">
        <f t="shared" ref="R74:R79" si="11">G70/$R$55</f>
        <v>2.8183886694293551E-2</v>
      </c>
      <c r="S74" s="229">
        <f t="shared" si="9"/>
        <v>2.9009871216804355E-2</v>
      </c>
      <c r="T74" s="230">
        <f t="shared" si="10"/>
        <v>3.002611364642032E-2</v>
      </c>
      <c r="U74" s="231"/>
      <c r="V74" s="231"/>
      <c r="W74"/>
      <c r="X74"/>
      <c r="Y74"/>
      <c r="Z74"/>
      <c r="AA74"/>
      <c r="AB74"/>
      <c r="AC74"/>
    </row>
    <row r="75" spans="3:29">
      <c r="C75" s="221" t="s">
        <v>24</v>
      </c>
      <c r="D75" s="214" t="s">
        <v>23</v>
      </c>
      <c r="E75" s="215">
        <f t="shared" si="6"/>
        <v>664.93045700998096</v>
      </c>
      <c r="F75" s="215">
        <f>(F57+MP_TotalExpectedXLRec)/A_Million</f>
        <v>0</v>
      </c>
      <c r="G75" s="215">
        <f t="shared" si="8"/>
        <v>664.93045700998096</v>
      </c>
      <c r="H75" s="216">
        <f t="shared" ca="1" si="7"/>
        <v>675.23791939556281</v>
      </c>
      <c r="I75" s="217">
        <f t="shared" ref="I75:I78" si="12">F75/E75</f>
        <v>0</v>
      </c>
      <c r="J75" s="222">
        <v>346.54462095355973</v>
      </c>
      <c r="K75" s="223">
        <v>0</v>
      </c>
      <c r="L75" s="223">
        <v>346.54462095355973</v>
      </c>
      <c r="M75" s="224">
        <v>347.59245055688035</v>
      </c>
      <c r="Q75" s="214" t="s">
        <v>15</v>
      </c>
      <c r="R75" s="229">
        <f t="shared" si="11"/>
        <v>9.799786855076471E-3</v>
      </c>
      <c r="S75" s="229">
        <f t="shared" si="9"/>
        <v>1.0086988984222018E-2</v>
      </c>
      <c r="T75" s="230">
        <f t="shared" si="10"/>
        <v>1.0440345471613018E-2</v>
      </c>
      <c r="U75" s="231"/>
      <c r="V75" s="231"/>
      <c r="W75"/>
      <c r="X75"/>
      <c r="Y75"/>
      <c r="Z75"/>
      <c r="AA75"/>
      <c r="AB75"/>
      <c r="AC75"/>
    </row>
    <row r="76" spans="3:29">
      <c r="C76" s="159" t="s">
        <v>26</v>
      </c>
      <c r="D76" s="214" t="s">
        <v>25</v>
      </c>
      <c r="E76" s="215">
        <f t="shared" si="6"/>
        <v>89.543965795096426</v>
      </c>
      <c r="F76" s="215">
        <f>(F58+PA_TotalExpectedXLRec)/A_Million</f>
        <v>0</v>
      </c>
      <c r="G76" s="215">
        <f>E76-F76</f>
        <v>89.543965795096426</v>
      </c>
      <c r="H76" s="216">
        <f t="shared" ca="1" si="7"/>
        <v>90.850736085937626</v>
      </c>
      <c r="I76" s="217">
        <f t="shared" si="12"/>
        <v>0</v>
      </c>
      <c r="J76" s="222">
        <v>3.1564829135257568</v>
      </c>
      <c r="K76" s="223">
        <v>0</v>
      </c>
      <c r="L76" s="223">
        <v>3.1564829135257568</v>
      </c>
      <c r="M76" s="224">
        <v>3.7831265283682489</v>
      </c>
      <c r="Q76" s="214" t="s">
        <v>17</v>
      </c>
      <c r="R76" s="229">
        <f t="shared" si="11"/>
        <v>1.3283625249830372E-2</v>
      </c>
      <c r="S76" s="229">
        <f t="shared" si="9"/>
        <v>1.3672928151101799E-2</v>
      </c>
      <c r="T76" s="230">
        <f t="shared" si="10"/>
        <v>1.4151903380615789E-2</v>
      </c>
      <c r="U76" s="231"/>
      <c r="V76" s="231"/>
      <c r="W76"/>
      <c r="X76"/>
      <c r="Y76"/>
      <c r="Z76"/>
      <c r="AA76"/>
      <c r="AB76"/>
      <c r="AC76"/>
    </row>
    <row r="77" spans="3:29">
      <c r="C77" s="159" t="s">
        <v>28</v>
      </c>
      <c r="D77" s="214" t="s">
        <v>27</v>
      </c>
      <c r="E77" s="215">
        <f t="shared" si="6"/>
        <v>3.3893385120818342</v>
      </c>
      <c r="F77" s="215">
        <f>(F59+THEFT_TotalExpectedXLRec)/A_Million</f>
        <v>0</v>
      </c>
      <c r="G77" s="215">
        <f t="shared" si="8"/>
        <v>3.3893385120818342</v>
      </c>
      <c r="H77" s="216">
        <f t="shared" ca="1" si="7"/>
        <v>5.0348370967038045</v>
      </c>
      <c r="I77" s="217">
        <f t="shared" si="12"/>
        <v>0</v>
      </c>
      <c r="J77" s="222">
        <v>0.79241205210135113</v>
      </c>
      <c r="K77" s="223">
        <v>0</v>
      </c>
      <c r="L77" s="223">
        <v>0.79241205210135113</v>
      </c>
      <c r="M77" s="224">
        <v>0.96438331240789021</v>
      </c>
      <c r="Q77" s="214" t="s">
        <v>19</v>
      </c>
      <c r="R77" s="229">
        <f t="shared" si="11"/>
        <v>1.3835301279826597E-4</v>
      </c>
      <c r="S77" s="229">
        <f t="shared" si="9"/>
        <v>1.4240772137886939E-4</v>
      </c>
      <c r="T77" s="230">
        <f t="shared" si="10"/>
        <v>1.47396394637312E-4</v>
      </c>
      <c r="U77" s="231"/>
      <c r="V77" s="231"/>
      <c r="W77"/>
      <c r="X77"/>
      <c r="Y77"/>
      <c r="Z77"/>
      <c r="AA77"/>
      <c r="AB77"/>
      <c r="AC77"/>
    </row>
    <row r="78" spans="3:29" ht="15" thickBot="1">
      <c r="C78" s="221" t="s">
        <v>30</v>
      </c>
      <c r="D78" s="214" t="s">
        <v>29</v>
      </c>
      <c r="E78" s="215">
        <f>E60/A_Million</f>
        <v>656.24223366451338</v>
      </c>
      <c r="F78" s="215">
        <f>(F60+WIBA_TotalExpectedXLRec)/A_Million</f>
        <v>0</v>
      </c>
      <c r="G78" s="215">
        <f t="shared" si="8"/>
        <v>656.24223366451338</v>
      </c>
      <c r="H78" s="216">
        <f t="shared" ca="1" si="7"/>
        <v>658.55086639522472</v>
      </c>
      <c r="I78" s="217">
        <f t="shared" si="12"/>
        <v>0</v>
      </c>
      <c r="J78" s="222">
        <v>5.1873892681399552</v>
      </c>
      <c r="K78" s="223">
        <v>0</v>
      </c>
      <c r="L78" s="223">
        <v>5.1873892681399552</v>
      </c>
      <c r="M78" s="224">
        <v>6.0323887419308955</v>
      </c>
      <c r="Q78" s="214" t="s">
        <v>21</v>
      </c>
      <c r="R78" s="229">
        <f t="shared" si="11"/>
        <v>1.287012316148888E-2</v>
      </c>
      <c r="S78" s="229">
        <f t="shared" si="9"/>
        <v>1.3247307566518086E-2</v>
      </c>
      <c r="T78" s="230">
        <f t="shared" si="10"/>
        <v>1.37113729160902E-2</v>
      </c>
      <c r="U78" s="231"/>
      <c r="V78" s="231"/>
      <c r="W78"/>
      <c r="X78"/>
      <c r="Y78"/>
      <c r="Z78"/>
      <c r="AA78"/>
      <c r="AB78"/>
      <c r="AC78"/>
    </row>
    <row r="79" spans="3:29" ht="15" thickBot="1">
      <c r="D79" s="135" t="s">
        <v>42</v>
      </c>
      <c r="E79" s="136">
        <f>SUM(E68:E78)</f>
        <v>31364.539795976347</v>
      </c>
      <c r="F79" s="136">
        <f>SUM(F68:F78)</f>
        <v>0</v>
      </c>
      <c r="G79" s="136">
        <f>SUM(G68:G78)</f>
        <v>31364.539795976347</v>
      </c>
      <c r="H79" s="136">
        <f ca="1">SUM(H68:H78)</f>
        <v>31713.948660095684</v>
      </c>
      <c r="I79" s="217">
        <f>F79/E79</f>
        <v>0</v>
      </c>
      <c r="J79" s="235">
        <v>486.70011722964671</v>
      </c>
      <c r="K79" s="236">
        <v>4.8529099977987666</v>
      </c>
      <c r="L79" s="236">
        <v>481.84720723184796</v>
      </c>
      <c r="M79" s="237">
        <v>505.08087479660844</v>
      </c>
      <c r="Q79" s="214" t="s">
        <v>23</v>
      </c>
      <c r="R79" s="229">
        <f t="shared" si="11"/>
        <v>1.6422920247815161E-3</v>
      </c>
      <c r="S79" s="229">
        <f t="shared" si="9"/>
        <v>1.6904226395766401E-3</v>
      </c>
      <c r="T79" s="230">
        <f t="shared" si="10"/>
        <v>1.7496396970217657E-3</v>
      </c>
      <c r="U79" s="231"/>
      <c r="V79" s="231"/>
    </row>
    <row r="80" spans="3:29">
      <c r="E80" s="159">
        <v>988</v>
      </c>
      <c r="Q80" s="214" t="s">
        <v>25</v>
      </c>
      <c r="R80" s="229">
        <f t="shared" ref="R80:R83" si="13">G76/$R$55</f>
        <v>2.2116198670440559E-4</v>
      </c>
      <c r="S80" s="229">
        <f t="shared" ref="S80:S83" si="14">G76/$R$56</f>
        <v>2.2764357598863182E-4</v>
      </c>
      <c r="T80" s="230">
        <f t="shared" ref="T80:T83" si="15">G76/$R$64</f>
        <v>2.3561813950944972E-4</v>
      </c>
      <c r="U80" s="231"/>
      <c r="V80" s="231"/>
    </row>
    <row r="81" spans="4:24">
      <c r="G81" s="159">
        <f ca="1">E79-H79</f>
        <v>-349.40886411933752</v>
      </c>
      <c r="Q81" s="214" t="s">
        <v>27</v>
      </c>
      <c r="R81" s="229">
        <f t="shared" si="13"/>
        <v>8.3712267185157585E-6</v>
      </c>
      <c r="S81" s="229">
        <f t="shared" si="14"/>
        <v>8.6165620684241491E-6</v>
      </c>
      <c r="T81" s="230">
        <f t="shared" si="15"/>
        <v>8.9184081506046106E-6</v>
      </c>
      <c r="U81" s="231"/>
      <c r="V81" s="231"/>
    </row>
    <row r="82" spans="4:24" ht="29" customHeight="1" thickBot="1">
      <c r="D82" s="518" t="s">
        <v>380</v>
      </c>
      <c r="E82" s="518"/>
      <c r="Q82" s="238" t="s">
        <v>29</v>
      </c>
      <c r="R82" s="239">
        <f t="shared" si="13"/>
        <v>1.6208332394914812E-3</v>
      </c>
      <c r="S82" s="239">
        <f t="shared" si="14"/>
        <v>1.6683349621570808E-3</v>
      </c>
      <c r="T82" s="240">
        <f t="shared" si="15"/>
        <v>1.7267782679782271E-3</v>
      </c>
      <c r="U82" s="231"/>
      <c r="V82" s="231"/>
    </row>
    <row r="83" spans="4:24" ht="15" thickBot="1">
      <c r="D83" s="123" t="s">
        <v>236</v>
      </c>
      <c r="E83" s="200">
        <f>F99/A_Million</f>
        <v>335090.89516405674</v>
      </c>
      <c r="Q83" s="135" t="s">
        <v>235</v>
      </c>
      <c r="R83" s="155">
        <f t="shared" si="13"/>
        <v>7.7466347081618564E-2</v>
      </c>
      <c r="S83" s="155">
        <f t="shared" si="14"/>
        <v>7.9736651543132822E-2</v>
      </c>
      <c r="T83" s="155">
        <f t="shared" si="15"/>
        <v>8.2529899671952373E-2</v>
      </c>
      <c r="U83" s="241"/>
      <c r="V83" s="241"/>
    </row>
    <row r="84" spans="4:24" ht="15" thickBot="1">
      <c r="D84" s="129" t="s">
        <v>238</v>
      </c>
      <c r="E84" s="130">
        <f>G79</f>
        <v>31364.539795976347</v>
      </c>
      <c r="U84" s="223"/>
      <c r="V84" s="223"/>
    </row>
    <row r="85" spans="4:24" ht="15" thickBot="1">
      <c r="D85" s="155" t="s">
        <v>244</v>
      </c>
      <c r="E85" s="155">
        <f>E84/E83</f>
        <v>9.3600095522203372E-2</v>
      </c>
      <c r="F85" s="217"/>
      <c r="G85" s="159">
        <f>494*2</f>
        <v>988</v>
      </c>
      <c r="H85" s="217"/>
      <c r="Q85" s="221" t="s">
        <v>313</v>
      </c>
      <c r="U85" s="223"/>
      <c r="V85" s="223"/>
    </row>
    <row r="86" spans="4:24">
      <c r="D86" s="242"/>
      <c r="E86" s="242"/>
      <c r="G86" s="217"/>
      <c r="Q86" s="520" t="s">
        <v>388</v>
      </c>
      <c r="R86" s="520"/>
      <c r="S86" s="520"/>
      <c r="T86" s="520"/>
      <c r="U86" s="223"/>
    </row>
    <row r="87" spans="4:24" ht="29.5" thickBot="1">
      <c r="D87" s="123" t="s">
        <v>250</v>
      </c>
      <c r="E87" s="124">
        <f ca="1">H79</f>
        <v>31713.948660095684</v>
      </c>
      <c r="G87" s="217"/>
      <c r="H87" s="159" t="s">
        <v>379</v>
      </c>
      <c r="Q87" s="243" t="s">
        <v>35</v>
      </c>
      <c r="R87" s="227" t="s">
        <v>239</v>
      </c>
      <c r="S87" s="227" t="s">
        <v>240</v>
      </c>
      <c r="T87" s="228" t="s">
        <v>241</v>
      </c>
      <c r="U87" s="223"/>
      <c r="W87" s="159" t="s">
        <v>242</v>
      </c>
      <c r="X87" s="159" t="s">
        <v>243</v>
      </c>
    </row>
    <row r="88" spans="4:24" ht="15" thickBot="1">
      <c r="D88" s="155" t="s">
        <v>253</v>
      </c>
      <c r="E88" s="155">
        <f ca="1">E87/E83</f>
        <v>9.464282413453487E-2</v>
      </c>
      <c r="Q88" s="244" t="s">
        <v>245</v>
      </c>
      <c r="R88" s="232" t="s">
        <v>242</v>
      </c>
      <c r="S88" s="232" t="str">
        <f>VLOOKUP(R88,$W$87:$X$95,2,0)</f>
        <v>A (Excellent)</v>
      </c>
      <c r="T88" s="233">
        <v>0.3</v>
      </c>
      <c r="W88" s="245" t="s">
        <v>246</v>
      </c>
      <c r="X88" s="159" t="s">
        <v>243</v>
      </c>
    </row>
    <row r="89" spans="4:24" ht="21.65" customHeight="1">
      <c r="D89" s="517" t="s">
        <v>341</v>
      </c>
      <c r="E89" s="517"/>
      <c r="G89" s="159">
        <v>200.5</v>
      </c>
      <c r="Q89" s="244" t="s">
        <v>247</v>
      </c>
      <c r="R89" s="232" t="s">
        <v>248</v>
      </c>
      <c r="S89" s="232" t="str">
        <f t="shared" ref="S89:S114" si="16">VLOOKUP(R89,$W$87:$X$95,2,0)</f>
        <v>B++ (Good)</v>
      </c>
      <c r="T89" s="233">
        <v>0.2</v>
      </c>
      <c r="W89" s="245" t="s">
        <v>248</v>
      </c>
      <c r="X89" s="159" t="s">
        <v>249</v>
      </c>
    </row>
    <row r="90" spans="4:24">
      <c r="D90" s="246"/>
      <c r="E90" s="246"/>
      <c r="Q90" s="244"/>
      <c r="R90" s="232" t="s">
        <v>251</v>
      </c>
      <c r="S90" s="232" t="str">
        <f t="shared" si="16"/>
        <v>B (Fair)</v>
      </c>
      <c r="T90" s="233">
        <v>0.2</v>
      </c>
      <c r="W90" s="245" t="s">
        <v>251</v>
      </c>
      <c r="X90" s="159" t="s">
        <v>252</v>
      </c>
    </row>
    <row r="91" spans="4:24">
      <c r="F91" s="159">
        <v>1000</v>
      </c>
      <c r="Q91" s="244"/>
      <c r="R91" s="232" t="s">
        <v>254</v>
      </c>
      <c r="S91" s="232" t="str">
        <f t="shared" si="16"/>
        <v>B (Fair)</v>
      </c>
      <c r="T91" s="233">
        <v>0.2</v>
      </c>
      <c r="W91" s="245" t="s">
        <v>254</v>
      </c>
      <c r="X91" s="159" t="s">
        <v>252</v>
      </c>
    </row>
    <row r="92" spans="4:24">
      <c r="D92" s="247" t="s">
        <v>261</v>
      </c>
      <c r="E92" s="247" t="s">
        <v>262</v>
      </c>
      <c r="F92" s="247" t="s">
        <v>263</v>
      </c>
      <c r="G92" s="247" t="s">
        <v>163</v>
      </c>
      <c r="H92" s="247" t="s">
        <v>264</v>
      </c>
      <c r="I92" s="247" t="s">
        <v>265</v>
      </c>
      <c r="Q92" s="244"/>
      <c r="R92" s="232" t="s">
        <v>255</v>
      </c>
      <c r="S92" s="232" t="str">
        <f t="shared" si="16"/>
        <v>B+ (Good)</v>
      </c>
      <c r="T92" s="233">
        <v>0.1</v>
      </c>
      <c r="W92" s="245" t="s">
        <v>255</v>
      </c>
      <c r="X92" s="159" t="s">
        <v>256</v>
      </c>
    </row>
    <row r="93" spans="4:24">
      <c r="D93" s="159" t="s">
        <v>342</v>
      </c>
      <c r="E93" s="464">
        <v>319911779987.5</v>
      </c>
      <c r="F93" s="464">
        <v>284812324394.73242</v>
      </c>
      <c r="G93" s="464">
        <v>187755423379.24078</v>
      </c>
      <c r="H93" s="217">
        <f>F93/E93</f>
        <v>0.89028395392586346</v>
      </c>
      <c r="I93" s="217">
        <f>G93/F93</f>
        <v>0.659225066114145</v>
      </c>
      <c r="Q93" s="249" t="s">
        <v>245</v>
      </c>
      <c r="R93" s="232" t="s">
        <v>242</v>
      </c>
      <c r="S93" s="232" t="str">
        <f t="shared" si="16"/>
        <v>A (Excellent)</v>
      </c>
      <c r="T93" s="233">
        <v>0.4</v>
      </c>
      <c r="W93" s="245" t="s">
        <v>257</v>
      </c>
      <c r="X93" s="159" t="s">
        <v>256</v>
      </c>
    </row>
    <row r="94" spans="4:24">
      <c r="D94" s="159" t="s">
        <v>343</v>
      </c>
      <c r="E94" s="256">
        <v>172664501592</v>
      </c>
      <c r="F94" s="256">
        <v>145492632242.92572</v>
      </c>
      <c r="G94" s="256">
        <v>99104822138.949463</v>
      </c>
      <c r="H94" s="217">
        <f>F94/E94</f>
        <v>0.84263198805461226</v>
      </c>
      <c r="I94" s="217">
        <f>G94/F94</f>
        <v>0.68116729081838601</v>
      </c>
      <c r="Q94" s="250" t="s">
        <v>258</v>
      </c>
      <c r="R94" s="232" t="s">
        <v>248</v>
      </c>
      <c r="S94" s="232" t="str">
        <f t="shared" si="16"/>
        <v>B++ (Good)</v>
      </c>
      <c r="T94" s="233">
        <v>0.3</v>
      </c>
      <c r="W94" s="159" t="s">
        <v>259</v>
      </c>
      <c r="X94" s="159" t="s">
        <v>260</v>
      </c>
    </row>
    <row r="95" spans="4:24">
      <c r="D95" s="251" t="s">
        <v>331</v>
      </c>
      <c r="E95" s="252">
        <f>E94*(1+$E$101)</f>
        <v>328062553024.79999</v>
      </c>
      <c r="F95" s="252">
        <f>F94*(1+$E$101)</f>
        <v>276436001261.55884</v>
      </c>
      <c r="G95" s="252">
        <f>G94*(1+$E$101)</f>
        <v>188299162064.00397</v>
      </c>
      <c r="H95" s="253">
        <f>F95/E95</f>
        <v>0.84263198805461215</v>
      </c>
      <c r="I95" s="254">
        <f t="shared" ref="I95:I98" si="17">G95/F95</f>
        <v>0.68116729081838601</v>
      </c>
      <c r="Q95" s="250"/>
      <c r="R95" s="232" t="s">
        <v>251</v>
      </c>
      <c r="S95" s="232" t="str">
        <f t="shared" si="16"/>
        <v>B (Fair)</v>
      </c>
      <c r="T95" s="233">
        <v>0.2</v>
      </c>
      <c r="W95" s="159" t="s">
        <v>266</v>
      </c>
      <c r="X95" s="159" t="s">
        <v>260</v>
      </c>
    </row>
    <row r="96" spans="4:24">
      <c r="D96" s="255" t="s">
        <v>344</v>
      </c>
      <c r="E96" s="256">
        <f>J113</f>
        <v>434684000000</v>
      </c>
      <c r="F96" s="256">
        <f>J114</f>
        <v>277389855318.08929</v>
      </c>
      <c r="G96" s="256">
        <f>J115</f>
        <v>171981710297.21536</v>
      </c>
      <c r="H96" s="257">
        <f>F96/E96</f>
        <v>0.63814139770060385</v>
      </c>
      <c r="I96" s="258">
        <f t="shared" si="17"/>
        <v>0.62</v>
      </c>
      <c r="Q96" s="250"/>
      <c r="R96" s="232" t="s">
        <v>254</v>
      </c>
      <c r="S96" s="232" t="str">
        <f t="shared" si="16"/>
        <v>B (Fair)</v>
      </c>
      <c r="T96" s="233">
        <v>0.1</v>
      </c>
    </row>
    <row r="97" spans="2:20">
      <c r="D97" s="159" t="s">
        <v>345</v>
      </c>
      <c r="E97" s="248">
        <f>K113</f>
        <v>528818749999.99915</v>
      </c>
      <c r="F97" s="248">
        <f>K114</f>
        <v>401902249999.99939</v>
      </c>
      <c r="G97" s="248">
        <f>K115</f>
        <v>269486034999.9996</v>
      </c>
      <c r="H97" s="217">
        <f t="shared" ref="H97" si="18">F97/E97</f>
        <v>0.76000000000000012</v>
      </c>
      <c r="I97" s="217">
        <f>G97/F97</f>
        <v>0.67052631578947375</v>
      </c>
      <c r="Q97" s="259"/>
      <c r="R97" s="232" t="s">
        <v>255</v>
      </c>
      <c r="S97" s="232" t="str">
        <f t="shared" si="16"/>
        <v>B+ (Good)</v>
      </c>
      <c r="T97" s="233">
        <v>0.1</v>
      </c>
    </row>
    <row r="98" spans="2:20">
      <c r="D98" s="159" t="s">
        <v>346</v>
      </c>
      <c r="E98" s="159">
        <f>E97*$E$105</f>
        <v>423054999999.99933</v>
      </c>
      <c r="F98" s="159">
        <f>E98*H95</f>
        <v>356479675706.44336</v>
      </c>
      <c r="G98" s="159">
        <f>F98*$I$97</f>
        <v>239029003605.26782</v>
      </c>
      <c r="H98" s="217">
        <f>F98/E98</f>
        <v>0.84263198805461215</v>
      </c>
      <c r="I98" s="217">
        <f t="shared" si="17"/>
        <v>0.67052631578947375</v>
      </c>
      <c r="Q98" s="244" t="s">
        <v>128</v>
      </c>
      <c r="R98" s="232" t="s">
        <v>257</v>
      </c>
      <c r="S98" s="232" t="str">
        <f t="shared" si="16"/>
        <v>B+ (Good)</v>
      </c>
      <c r="T98" s="233">
        <v>0.4</v>
      </c>
    </row>
    <row r="99" spans="2:20">
      <c r="D99" s="159" t="s">
        <v>347</v>
      </c>
      <c r="E99" s="159">
        <f>E98*$E$107</f>
        <v>397671699999.99933</v>
      </c>
      <c r="F99" s="159">
        <f>F98*$E$107</f>
        <v>335090895164.05676</v>
      </c>
      <c r="G99" s="159">
        <f>F99*$I$97</f>
        <v>224687263388.95175</v>
      </c>
      <c r="H99" s="217">
        <f>F99/E99</f>
        <v>0.84263198805461226</v>
      </c>
      <c r="I99" s="217">
        <f>G99/F99</f>
        <v>0.67052631578947375</v>
      </c>
      <c r="Q99" s="244" t="s">
        <v>258</v>
      </c>
      <c r="R99" s="232" t="s">
        <v>251</v>
      </c>
      <c r="S99" s="232" t="str">
        <f t="shared" si="16"/>
        <v>B (Fair)</v>
      </c>
      <c r="T99" s="233">
        <v>0.3</v>
      </c>
    </row>
    <row r="100" spans="2:20">
      <c r="F100" s="217"/>
      <c r="Q100" s="244"/>
      <c r="R100" s="232" t="s">
        <v>254</v>
      </c>
      <c r="S100" s="232" t="str">
        <f t="shared" si="16"/>
        <v>B (Fair)</v>
      </c>
      <c r="T100" s="233">
        <v>0.3</v>
      </c>
    </row>
    <row r="101" spans="2:20">
      <c r="D101" s="159" t="s">
        <v>348</v>
      </c>
      <c r="E101" s="260">
        <v>0.9</v>
      </c>
      <c r="F101" s="261"/>
      <c r="G101" s="217"/>
      <c r="Q101" s="249" t="s">
        <v>267</v>
      </c>
      <c r="R101" s="232" t="s">
        <v>242</v>
      </c>
      <c r="S101" s="232" t="str">
        <f t="shared" si="16"/>
        <v>A (Excellent)</v>
      </c>
      <c r="T101" s="233">
        <v>0.3</v>
      </c>
    </row>
    <row r="102" spans="2:20">
      <c r="D102" s="159" t="s">
        <v>349</v>
      </c>
      <c r="E102" s="217">
        <f>E95/E93-1</f>
        <v>2.5478189760997472E-2</v>
      </c>
      <c r="F102" s="262">
        <f>E96-E94</f>
        <v>262019498408</v>
      </c>
      <c r="G102" s="217"/>
      <c r="Q102" s="250" t="s">
        <v>247</v>
      </c>
      <c r="R102" s="232" t="s">
        <v>248</v>
      </c>
      <c r="S102" s="232" t="str">
        <f t="shared" si="16"/>
        <v>B++ (Good)</v>
      </c>
      <c r="T102" s="233">
        <v>0.2</v>
      </c>
    </row>
    <row r="103" spans="2:20">
      <c r="D103" s="159" t="s">
        <v>350</v>
      </c>
      <c r="E103" s="217">
        <f>E95/E96</f>
        <v>0.75471504132841327</v>
      </c>
      <c r="F103" s="217"/>
      <c r="G103" s="217"/>
      <c r="Q103" s="250"/>
      <c r="R103" s="232" t="s">
        <v>251</v>
      </c>
      <c r="S103" s="232" t="str">
        <f t="shared" si="16"/>
        <v>B (Fair)</v>
      </c>
      <c r="T103" s="233">
        <v>0.2</v>
      </c>
    </row>
    <row r="104" spans="2:20">
      <c r="D104" s="159" t="s">
        <v>351</v>
      </c>
      <c r="E104" s="217">
        <f>E97/E95-1</f>
        <v>0.6119448718672349</v>
      </c>
      <c r="F104" s="217"/>
      <c r="G104" s="217"/>
      <c r="Q104" s="250"/>
      <c r="R104" s="232" t="s">
        <v>254</v>
      </c>
      <c r="S104" s="232" t="str">
        <f t="shared" si="16"/>
        <v>B (Fair)</v>
      </c>
      <c r="T104" s="233">
        <v>0.2</v>
      </c>
    </row>
    <row r="105" spans="2:20">
      <c r="D105" s="159" t="s">
        <v>352</v>
      </c>
      <c r="E105" s="260">
        <v>0.8</v>
      </c>
      <c r="F105" s="263"/>
      <c r="Q105" s="259"/>
      <c r="R105" s="232" t="s">
        <v>255</v>
      </c>
      <c r="S105" s="232" t="str">
        <f t="shared" si="16"/>
        <v>B+ (Good)</v>
      </c>
      <c r="T105" s="233">
        <v>0.1</v>
      </c>
    </row>
    <row r="106" spans="2:20">
      <c r="D106" s="159" t="s">
        <v>353</v>
      </c>
      <c r="E106" s="260">
        <v>0.3</v>
      </c>
      <c r="F106" s="217">
        <f>E97/E98-1</f>
        <v>0.25</v>
      </c>
      <c r="Q106" s="244" t="s">
        <v>121</v>
      </c>
      <c r="R106" s="232" t="s">
        <v>242</v>
      </c>
      <c r="S106" s="232" t="str">
        <f t="shared" si="16"/>
        <v>A (Excellent)</v>
      </c>
      <c r="T106" s="233">
        <v>0.4</v>
      </c>
    </row>
    <row r="107" spans="2:20">
      <c r="D107" s="159" t="s">
        <v>354</v>
      </c>
      <c r="E107" s="260">
        <v>0.94</v>
      </c>
      <c r="F107" s="188"/>
      <c r="Q107" s="244" t="s">
        <v>268</v>
      </c>
      <c r="R107" s="232" t="s">
        <v>248</v>
      </c>
      <c r="S107" s="232" t="str">
        <f t="shared" si="16"/>
        <v>B++ (Good)</v>
      </c>
      <c r="T107" s="233">
        <v>0.3</v>
      </c>
    </row>
    <row r="108" spans="2:20">
      <c r="G108" s="217"/>
      <c r="Q108" s="244"/>
      <c r="R108" s="232" t="s">
        <v>251</v>
      </c>
      <c r="S108" s="232" t="str">
        <f t="shared" si="16"/>
        <v>B (Fair)</v>
      </c>
      <c r="T108" s="233">
        <v>0.2</v>
      </c>
    </row>
    <row r="109" spans="2:20">
      <c r="Q109" s="244"/>
      <c r="R109" s="232" t="s">
        <v>254</v>
      </c>
      <c r="S109" s="232" t="str">
        <f t="shared" si="16"/>
        <v>B (Fair)</v>
      </c>
      <c r="T109" s="233">
        <v>0.1</v>
      </c>
    </row>
    <row r="110" spans="2:20">
      <c r="B110" s="509" t="s">
        <v>327</v>
      </c>
      <c r="C110" s="509"/>
      <c r="D110" s="509"/>
      <c r="E110" s="509"/>
      <c r="F110" s="509"/>
      <c r="G110" s="509"/>
      <c r="H110" s="509"/>
      <c r="I110" s="509"/>
      <c r="J110" s="509"/>
      <c r="K110" s="509"/>
      <c r="L110" s="509"/>
      <c r="Q110" s="249" t="s">
        <v>269</v>
      </c>
      <c r="R110" s="232" t="s">
        <v>242</v>
      </c>
      <c r="S110" s="232" t="str">
        <f t="shared" si="16"/>
        <v>A (Excellent)</v>
      </c>
      <c r="T110" s="233">
        <v>0.4</v>
      </c>
    </row>
    <row r="111" spans="2:20">
      <c r="B111" s="509"/>
      <c r="C111" s="509"/>
      <c r="D111" s="509"/>
      <c r="E111" s="509"/>
      <c r="F111" s="509"/>
      <c r="G111" s="509"/>
      <c r="H111" s="509"/>
      <c r="I111" s="509"/>
      <c r="J111" s="509"/>
      <c r="K111" s="509"/>
      <c r="L111" s="509"/>
      <c r="Q111" s="250" t="s">
        <v>268</v>
      </c>
      <c r="R111" s="232" t="s">
        <v>248</v>
      </c>
      <c r="S111" s="232" t="str">
        <f t="shared" si="16"/>
        <v>B++ (Good)</v>
      </c>
      <c r="T111" s="233">
        <v>0.3</v>
      </c>
    </row>
    <row r="112" spans="2:20">
      <c r="B112" s="247"/>
      <c r="C112" s="264">
        <v>2017</v>
      </c>
      <c r="D112" s="264">
        <v>2018</v>
      </c>
      <c r="E112" s="264">
        <v>2019</v>
      </c>
      <c r="F112" s="264">
        <v>2020</v>
      </c>
      <c r="G112" s="264">
        <v>2021</v>
      </c>
      <c r="H112" s="264">
        <v>2022</v>
      </c>
      <c r="I112" s="264">
        <v>2023</v>
      </c>
      <c r="J112" s="264">
        <v>2024</v>
      </c>
      <c r="K112" s="264">
        <v>2025</v>
      </c>
      <c r="L112" s="264">
        <v>2026</v>
      </c>
      <c r="Q112" s="250"/>
      <c r="R112" s="232" t="s">
        <v>251</v>
      </c>
      <c r="S112" s="232" t="str">
        <f t="shared" si="16"/>
        <v>B (Fair)</v>
      </c>
      <c r="T112" s="233">
        <v>0.2</v>
      </c>
    </row>
    <row r="113" spans="2:20">
      <c r="B113" s="265" t="s">
        <v>270</v>
      </c>
      <c r="C113" s="159">
        <v>65422618073.5</v>
      </c>
      <c r="D113" s="159">
        <v>118667341733</v>
      </c>
      <c r="E113" s="159">
        <v>172528920083.5</v>
      </c>
      <c r="F113" s="159">
        <v>213332000000</v>
      </c>
      <c r="G113" s="159">
        <v>242480470653</v>
      </c>
      <c r="H113" s="159">
        <v>292529500000</v>
      </c>
      <c r="I113" s="159">
        <v>362303500000</v>
      </c>
      <c r="J113" s="159">
        <v>434684000000</v>
      </c>
      <c r="K113" s="159">
        <v>528818749999.99915</v>
      </c>
      <c r="Q113" s="250"/>
      <c r="R113" s="232" t="s">
        <v>254</v>
      </c>
      <c r="S113" s="232" t="str">
        <f t="shared" si="16"/>
        <v>B (Fair)</v>
      </c>
      <c r="T113" s="233">
        <v>0.1</v>
      </c>
    </row>
    <row r="114" spans="2:20">
      <c r="B114" s="265" t="s">
        <v>271</v>
      </c>
      <c r="C114" s="159">
        <v>16871111196.5</v>
      </c>
      <c r="D114" s="159">
        <v>64061641517</v>
      </c>
      <c r="E114" s="159">
        <v>126880593457.5</v>
      </c>
      <c r="F114" s="159">
        <v>163052505203.99405</v>
      </c>
      <c r="G114" s="159">
        <v>154736826480.9491</v>
      </c>
      <c r="H114" s="159">
        <v>186675183998.65875</v>
      </c>
      <c r="I114" s="159">
        <v>231200861881.82068</v>
      </c>
      <c r="J114" s="159">
        <v>277389855318.08929</v>
      </c>
      <c r="K114" s="159">
        <v>401902249999.99939</v>
      </c>
      <c r="Q114" s="259"/>
      <c r="R114" s="232" t="s">
        <v>255</v>
      </c>
      <c r="S114" s="232" t="str">
        <f t="shared" si="16"/>
        <v>B+ (Good)</v>
      </c>
      <c r="T114" s="233">
        <v>0.1</v>
      </c>
    </row>
    <row r="115" spans="2:20">
      <c r="B115" s="265" t="s">
        <v>272</v>
      </c>
      <c r="C115" s="159">
        <v>7878434168</v>
      </c>
      <c r="D115" s="159">
        <v>40026555647</v>
      </c>
      <c r="E115" s="159">
        <v>71799718066</v>
      </c>
      <c r="F115" s="159">
        <v>103189774801.22449</v>
      </c>
      <c r="G115" s="159">
        <v>89211040947.538925</v>
      </c>
      <c r="H115" s="159">
        <v>121338869599.1282</v>
      </c>
      <c r="I115" s="159">
        <v>146581346433.07425</v>
      </c>
      <c r="J115" s="159">
        <v>171981710297.21536</v>
      </c>
      <c r="K115" s="159">
        <v>269486034999.9996</v>
      </c>
      <c r="M115" s="217"/>
      <c r="Q115" s="244"/>
      <c r="R115" s="232"/>
      <c r="S115" s="232"/>
      <c r="T115" s="233"/>
    </row>
    <row r="116" spans="2:20">
      <c r="B116" s="265"/>
      <c r="Q116" s="244"/>
      <c r="R116" s="232"/>
      <c r="S116" s="232"/>
      <c r="T116" s="233"/>
    </row>
    <row r="117" spans="2:20">
      <c r="B117" s="265" t="s">
        <v>273</v>
      </c>
      <c r="C117" s="159">
        <f>'Prem Projections'!C7</f>
        <v>65422548.5</v>
      </c>
      <c r="D117" s="159">
        <f>'Prem Projections'!D7*A_Thousand</f>
        <v>118667328500</v>
      </c>
      <c r="E117" s="159">
        <f>'Prem Projections'!E7*A_Thousand</f>
        <v>172528846500</v>
      </c>
      <c r="F117" s="159">
        <f>'Prem Projections'!F7*A_Thousand</f>
        <v>177205129253</v>
      </c>
      <c r="G117" s="159">
        <f>'Prem Projections'!G7*A_Thousand</f>
        <v>281413379000</v>
      </c>
      <c r="H117" s="159">
        <f>'Prem Projections'!H7*A_Thousand</f>
        <v>327969791178.5</v>
      </c>
      <c r="I117" s="159">
        <f>'Prem Projections'!I7*A_Thousand</f>
        <v>319911779987.5</v>
      </c>
      <c r="J117" s="159">
        <f>'Prem Projections'!J7*A_Thousand</f>
        <v>319911779987.5</v>
      </c>
      <c r="K117" s="159">
        <f>'Prem Projections'!L7*A_Thousand</f>
        <v>328062553024.79999</v>
      </c>
      <c r="Q117" s="244"/>
      <c r="R117" s="232"/>
      <c r="S117" s="232"/>
      <c r="T117" s="233"/>
    </row>
    <row r="118" spans="2:20">
      <c r="D118" s="217"/>
      <c r="E118" s="217"/>
      <c r="F118" s="217">
        <f t="shared" ref="F118:K118" si="19">F117/F113</f>
        <v>0.83065423496240598</v>
      </c>
      <c r="G118" s="217">
        <f t="shared" si="19"/>
        <v>1.1605610061798117</v>
      </c>
      <c r="H118" s="217">
        <f t="shared" si="19"/>
        <v>1.1211511699794379</v>
      </c>
      <c r="I118" s="217">
        <f t="shared" si="19"/>
        <v>0.88299389872717216</v>
      </c>
      <c r="J118" s="217">
        <f t="shared" si="19"/>
        <v>0.73596401060885608</v>
      </c>
      <c r="K118" s="217">
        <f t="shared" si="19"/>
        <v>0.62036861027488255</v>
      </c>
      <c r="L118" s="217" t="e">
        <f t="shared" ref="L118" si="20">L117/L113</f>
        <v>#DIV/0!</v>
      </c>
      <c r="Q118" s="259"/>
      <c r="R118" s="266"/>
      <c r="S118" s="266"/>
      <c r="T118" s="267"/>
    </row>
    <row r="119" spans="2:20">
      <c r="D119" s="217">
        <f t="shared" ref="D119:L119" si="21">(D113-C113)/C113</f>
        <v>0.81385803912159915</v>
      </c>
      <c r="E119" s="217">
        <f t="shared" si="21"/>
        <v>0.45388712314537105</v>
      </c>
      <c r="F119" s="217">
        <f t="shared" si="21"/>
        <v>0.23649994387463999</v>
      </c>
      <c r="G119" s="217">
        <f t="shared" si="21"/>
        <v>0.13663431015037594</v>
      </c>
      <c r="H119" s="217">
        <f t="shared" si="21"/>
        <v>0.20640437232828668</v>
      </c>
      <c r="I119" s="217">
        <f>(I113-H113)/H113</f>
        <v>0.23851953392734751</v>
      </c>
      <c r="J119" s="217">
        <f t="shared" si="21"/>
        <v>0.19977863862755948</v>
      </c>
      <c r="K119" s="217">
        <f t="shared" si="21"/>
        <v>0.21655904059040393</v>
      </c>
      <c r="L119" s="217">
        <f t="shared" si="21"/>
        <v>-1</v>
      </c>
    </row>
    <row r="123" spans="2:20" ht="24.5" customHeight="1">
      <c r="Q123" s="512" t="s">
        <v>387</v>
      </c>
      <c r="R123" s="509"/>
      <c r="S123" s="509"/>
      <c r="T123" s="509"/>
    </row>
    <row r="124" spans="2:20" ht="29">
      <c r="Q124" s="268" t="s">
        <v>35</v>
      </c>
      <c r="R124" s="269" t="s">
        <v>221</v>
      </c>
      <c r="S124" s="269" t="s">
        <v>222</v>
      </c>
      <c r="T124" s="270" t="s">
        <v>223</v>
      </c>
    </row>
    <row r="125" spans="2:20">
      <c r="Q125" s="271" t="s">
        <v>9</v>
      </c>
      <c r="R125" s="272">
        <v>9.8524492244223059E-4</v>
      </c>
      <c r="S125" s="272">
        <v>1.0141194728421376E-3</v>
      </c>
      <c r="T125" s="273">
        <v>1.0496450092810918E-3</v>
      </c>
    </row>
    <row r="126" spans="2:20">
      <c r="Q126" s="271" t="s">
        <v>11</v>
      </c>
      <c r="R126" s="272">
        <v>6.7218489437366068E-4</v>
      </c>
      <c r="S126" s="272">
        <v>6.9188460169368135E-4</v>
      </c>
      <c r="T126" s="273">
        <v>7.1612195467550934E-4</v>
      </c>
    </row>
    <row r="127" spans="2:20">
      <c r="Q127" s="271" t="s">
        <v>13</v>
      </c>
      <c r="R127" s="272">
        <v>5.079901417021534E-3</v>
      </c>
      <c r="S127" s="272">
        <v>5.2287779716235676E-3</v>
      </c>
      <c r="T127" s="273">
        <v>5.4119468657594068E-3</v>
      </c>
    </row>
    <row r="128" spans="2:20">
      <c r="Q128" s="271" t="s">
        <v>15</v>
      </c>
      <c r="R128" s="272">
        <v>4.4393900312596412E-3</v>
      </c>
      <c r="S128" s="272">
        <v>4.5694951333338585E-3</v>
      </c>
      <c r="T128" s="273">
        <v>4.7295687441993766E-3</v>
      </c>
    </row>
    <row r="129" spans="17:20">
      <c r="Q129" s="271" t="s">
        <v>17</v>
      </c>
      <c r="R129" s="272">
        <v>8.9273252086162784E-4</v>
      </c>
      <c r="S129" s="272">
        <v>9.1889581242506806E-4</v>
      </c>
      <c r="T129" s="273">
        <v>9.5108557659202711E-4</v>
      </c>
    </row>
    <row r="130" spans="17:20">
      <c r="Q130" s="271" t="s">
        <v>19</v>
      </c>
      <c r="R130" s="272">
        <v>3.3192321985932153E-4</v>
      </c>
      <c r="S130" s="272">
        <v>3.416508860694352E-4</v>
      </c>
      <c r="T130" s="273">
        <v>3.5361923035972387E-4</v>
      </c>
    </row>
    <row r="131" spans="17:20">
      <c r="Q131" s="271" t="s">
        <v>21</v>
      </c>
      <c r="R131" s="272">
        <v>0.12334647787960942</v>
      </c>
      <c r="S131" s="272">
        <v>0.12696139028469683</v>
      </c>
      <c r="T131" s="273">
        <v>0.13140896437994487</v>
      </c>
    </row>
    <row r="132" spans="17:20">
      <c r="Q132" s="271" t="s">
        <v>23</v>
      </c>
      <c r="R132" s="272">
        <v>0.39953549903950203</v>
      </c>
      <c r="S132" s="272">
        <v>0.41124467676860066</v>
      </c>
      <c r="T132" s="273">
        <v>0.42565095545776166</v>
      </c>
    </row>
    <row r="133" spans="17:20">
      <c r="Q133" s="271" t="s">
        <v>25</v>
      </c>
      <c r="R133" s="272">
        <v>1.450483946220765E-3</v>
      </c>
      <c r="S133" s="272">
        <v>1.4929932460460203E-3</v>
      </c>
      <c r="T133" s="273">
        <v>1.5452941705286893E-3</v>
      </c>
    </row>
    <row r="134" spans="17:20">
      <c r="Q134" s="271" t="s">
        <v>27</v>
      </c>
      <c r="R134" s="272">
        <v>1.0268279583319499E-3</v>
      </c>
      <c r="S134" s="272">
        <v>1.0569211818132695E-3</v>
      </c>
      <c r="T134" s="273">
        <v>1.093946101423954E-3</v>
      </c>
    </row>
    <row r="135" spans="17:20" ht="15" thickBot="1">
      <c r="Q135" s="274" t="s">
        <v>29</v>
      </c>
      <c r="R135" s="275">
        <v>1.1767139950146421E-2</v>
      </c>
      <c r="S135" s="275">
        <v>1.211199925143674E-2</v>
      </c>
      <c r="T135" s="276">
        <v>1.2536293708133838E-2</v>
      </c>
    </row>
    <row r="136" spans="17:20" ht="15" thickBot="1">
      <c r="Q136" s="277" t="s">
        <v>235</v>
      </c>
      <c r="R136" s="278">
        <v>0.54952780577962856</v>
      </c>
      <c r="S136" s="278">
        <v>0.5656328046105813</v>
      </c>
      <c r="T136" s="278">
        <v>0.58544744119866021</v>
      </c>
    </row>
  </sheetData>
  <mergeCells count="15">
    <mergeCell ref="Q123:T123"/>
    <mergeCell ref="D48:D49"/>
    <mergeCell ref="E48:H48"/>
    <mergeCell ref="Q70:T70"/>
    <mergeCell ref="Q59:R59"/>
    <mergeCell ref="D89:E89"/>
    <mergeCell ref="D82:E82"/>
    <mergeCell ref="D66:H66"/>
    <mergeCell ref="Q86:T86"/>
    <mergeCell ref="B110:L111"/>
    <mergeCell ref="T47:X47"/>
    <mergeCell ref="D11:D12"/>
    <mergeCell ref="E11:G11"/>
    <mergeCell ref="D31:D32"/>
    <mergeCell ref="E31:H3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ll_Classes_Simulations">
                <anchor moveWithCells="1" sizeWithCells="1">
                  <from>
                    <xdr:col>8</xdr:col>
                    <xdr:colOff>298450</xdr:colOff>
                    <xdr:row>63</xdr:row>
                    <xdr:rowOff>114300</xdr:rowOff>
                  </from>
                  <to>
                    <xdr:col>12</xdr:col>
                    <xdr:colOff>546100</xdr:colOff>
                    <xdr:row>66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EEAB2-A181-4A80-A606-5CFA5E5D5D5D}">
  <sheetPr codeName="Sheet4">
    <tabColor rgb="FF0137A6"/>
  </sheetPr>
  <dimension ref="B4:P21"/>
  <sheetViews>
    <sheetView workbookViewId="0">
      <selection activeCell="C19" sqref="C19"/>
    </sheetView>
  </sheetViews>
  <sheetFormatPr defaultColWidth="8.796875" defaultRowHeight="14.5"/>
  <cols>
    <col min="1" max="1" width="8.796875" style="173"/>
    <col min="2" max="2" width="24.19921875" style="173" bestFit="1" customWidth="1"/>
    <col min="3" max="3" width="13.296875" style="173" bestFit="1" customWidth="1"/>
    <col min="4" max="9" width="15.5" style="173" bestFit="1" customWidth="1"/>
    <col min="10" max="11" width="14.59765625" style="173" customWidth="1"/>
    <col min="12" max="12" width="23.59765625" style="173" bestFit="1" customWidth="1"/>
    <col min="13" max="13" width="13.296875" style="173" bestFit="1" customWidth="1"/>
    <col min="14" max="14" width="11.296875" style="173" bestFit="1" customWidth="1"/>
    <col min="15" max="16" width="13.296875" style="173" bestFit="1" customWidth="1"/>
    <col min="17" max="16384" width="8.796875" style="173"/>
  </cols>
  <sheetData>
    <row r="4" spans="2:16">
      <c r="B4" s="171"/>
      <c r="C4" s="172">
        <v>1000000</v>
      </c>
      <c r="H4" s="159"/>
    </row>
    <row r="5" spans="2:16">
      <c r="B5" s="174" t="s">
        <v>296</v>
      </c>
      <c r="C5" s="171"/>
      <c r="O5" s="521" t="s">
        <v>358</v>
      </c>
      <c r="P5" s="521"/>
    </row>
    <row r="6" spans="2:16">
      <c r="B6" s="175" t="s">
        <v>297</v>
      </c>
      <c r="C6" s="176">
        <v>2017</v>
      </c>
      <c r="D6" s="176">
        <v>2018</v>
      </c>
      <c r="E6" s="176">
        <v>2019</v>
      </c>
      <c r="F6" s="176">
        <v>2020</v>
      </c>
      <c r="G6" s="176">
        <v>2021</v>
      </c>
      <c r="H6" s="176">
        <v>2022</v>
      </c>
      <c r="I6" s="176">
        <v>2023</v>
      </c>
      <c r="J6" s="175">
        <v>2024</v>
      </c>
      <c r="K6" s="175" t="s">
        <v>340</v>
      </c>
      <c r="L6" s="176" t="s">
        <v>356</v>
      </c>
      <c r="M6" s="175" t="s">
        <v>357</v>
      </c>
      <c r="N6" s="117"/>
      <c r="O6" s="176" t="s">
        <v>298</v>
      </c>
      <c r="P6" s="176" t="s">
        <v>299</v>
      </c>
    </row>
    <row r="7" spans="2:16">
      <c r="B7" s="177" t="s">
        <v>262</v>
      </c>
      <c r="C7" s="463">
        <v>65422548.5</v>
      </c>
      <c r="D7" s="463">
        <v>118667328.5</v>
      </c>
      <c r="E7" s="463">
        <v>172528846.5</v>
      </c>
      <c r="F7" s="463">
        <v>177205129.25299999</v>
      </c>
      <c r="G7" s="463">
        <v>281413379</v>
      </c>
      <c r="H7" s="463">
        <v>327969791.1785</v>
      </c>
      <c r="I7" s="463">
        <v>319911779.98750001</v>
      </c>
      <c r="J7" s="463">
        <f>Summary!E93/A_Thousand</f>
        <v>319911779.98750001</v>
      </c>
      <c r="K7" s="436">
        <f>Summary!E94/A_Thousand</f>
        <v>172664501.59200001</v>
      </c>
      <c r="L7" s="180">
        <f>K7*(1+$C$18)</f>
        <v>328062553.0248</v>
      </c>
      <c r="M7" s="178">
        <f>Summary!E96/A_Thousand</f>
        <v>434684000</v>
      </c>
      <c r="N7" s="181">
        <f>(H7/E7)^(1/3)-1</f>
        <v>0.2387700825768182</v>
      </c>
      <c r="O7" s="178" t="e">
        <f>O9*O8</f>
        <v>#DIV/0!</v>
      </c>
      <c r="P7" s="178">
        <f>L7*(1+C18)</f>
        <v>623318850.74712002</v>
      </c>
    </row>
    <row r="8" spans="2:16">
      <c r="B8" s="177" t="s">
        <v>300</v>
      </c>
      <c r="C8" s="178">
        <f>Frequency!E19</f>
        <v>0</v>
      </c>
      <c r="D8" s="178">
        <f>Frequency!F19</f>
        <v>0</v>
      </c>
      <c r="E8" s="178">
        <f>Frequency!G19</f>
        <v>0</v>
      </c>
      <c r="F8" s="178">
        <f>Frequency!H19</f>
        <v>0</v>
      </c>
      <c r="G8" s="178">
        <f>Frequency!I19</f>
        <v>0</v>
      </c>
      <c r="H8" s="178">
        <f>Frequency!J19</f>
        <v>0</v>
      </c>
      <c r="I8" s="178">
        <f>Frequency!K19</f>
        <v>0</v>
      </c>
      <c r="J8" s="178">
        <f>Frequency!L19</f>
        <v>0</v>
      </c>
      <c r="K8" s="435">
        <f>Frequency!M19</f>
        <v>0</v>
      </c>
      <c r="L8" s="180">
        <f>K8*(1+$C$18)</f>
        <v>0</v>
      </c>
      <c r="N8" s="181" t="e">
        <f>(H8/E8)^(1/3)-1</f>
        <v>#DIV/0!</v>
      </c>
      <c r="O8" s="178">
        <f>L8*(1+$C$18)</f>
        <v>0</v>
      </c>
      <c r="P8" s="178">
        <f>O8</f>
        <v>0</v>
      </c>
    </row>
    <row r="9" spans="2:16">
      <c r="B9" s="177" t="s">
        <v>301</v>
      </c>
      <c r="C9" s="178" t="e">
        <f>C7/C8</f>
        <v>#DIV/0!</v>
      </c>
      <c r="D9" s="178" t="e">
        <f t="shared" ref="D9" si="0">D7/D8</f>
        <v>#DIV/0!</v>
      </c>
      <c r="E9" s="178" t="e">
        <f>E7/E8</f>
        <v>#DIV/0!</v>
      </c>
      <c r="F9" s="178" t="e">
        <f t="shared" ref="F9:H9" si="1">F7/F8</f>
        <v>#DIV/0!</v>
      </c>
      <c r="G9" s="178" t="e">
        <f t="shared" si="1"/>
        <v>#DIV/0!</v>
      </c>
      <c r="H9" s="178" t="e">
        <f t="shared" si="1"/>
        <v>#DIV/0!</v>
      </c>
      <c r="I9" s="178" t="e">
        <f t="shared" ref="I9:L9" si="2">I7/I8</f>
        <v>#DIV/0!</v>
      </c>
      <c r="J9" s="178" t="e">
        <f t="shared" si="2"/>
        <v>#DIV/0!</v>
      </c>
      <c r="K9" s="435" t="e">
        <f t="shared" si="2"/>
        <v>#DIV/0!</v>
      </c>
      <c r="L9" s="178" t="e">
        <f t="shared" si="2"/>
        <v>#DIV/0!</v>
      </c>
      <c r="N9" s="181" t="e">
        <f>(H9/E9)^(1/3)-1</f>
        <v>#DIV/0!</v>
      </c>
      <c r="O9" s="178" t="e">
        <f>AVERAGE(I9:K9)</f>
        <v>#DIV/0!</v>
      </c>
      <c r="P9" s="178" t="e">
        <f>O9</f>
        <v>#DIV/0!</v>
      </c>
    </row>
    <row r="10" spans="2:16">
      <c r="B10" s="177" t="s">
        <v>302</v>
      </c>
      <c r="C10" s="178">
        <v>230307</v>
      </c>
      <c r="D10" s="178">
        <v>455527</v>
      </c>
      <c r="E10" s="178">
        <v>799885</v>
      </c>
      <c r="F10" s="178">
        <v>690919</v>
      </c>
      <c r="G10" s="178">
        <f>1232056718/A_Thousand</f>
        <v>1232056.7180000001</v>
      </c>
      <c r="H10" s="178">
        <f>1558732770/A_Thousand</f>
        <v>1558732.77</v>
      </c>
      <c r="I10" s="178">
        <f>1566582387/A_Thousand</f>
        <v>1566582.3870000001</v>
      </c>
      <c r="J10" s="178">
        <f>815325817/A_Thousand</f>
        <v>815325.81700000004</v>
      </c>
      <c r="K10" s="435">
        <f>815325817/A_Thousand</f>
        <v>815325.81700000004</v>
      </c>
      <c r="L10" s="178">
        <f>J10*(1+$C$18)</f>
        <v>1549119.0523000001</v>
      </c>
      <c r="N10" s="181">
        <f>(L10/F10)^(1/3)-1</f>
        <v>0.30883797272465663</v>
      </c>
      <c r="O10" s="178" t="e">
        <f>O7*O13</f>
        <v>#DIV/0!</v>
      </c>
      <c r="P10" s="178">
        <f>P7*P13</f>
        <v>2528085.5114926994</v>
      </c>
    </row>
    <row r="11" spans="2:16">
      <c r="B11" s="177" t="s">
        <v>263</v>
      </c>
      <c r="C11" s="178">
        <v>84145</v>
      </c>
      <c r="D11" s="178">
        <v>319509</v>
      </c>
      <c r="E11" s="178">
        <v>632821</v>
      </c>
      <c r="F11" s="178">
        <v>704905.19900000002</v>
      </c>
      <c r="G11" s="178">
        <v>1207682</v>
      </c>
      <c r="H11" s="178">
        <v>1406547.7284868101</v>
      </c>
      <c r="I11" s="178">
        <v>1420510.3461083909</v>
      </c>
      <c r="J11" s="178">
        <f>Summary!F93/A_Thousand</f>
        <v>284812324.39473242</v>
      </c>
      <c r="K11" s="435">
        <f>Summary!F94/A_Thousand</f>
        <v>145492632.24292573</v>
      </c>
      <c r="L11" s="178">
        <f>K11*(1+$C$18)</f>
        <v>276436001.26155889</v>
      </c>
      <c r="M11" s="178">
        <f>Summary!F96/A_Thousand</f>
        <v>277389855.31808931</v>
      </c>
      <c r="N11" s="181">
        <f>(H11/E11)^(1/3)-1</f>
        <v>0.30504212499725281</v>
      </c>
      <c r="O11" s="178" t="e">
        <f>O10*O14</f>
        <v>#DIV/0!</v>
      </c>
      <c r="P11" s="178">
        <f>P10*P14</f>
        <v>445513815.62102562</v>
      </c>
    </row>
    <row r="12" spans="2:16">
      <c r="B12" s="182"/>
      <c r="K12" s="183"/>
    </row>
    <row r="13" spans="2:16">
      <c r="B13" s="177" t="s">
        <v>303</v>
      </c>
      <c r="C13" s="184">
        <f>C10/C7</f>
        <v>3.5203000384492816E-3</v>
      </c>
      <c r="D13" s="184">
        <f t="shared" ref="D13:E13" si="3">D10/D7</f>
        <v>3.838689264838384E-3</v>
      </c>
      <c r="E13" s="184">
        <f t="shared" si="3"/>
        <v>4.6362391926152479E-3</v>
      </c>
      <c r="F13" s="184">
        <f t="shared" ref="F13:L13" si="4">F10/F7</f>
        <v>3.8989785618087753E-3</v>
      </c>
      <c r="G13" s="184">
        <f t="shared" si="4"/>
        <v>4.3781028548752834E-3</v>
      </c>
      <c r="H13" s="184">
        <f t="shared" si="4"/>
        <v>4.7526717762601742E-3</v>
      </c>
      <c r="I13" s="184">
        <f t="shared" si="4"/>
        <v>4.89691997919305E-3</v>
      </c>
      <c r="J13" s="184">
        <f t="shared" si="4"/>
        <v>2.5485957942275755E-3</v>
      </c>
      <c r="K13" s="184">
        <f t="shared" ref="K13" si="5">K10/K7</f>
        <v>4.7220234007716629E-3</v>
      </c>
      <c r="L13" s="184">
        <f t="shared" si="4"/>
        <v>4.7220234007716629E-3</v>
      </c>
      <c r="O13" s="184">
        <f>AVERAGE(I13:K13)</f>
        <v>4.0558463913974293E-3</v>
      </c>
      <c r="P13" s="184">
        <f>O13</f>
        <v>4.0558463913974293E-3</v>
      </c>
    </row>
    <row r="14" spans="2:16">
      <c r="B14" s="177" t="s">
        <v>304</v>
      </c>
      <c r="C14" s="184">
        <f>C11/C10</f>
        <v>0.3653601497132089</v>
      </c>
      <c r="D14" s="184">
        <f t="shared" ref="D14:E14" si="6">D11/D10</f>
        <v>0.7014051856421244</v>
      </c>
      <c r="E14" s="184">
        <f t="shared" si="6"/>
        <v>0.79113997637160338</v>
      </c>
      <c r="F14" s="184">
        <f t="shared" ref="F14:L14" si="7">F11/F10</f>
        <v>1.0202428924374638</v>
      </c>
      <c r="G14" s="184">
        <f t="shared" si="7"/>
        <v>0.98021623709047456</v>
      </c>
      <c r="H14" s="184">
        <f>H11/H10</f>
        <v>0.90236617562535115</v>
      </c>
      <c r="I14" s="184">
        <f t="shared" si="7"/>
        <v>0.90675751106117275</v>
      </c>
      <c r="J14" s="184">
        <f t="shared" si="7"/>
        <v>349.32332382494934</v>
      </c>
      <c r="K14" s="184">
        <f t="shared" ref="K14" si="8">K11/K10</f>
        <v>178.44722834641422</v>
      </c>
      <c r="L14" s="184">
        <f t="shared" si="7"/>
        <v>178.44722834641422</v>
      </c>
      <c r="O14" s="184">
        <f>AVERAGE(I14:K14)</f>
        <v>176.22576989414156</v>
      </c>
      <c r="P14" s="184">
        <f>O14</f>
        <v>176.22576989414156</v>
      </c>
    </row>
    <row r="15" spans="2:16">
      <c r="B15" s="177" t="s">
        <v>305</v>
      </c>
      <c r="C15" s="184"/>
      <c r="D15" s="184" t="e">
        <f>D9/C9-1</f>
        <v>#DIV/0!</v>
      </c>
      <c r="E15" s="184" t="e">
        <f t="shared" ref="E15:F15" si="9">E9/D9-1</f>
        <v>#DIV/0!</v>
      </c>
      <c r="F15" s="184" t="e">
        <f t="shared" si="9"/>
        <v>#DIV/0!</v>
      </c>
      <c r="G15" s="184" t="e">
        <f>G9/F9-1</f>
        <v>#DIV/0!</v>
      </c>
      <c r="H15" s="184" t="e">
        <f>H9/G9-1</f>
        <v>#DIV/0!</v>
      </c>
      <c r="I15" s="184" t="e">
        <f>I9/H9-1</f>
        <v>#DIV/0!</v>
      </c>
      <c r="J15" s="184" t="e">
        <f>J9/I9-1</f>
        <v>#DIV/0!</v>
      </c>
      <c r="K15" s="184" t="e">
        <f>K9/J9-1</f>
        <v>#DIV/0!</v>
      </c>
      <c r="O15" s="184" t="e">
        <f>O9/L9-1</f>
        <v>#DIV/0!</v>
      </c>
      <c r="P15" s="184" t="e">
        <f>P9/H9-1</f>
        <v>#DIV/0!</v>
      </c>
    </row>
    <row r="16" spans="2:16">
      <c r="B16" s="177" t="s">
        <v>306</v>
      </c>
      <c r="D16" s="181">
        <f>(D7-C7)/C7</f>
        <v>0.81385976579619179</v>
      </c>
      <c r="E16" s="181">
        <f t="shared" ref="E16:I16" si="10">(E7-D7)/D7</f>
        <v>0.453886665191085</v>
      </c>
      <c r="F16" s="181">
        <f t="shared" si="10"/>
        <v>2.710435296975101E-2</v>
      </c>
      <c r="G16" s="181">
        <f t="shared" si="10"/>
        <v>0.58806565129511235</v>
      </c>
      <c r="H16" s="181">
        <f t="shared" si="10"/>
        <v>0.1654378066314324</v>
      </c>
      <c r="I16" s="181">
        <f t="shared" si="10"/>
        <v>-2.4569370130233588E-2</v>
      </c>
      <c r="J16" s="181">
        <f t="shared" ref="J16" si="11">(J7-I7)/I7</f>
        <v>0</v>
      </c>
      <c r="K16" s="181"/>
      <c r="L16" s="181">
        <f>($L7-H7)/H7</f>
        <v>2.8283655627758591E-4</v>
      </c>
      <c r="M16" s="181"/>
      <c r="N16" s="181"/>
      <c r="O16" s="181" t="e">
        <f>($O7-L7)/L7</f>
        <v>#DIV/0!</v>
      </c>
      <c r="P16" s="181" t="e">
        <f>($O7-M7)/M7</f>
        <v>#DIV/0!</v>
      </c>
    </row>
    <row r="17" spans="2:12">
      <c r="L17" s="183"/>
    </row>
    <row r="18" spans="2:12">
      <c r="B18" s="185" t="s">
        <v>355</v>
      </c>
      <c r="C18" s="186">
        <v>0.9</v>
      </c>
      <c r="J18" s="179">
        <v>837429102</v>
      </c>
      <c r="K18" s="179"/>
    </row>
    <row r="19" spans="2:12">
      <c r="B19" s="185" t="s">
        <v>307</v>
      </c>
      <c r="C19" s="186">
        <v>1</v>
      </c>
      <c r="J19" s="181">
        <f>(I7*1000)/J18-1</f>
        <v>381.01655426527083</v>
      </c>
      <c r="K19" s="181"/>
    </row>
    <row r="20" spans="2:12">
      <c r="B20" s="177" t="s">
        <v>308</v>
      </c>
      <c r="C20" s="178" t="e">
        <f>MAX(O11:P11)</f>
        <v>#DIV/0!</v>
      </c>
    </row>
    <row r="21" spans="2:12">
      <c r="B21" s="177" t="s">
        <v>309</v>
      </c>
      <c r="C21" s="187">
        <f>Frequency!T21</f>
        <v>0.3</v>
      </c>
    </row>
  </sheetData>
  <mergeCells count="1">
    <mergeCell ref="O5:P5"/>
  </mergeCells>
  <phoneticPr fontId="1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144F0-DE75-4D5A-BBC0-4F8B6BD006A7}">
  <sheetPr codeName="Sheet3"/>
  <dimension ref="C3:AB114"/>
  <sheetViews>
    <sheetView workbookViewId="0">
      <selection activeCell="Q125" sqref="Q125"/>
    </sheetView>
  </sheetViews>
  <sheetFormatPr defaultColWidth="8.796875" defaultRowHeight="13"/>
  <cols>
    <col min="1" max="3" width="8.796875" style="52"/>
    <col min="4" max="4" width="28.69921875" style="52" customWidth="1"/>
    <col min="5" max="5" width="14.59765625" style="52" bestFit="1" customWidth="1"/>
    <col min="6" max="6" width="19.59765625" style="52" bestFit="1" customWidth="1"/>
    <col min="7" max="7" width="16.19921875" style="52" bestFit="1" customWidth="1"/>
    <col min="8" max="8" width="19.3984375" style="52" customWidth="1"/>
    <col min="9" max="12" width="8.796875" style="52"/>
    <col min="13" max="13" width="6.19921875" style="52" customWidth="1"/>
    <col min="14" max="14" width="2.19921875" style="53" customWidth="1"/>
    <col min="15" max="15" width="22.59765625" style="52" customWidth="1"/>
    <col min="16" max="16" width="27.69921875" style="52" customWidth="1"/>
    <col min="17" max="17" width="19.69921875" style="52" bestFit="1" customWidth="1"/>
    <col min="18" max="18" width="18.19921875" style="52" customWidth="1"/>
    <col min="19" max="19" width="27" style="52" customWidth="1"/>
    <col min="20" max="20" width="14.19921875" style="52" customWidth="1"/>
    <col min="21" max="21" width="14.3984375" style="52" customWidth="1"/>
    <col min="22" max="22" width="15.19921875" style="52" bestFit="1" customWidth="1"/>
    <col min="23" max="23" width="26" style="52" bestFit="1" customWidth="1"/>
    <col min="24" max="24" width="12.19921875" style="52" customWidth="1"/>
    <col min="25" max="25" width="14.19921875" style="52" customWidth="1"/>
    <col min="26" max="26" width="15.59765625" style="52" customWidth="1"/>
    <col min="27" max="27" width="18.19921875" style="52" customWidth="1"/>
    <col min="28" max="28" width="20.69921875" style="52" customWidth="1"/>
    <col min="29" max="16384" width="8.796875" style="52"/>
  </cols>
  <sheetData>
    <row r="3" spans="3:17">
      <c r="P3" s="52" t="s">
        <v>0</v>
      </c>
    </row>
    <row r="4" spans="3:17">
      <c r="P4" s="52" t="s">
        <v>164</v>
      </c>
    </row>
    <row r="5" spans="3:17">
      <c r="P5" s="52" t="s">
        <v>165</v>
      </c>
      <c r="Q5" s="52">
        <v>44377</v>
      </c>
    </row>
    <row r="6" spans="3:17">
      <c r="Q6" s="52" t="s">
        <v>166</v>
      </c>
    </row>
    <row r="7" spans="3:17">
      <c r="P7" s="52" t="s">
        <v>167</v>
      </c>
    </row>
    <row r="8" spans="3:17">
      <c r="P8" s="52" t="s">
        <v>168</v>
      </c>
      <c r="Q8" s="52">
        <v>442641593</v>
      </c>
    </row>
    <row r="9" spans="3:17">
      <c r="P9" s="52" t="s">
        <v>169</v>
      </c>
      <c r="Q9" s="52">
        <v>8647781</v>
      </c>
    </row>
    <row r="10" spans="3:17">
      <c r="E10" s="52" t="s">
        <v>170</v>
      </c>
      <c r="F10" s="52" t="s">
        <v>171</v>
      </c>
      <c r="G10" s="52" t="s">
        <v>172</v>
      </c>
      <c r="P10" s="52" t="s">
        <v>173</v>
      </c>
      <c r="Q10" s="52">
        <v>19515622</v>
      </c>
    </row>
    <row r="11" spans="3:17">
      <c r="D11" s="528" t="s">
        <v>35</v>
      </c>
      <c r="E11" s="529" t="s">
        <v>274</v>
      </c>
      <c r="F11" s="529"/>
      <c r="G11" s="529"/>
      <c r="P11" s="52" t="s">
        <v>174</v>
      </c>
      <c r="Q11" s="52">
        <v>537750000</v>
      </c>
    </row>
    <row r="12" spans="3:17" ht="26">
      <c r="D12" s="528" t="s">
        <v>55</v>
      </c>
      <c r="E12" s="112" t="s">
        <v>160</v>
      </c>
      <c r="F12" s="112" t="s">
        <v>175</v>
      </c>
      <c r="G12" s="112" t="s">
        <v>176</v>
      </c>
      <c r="P12" s="52" t="s">
        <v>177</v>
      </c>
      <c r="Q12" s="52">
        <v>216629080</v>
      </c>
    </row>
    <row r="13" spans="3:17">
      <c r="C13" s="52" t="s">
        <v>10</v>
      </c>
      <c r="D13" s="21" t="s">
        <v>9</v>
      </c>
      <c r="E13" s="22">
        <v>6079366.7750861086</v>
      </c>
      <c r="F13" s="22">
        <v>6079366.7750861086</v>
      </c>
      <c r="G13" s="22">
        <v>6079366.7750861086</v>
      </c>
      <c r="P13" s="52" t="s">
        <v>178</v>
      </c>
      <c r="Q13" s="52">
        <v>270654553.30244583</v>
      </c>
    </row>
    <row r="14" spans="3:17">
      <c r="C14" s="52" t="s">
        <v>12</v>
      </c>
      <c r="D14" s="21" t="s">
        <v>11</v>
      </c>
      <c r="E14" s="22">
        <v>2225343.9368576519</v>
      </c>
      <c r="F14" s="22">
        <v>1990561.0261452245</v>
      </c>
      <c r="G14" s="22">
        <v>1990561.0261452245</v>
      </c>
      <c r="P14" s="52" t="s">
        <v>179</v>
      </c>
      <c r="Q14" s="52">
        <v>74212620.79001236</v>
      </c>
    </row>
    <row r="15" spans="3:17">
      <c r="C15" s="52" t="s">
        <v>14</v>
      </c>
      <c r="D15" s="21" t="s">
        <v>13</v>
      </c>
      <c r="E15" s="22">
        <v>13491867.873566579</v>
      </c>
      <c r="F15" s="22">
        <v>12447920.561165985</v>
      </c>
      <c r="G15" s="22">
        <v>9317078.9264052454</v>
      </c>
      <c r="P15" s="52" t="s">
        <v>180</v>
      </c>
      <c r="Q15" s="52">
        <v>41583265.359999999</v>
      </c>
    </row>
    <row r="16" spans="3:17">
      <c r="C16" s="52" t="s">
        <v>16</v>
      </c>
      <c r="D16" s="21" t="s">
        <v>15</v>
      </c>
      <c r="E16" s="22">
        <v>10661095.883931931</v>
      </c>
      <c r="F16" s="22">
        <v>10661095.883931931</v>
      </c>
      <c r="G16" s="22">
        <v>10187079.490676727</v>
      </c>
      <c r="P16" s="52" t="s">
        <v>181</v>
      </c>
      <c r="Q16" s="52">
        <v>366283512</v>
      </c>
    </row>
    <row r="17" spans="3:19">
      <c r="C17" s="52" t="s">
        <v>18</v>
      </c>
      <c r="D17" s="21" t="s">
        <v>17</v>
      </c>
      <c r="E17" s="22">
        <v>1673812.3364381241</v>
      </c>
      <c r="F17" s="22">
        <v>663954.71430696081</v>
      </c>
      <c r="G17" s="22">
        <v>663954.71430696081</v>
      </c>
      <c r="P17" s="52" t="s">
        <v>182</v>
      </c>
      <c r="Q17" s="52">
        <v>13693349</v>
      </c>
    </row>
    <row r="18" spans="3:19">
      <c r="C18" s="52" t="s">
        <v>20</v>
      </c>
      <c r="D18" s="21" t="s">
        <v>19</v>
      </c>
      <c r="E18" s="22">
        <v>756499.50732605264</v>
      </c>
      <c r="F18" s="22">
        <v>75649.950732605255</v>
      </c>
      <c r="G18" s="22">
        <v>0</v>
      </c>
      <c r="P18" s="52" t="s">
        <v>183</v>
      </c>
      <c r="Q18" s="52">
        <v>19048339.699999999</v>
      </c>
    </row>
    <row r="19" spans="3:19">
      <c r="C19" s="52" t="s">
        <v>22</v>
      </c>
      <c r="D19" s="21" t="s">
        <v>21</v>
      </c>
      <c r="E19" s="22">
        <v>103158255.1527523</v>
      </c>
      <c r="F19" s="22">
        <v>103158255.1527523</v>
      </c>
      <c r="G19" s="22">
        <v>103158255.1527523</v>
      </c>
      <c r="P19" s="52" t="s">
        <v>184</v>
      </c>
      <c r="Q19" s="52">
        <v>55123604</v>
      </c>
    </row>
    <row r="20" spans="3:19">
      <c r="C20" s="52" t="s">
        <v>24</v>
      </c>
      <c r="D20" s="21" t="s">
        <v>23</v>
      </c>
      <c r="E20" s="22">
        <v>345713116.44887066</v>
      </c>
      <c r="F20" s="22">
        <v>345713116.44887066</v>
      </c>
      <c r="G20" s="22">
        <v>345713116.44887066</v>
      </c>
      <c r="P20" s="52" t="s">
        <v>185</v>
      </c>
      <c r="Q20" s="52">
        <v>-14372487</v>
      </c>
    </row>
    <row r="21" spans="3:19">
      <c r="C21" s="52" t="s">
        <v>26</v>
      </c>
      <c r="D21" s="21" t="s">
        <v>25</v>
      </c>
      <c r="E21" s="22">
        <v>3454411.9713952639</v>
      </c>
      <c r="F21" s="22">
        <v>3454411.9713952639</v>
      </c>
      <c r="G21" s="22">
        <v>3454411.9713952639</v>
      </c>
      <c r="P21" s="52" t="s">
        <v>186</v>
      </c>
      <c r="Q21" s="52">
        <v>12606623</v>
      </c>
    </row>
    <row r="22" spans="3:19">
      <c r="C22" s="52" t="s">
        <v>28</v>
      </c>
      <c r="D22" s="21" t="s">
        <v>27</v>
      </c>
      <c r="E22" s="22">
        <v>682064.13421559718</v>
      </c>
      <c r="F22" s="22">
        <v>682064.13421559718</v>
      </c>
      <c r="G22" s="22">
        <v>682064.13421559718</v>
      </c>
      <c r="P22" s="54" t="s">
        <v>187</v>
      </c>
      <c r="Q22" s="54">
        <f>SUM(Q8:Q21)</f>
        <v>2064017456.1524582</v>
      </c>
    </row>
    <row r="23" spans="3:19" ht="13.5" thickBot="1">
      <c r="C23" s="52" t="s">
        <v>30</v>
      </c>
      <c r="D23" s="23" t="s">
        <v>29</v>
      </c>
      <c r="E23" s="24">
        <v>4766172.2691034339</v>
      </c>
      <c r="F23" s="24">
        <v>4766172.2691034339</v>
      </c>
      <c r="G23" s="24">
        <v>4766172.2691034339</v>
      </c>
    </row>
    <row r="24" spans="3:19" ht="13.5" thickBot="1">
      <c r="D24" s="25" t="s">
        <v>42</v>
      </c>
      <c r="E24" s="26">
        <v>492662006.28954363</v>
      </c>
      <c r="F24" s="26">
        <v>489692568.88770604</v>
      </c>
      <c r="G24" s="26">
        <v>486012060.90895748</v>
      </c>
      <c r="P24" s="52" t="s">
        <v>188</v>
      </c>
      <c r="S24" s="52" t="s">
        <v>189</v>
      </c>
    </row>
    <row r="25" spans="3:19">
      <c r="P25" s="52" t="s">
        <v>190</v>
      </c>
      <c r="Q25" s="52">
        <v>600000000</v>
      </c>
      <c r="S25" s="52" t="s">
        <v>191</v>
      </c>
    </row>
    <row r="26" spans="3:19">
      <c r="P26" s="52" t="s">
        <v>192</v>
      </c>
      <c r="Q26" s="52">
        <v>100000000</v>
      </c>
      <c r="S26" s="52" t="s">
        <v>193</v>
      </c>
    </row>
    <row r="27" spans="3:19">
      <c r="P27" s="52" t="s">
        <v>194</v>
      </c>
      <c r="Q27" s="52">
        <v>-6614446</v>
      </c>
      <c r="S27" s="52" t="s">
        <v>195</v>
      </c>
    </row>
    <row r="28" spans="3:19">
      <c r="P28" s="54" t="s">
        <v>196</v>
      </c>
      <c r="Q28" s="54">
        <f>SUM(Q25:Q27)</f>
        <v>693385554</v>
      </c>
      <c r="S28" s="52" t="s">
        <v>197</v>
      </c>
    </row>
    <row r="30" spans="3:19">
      <c r="D30" s="528" t="s">
        <v>35</v>
      </c>
      <c r="E30" s="529" t="s">
        <v>275</v>
      </c>
      <c r="F30" s="529"/>
      <c r="G30" s="529"/>
      <c r="H30" s="529"/>
      <c r="P30" s="52" t="s">
        <v>198</v>
      </c>
    </row>
    <row r="31" spans="3:19" ht="26">
      <c r="D31" s="528" t="s">
        <v>55</v>
      </c>
      <c r="E31" s="112" t="s">
        <v>160</v>
      </c>
      <c r="F31" s="112" t="s">
        <v>161</v>
      </c>
      <c r="G31" s="112" t="s">
        <v>199</v>
      </c>
      <c r="H31" s="112" t="s">
        <v>163</v>
      </c>
    </row>
    <row r="32" spans="3:19">
      <c r="D32" s="21" t="s">
        <v>9</v>
      </c>
      <c r="E32" s="22">
        <v>6079366.7750861086</v>
      </c>
      <c r="F32" s="22">
        <v>0</v>
      </c>
      <c r="G32" s="22">
        <v>0</v>
      </c>
      <c r="H32" s="22">
        <v>6079366.7750861086</v>
      </c>
      <c r="P32" s="52" t="s">
        <v>200</v>
      </c>
      <c r="Q32" s="52">
        <v>583780861.59765112</v>
      </c>
    </row>
    <row r="33" spans="3:17">
      <c r="D33" s="21" t="s">
        <v>11</v>
      </c>
      <c r="E33" s="22">
        <v>2225343.9368576519</v>
      </c>
      <c r="F33" s="22">
        <v>234782.91071242746</v>
      </c>
      <c r="G33" s="22">
        <v>0</v>
      </c>
      <c r="H33" s="22">
        <v>1990561.0261452245</v>
      </c>
      <c r="P33" s="52" t="s">
        <v>201</v>
      </c>
      <c r="Q33" s="52">
        <v>675361801.16304815</v>
      </c>
    </row>
    <row r="34" spans="3:17">
      <c r="D34" s="21" t="s">
        <v>13</v>
      </c>
      <c r="E34" s="22">
        <v>13491867.873566579</v>
      </c>
      <c r="F34" s="22">
        <v>1043947.3124005944</v>
      </c>
      <c r="G34" s="22">
        <v>3130841.6347607393</v>
      </c>
      <c r="H34" s="22">
        <v>9317078.9264052454</v>
      </c>
      <c r="P34" s="52" t="s">
        <v>202</v>
      </c>
      <c r="Q34" s="52">
        <v>80534239.63101089</v>
      </c>
    </row>
    <row r="35" spans="3:17">
      <c r="D35" s="21" t="s">
        <v>15</v>
      </c>
      <c r="E35" s="22">
        <v>10661095.883931931</v>
      </c>
      <c r="F35" s="22">
        <v>0</v>
      </c>
      <c r="G35" s="22">
        <v>474016.39325520396</v>
      </c>
      <c r="H35" s="22">
        <v>10187079.490676727</v>
      </c>
      <c r="P35" s="52" t="s">
        <v>203</v>
      </c>
      <c r="Q35" s="52">
        <v>13827351</v>
      </c>
    </row>
    <row r="36" spans="3:17">
      <c r="D36" s="21" t="s">
        <v>17</v>
      </c>
      <c r="E36" s="22">
        <v>1673812.3364381241</v>
      </c>
      <c r="F36" s="22">
        <v>1009857.6221311633</v>
      </c>
      <c r="G36" s="22">
        <v>0</v>
      </c>
      <c r="H36" s="22">
        <v>663954.71430696081</v>
      </c>
      <c r="P36" s="52" t="s">
        <v>204</v>
      </c>
      <c r="Q36" s="52">
        <v>17127649</v>
      </c>
    </row>
    <row r="37" spans="3:17">
      <c r="D37" s="21" t="s">
        <v>19</v>
      </c>
      <c r="E37" s="22">
        <v>756499.50732605264</v>
      </c>
      <c r="F37" s="22">
        <v>680849.55659344734</v>
      </c>
      <c r="G37" s="22">
        <v>75649.950732605255</v>
      </c>
      <c r="H37" s="22">
        <v>0</v>
      </c>
      <c r="P37" s="54" t="s">
        <v>205</v>
      </c>
      <c r="Q37" s="54">
        <f>SUM(Q32:Q36)</f>
        <v>1370631902.3917103</v>
      </c>
    </row>
    <row r="38" spans="3:17">
      <c r="D38" s="21" t="s">
        <v>21</v>
      </c>
      <c r="E38" s="22">
        <v>103158255.1527523</v>
      </c>
      <c r="F38" s="22">
        <v>0</v>
      </c>
      <c r="G38" s="22">
        <v>0</v>
      </c>
      <c r="H38" s="22">
        <v>103158255.1527523</v>
      </c>
    </row>
    <row r="39" spans="3:17">
      <c r="D39" s="21" t="s">
        <v>23</v>
      </c>
      <c r="E39" s="22">
        <v>345713116.44887066</v>
      </c>
      <c r="F39" s="22">
        <v>0</v>
      </c>
      <c r="G39" s="22">
        <v>0</v>
      </c>
      <c r="H39" s="22">
        <v>345713116.44887066</v>
      </c>
      <c r="P39" s="54" t="s">
        <v>206</v>
      </c>
      <c r="Q39" s="54">
        <f>Q37+Q28</f>
        <v>2064017456.3917103</v>
      </c>
    </row>
    <row r="40" spans="3:17">
      <c r="D40" s="21" t="s">
        <v>25</v>
      </c>
      <c r="E40" s="22">
        <v>3454411.9713952639</v>
      </c>
      <c r="F40" s="22">
        <v>0</v>
      </c>
      <c r="G40" s="22">
        <v>0</v>
      </c>
      <c r="H40" s="22">
        <v>3454411.9713952639</v>
      </c>
    </row>
    <row r="41" spans="3:17">
      <c r="D41" s="21" t="s">
        <v>27</v>
      </c>
      <c r="E41" s="22">
        <v>682064.13421559718</v>
      </c>
      <c r="F41" s="22">
        <v>0</v>
      </c>
      <c r="G41" s="22">
        <v>0</v>
      </c>
      <c r="H41" s="22">
        <v>682064.13421559718</v>
      </c>
    </row>
    <row r="42" spans="3:17" ht="13.5" thickBot="1">
      <c r="D42" s="23" t="s">
        <v>29</v>
      </c>
      <c r="E42" s="24">
        <v>4766172.2691034339</v>
      </c>
      <c r="F42" s="24">
        <v>0</v>
      </c>
      <c r="G42" s="24">
        <v>0</v>
      </c>
      <c r="H42" s="24">
        <v>4766172.2691034339</v>
      </c>
    </row>
    <row r="43" spans="3:17" ht="13.5" thickBot="1">
      <c r="D43" s="25" t="s">
        <v>42</v>
      </c>
      <c r="E43" s="26">
        <v>492662006.28954363</v>
      </c>
      <c r="F43" s="26">
        <v>2969437.4018376325</v>
      </c>
      <c r="G43" s="26">
        <v>3680507.9787485483</v>
      </c>
      <c r="H43" s="26">
        <v>486012060.90895748</v>
      </c>
    </row>
    <row r="47" spans="3:17">
      <c r="D47" s="528" t="s">
        <v>35</v>
      </c>
      <c r="E47" s="529" t="s">
        <v>276</v>
      </c>
      <c r="F47" s="529"/>
      <c r="G47" s="529"/>
      <c r="H47" s="529"/>
    </row>
    <row r="48" spans="3:17" ht="26">
      <c r="C48" s="55">
        <v>48</v>
      </c>
      <c r="D48" s="528"/>
      <c r="E48" s="112" t="s">
        <v>160</v>
      </c>
      <c r="F48" s="112" t="s">
        <v>161</v>
      </c>
      <c r="G48" s="112" t="s">
        <v>199</v>
      </c>
      <c r="H48" s="112" t="s">
        <v>163</v>
      </c>
      <c r="P48" s="115" t="s">
        <v>277</v>
      </c>
    </row>
    <row r="49" spans="4:17">
      <c r="D49" s="21" t="s">
        <v>9</v>
      </c>
      <c r="E49" s="56">
        <v>3019623.2502588197</v>
      </c>
      <c r="F49" s="56">
        <v>0</v>
      </c>
      <c r="G49" s="56">
        <v>0</v>
      </c>
      <c r="H49" s="56">
        <v>3019623.2502588197</v>
      </c>
    </row>
    <row r="50" spans="4:17">
      <c r="D50" s="21" t="s">
        <v>11</v>
      </c>
      <c r="E50" s="56">
        <v>1828862.778930322</v>
      </c>
      <c r="F50" s="56">
        <v>192952.52271754638</v>
      </c>
      <c r="G50" s="56">
        <v>0</v>
      </c>
      <c r="H50" s="56">
        <v>1635910.2562127756</v>
      </c>
      <c r="P50" s="57" t="s">
        <v>207</v>
      </c>
      <c r="Q50" s="58">
        <v>44713</v>
      </c>
    </row>
    <row r="51" spans="4:17">
      <c r="D51" s="21" t="s">
        <v>13</v>
      </c>
      <c r="E51" s="56">
        <v>7006396.0320365904</v>
      </c>
      <c r="F51" s="56">
        <v>542127.18178103829</v>
      </c>
      <c r="G51" s="56">
        <v>341891.56606650667</v>
      </c>
      <c r="H51" s="56">
        <v>6122377.2841890454</v>
      </c>
      <c r="P51" s="59" t="s">
        <v>208</v>
      </c>
      <c r="Q51" s="54">
        <v>680.79164300000002</v>
      </c>
    </row>
    <row r="52" spans="4:17">
      <c r="D52" s="21" t="s">
        <v>15</v>
      </c>
      <c r="E52" s="56">
        <v>10855539.284751747</v>
      </c>
      <c r="F52" s="56">
        <v>0</v>
      </c>
      <c r="G52" s="56">
        <v>768760.89218364807</v>
      </c>
      <c r="H52" s="56">
        <v>10086778.392568098</v>
      </c>
      <c r="P52" s="59" t="s">
        <v>197</v>
      </c>
      <c r="Q52" s="54">
        <v>549.42593199999999</v>
      </c>
    </row>
    <row r="53" spans="4:17" ht="12" customHeight="1">
      <c r="D53" s="21" t="s">
        <v>17</v>
      </c>
      <c r="E53" s="56">
        <v>1846643.5990519184</v>
      </c>
      <c r="F53" s="56">
        <v>1114131.5386829458</v>
      </c>
      <c r="G53" s="56">
        <v>0</v>
      </c>
      <c r="H53" s="56">
        <v>732512.0603689726</v>
      </c>
      <c r="Q53" s="60" t="s">
        <v>209</v>
      </c>
    </row>
    <row r="54" spans="4:17">
      <c r="D54" s="21" t="s">
        <v>19</v>
      </c>
      <c r="E54" s="56">
        <v>1893046.2963670816</v>
      </c>
      <c r="F54" s="56">
        <v>1703741.6667303736</v>
      </c>
      <c r="G54" s="56">
        <v>189304.62963670818</v>
      </c>
      <c r="H54" s="56">
        <v>-2.3283064365386963E-10</v>
      </c>
    </row>
    <row r="55" spans="4:17">
      <c r="D55" s="21" t="s">
        <v>21</v>
      </c>
      <c r="E55" s="56">
        <v>104569100.80092351</v>
      </c>
      <c r="F55" s="56">
        <v>0</v>
      </c>
      <c r="G55" s="56">
        <v>0</v>
      </c>
      <c r="H55" s="56">
        <v>104569100.80092351</v>
      </c>
      <c r="P55" s="522" t="s">
        <v>210</v>
      </c>
      <c r="Q55" s="522"/>
    </row>
    <row r="56" spans="4:17">
      <c r="D56" s="21" t="s">
        <v>23</v>
      </c>
      <c r="E56" s="56">
        <v>346544620.95355976</v>
      </c>
      <c r="F56" s="56">
        <v>0</v>
      </c>
      <c r="G56" s="56">
        <v>0</v>
      </c>
      <c r="H56" s="56">
        <v>346544620.95355976</v>
      </c>
      <c r="P56" s="61" t="s">
        <v>207</v>
      </c>
      <c r="Q56" s="58">
        <v>44713</v>
      </c>
    </row>
    <row r="57" spans="4:17">
      <c r="D57" s="21" t="s">
        <v>25</v>
      </c>
      <c r="E57" s="56">
        <v>3156482.9135257569</v>
      </c>
      <c r="F57" s="56">
        <v>0</v>
      </c>
      <c r="G57" s="56">
        <v>0</v>
      </c>
      <c r="H57" s="56">
        <v>3156482.9135257569</v>
      </c>
      <c r="P57" s="62" t="s">
        <v>211</v>
      </c>
      <c r="Q57" s="63">
        <v>289.049891</v>
      </c>
    </row>
    <row r="58" spans="4:17">
      <c r="D58" s="21" t="s">
        <v>27</v>
      </c>
      <c r="E58" s="56">
        <v>792412.05210135109</v>
      </c>
      <c r="F58" s="56">
        <v>0</v>
      </c>
      <c r="G58" s="56">
        <v>0</v>
      </c>
      <c r="H58" s="56">
        <v>792412.05210135109</v>
      </c>
      <c r="P58" s="62" t="s">
        <v>212</v>
      </c>
      <c r="Q58" s="63">
        <v>376.37397199999998</v>
      </c>
    </row>
    <row r="59" spans="4:17" ht="13.5" thickBot="1">
      <c r="D59" s="23" t="s">
        <v>29</v>
      </c>
      <c r="E59" s="65">
        <v>5187389.2681399556</v>
      </c>
      <c r="F59" s="65">
        <v>0</v>
      </c>
      <c r="G59" s="65">
        <v>0</v>
      </c>
      <c r="H59" s="65">
        <v>5187389.2681399556</v>
      </c>
      <c r="P59" s="62" t="s">
        <v>213</v>
      </c>
      <c r="Q59" s="64">
        <v>14.533942</v>
      </c>
    </row>
    <row r="60" spans="4:17" ht="13.5" thickBot="1">
      <c r="D60" s="25" t="s">
        <v>42</v>
      </c>
      <c r="E60" s="26">
        <v>486700117.22964686</v>
      </c>
      <c r="F60" s="26">
        <v>3552952.909911904</v>
      </c>
      <c r="G60" s="26">
        <v>1299957.0878868629</v>
      </c>
      <c r="H60" s="26">
        <v>481847207.23184806</v>
      </c>
      <c r="P60" s="66" t="s">
        <v>214</v>
      </c>
      <c r="Q60" s="66">
        <v>679.95780500000001</v>
      </c>
    </row>
    <row r="62" spans="4:17">
      <c r="D62" s="67">
        <v>1000</v>
      </c>
    </row>
    <row r="63" spans="4:17">
      <c r="D63" s="67">
        <v>1000000</v>
      </c>
    </row>
    <row r="65" spans="3:28" ht="27" customHeight="1">
      <c r="D65" s="523" t="s">
        <v>278</v>
      </c>
      <c r="E65" s="523"/>
      <c r="F65" s="523"/>
      <c r="G65" s="523"/>
      <c r="H65" s="523"/>
    </row>
    <row r="66" spans="3:28" ht="25.75" customHeight="1">
      <c r="D66" s="108" t="s">
        <v>35</v>
      </c>
      <c r="E66" s="109" t="s">
        <v>215</v>
      </c>
      <c r="F66" s="109" t="s">
        <v>216</v>
      </c>
      <c r="G66" s="109" t="s">
        <v>217</v>
      </c>
      <c r="H66" s="110" t="s">
        <v>218</v>
      </c>
      <c r="P66" s="524" t="s">
        <v>219</v>
      </c>
      <c r="Q66" s="525"/>
      <c r="R66" s="525"/>
      <c r="S66" s="525"/>
      <c r="U66" s="68"/>
      <c r="V66" s="113" t="s">
        <v>220</v>
      </c>
      <c r="W66" s="114"/>
      <c r="X66" s="114"/>
      <c r="Y66" s="114"/>
      <c r="Z66" s="114"/>
      <c r="AA66" s="114"/>
      <c r="AB66" s="114"/>
    </row>
    <row r="67" spans="3:28" ht="26">
      <c r="C67" s="52" t="s">
        <v>10</v>
      </c>
      <c r="D67" s="74" t="s">
        <v>9</v>
      </c>
      <c r="E67" s="75">
        <v>3.0196232502588196</v>
      </c>
      <c r="F67" s="75">
        <v>0</v>
      </c>
      <c r="G67" s="75">
        <v>3.0196232502588196</v>
      </c>
      <c r="H67" s="76">
        <v>4.641512456740208</v>
      </c>
      <c r="I67" s="77">
        <v>0</v>
      </c>
      <c r="P67" s="30" t="s">
        <v>35</v>
      </c>
      <c r="Q67" s="69" t="s">
        <v>221</v>
      </c>
      <c r="R67" s="69" t="s">
        <v>222</v>
      </c>
      <c r="S67" s="70" t="s">
        <v>223</v>
      </c>
      <c r="T67" s="68"/>
      <c r="U67" s="71"/>
      <c r="V67" s="72" t="s">
        <v>5</v>
      </c>
      <c r="W67" s="73" t="s">
        <v>224</v>
      </c>
      <c r="X67" s="69" t="s">
        <v>225</v>
      </c>
      <c r="Y67" s="69" t="s">
        <v>226</v>
      </c>
      <c r="Z67" s="70" t="s">
        <v>227</v>
      </c>
      <c r="AA67" s="70" t="s">
        <v>228</v>
      </c>
      <c r="AB67" s="70" t="s">
        <v>229</v>
      </c>
    </row>
    <row r="68" spans="3:28">
      <c r="C68" s="52" t="s">
        <v>12</v>
      </c>
      <c r="D68" s="74" t="s">
        <v>11</v>
      </c>
      <c r="E68" s="75">
        <v>1.828862778930322</v>
      </c>
      <c r="F68" s="75">
        <v>0.19295252271754637</v>
      </c>
      <c r="G68" s="75">
        <v>1.6359102562127756</v>
      </c>
      <c r="H68" s="76">
        <v>2.1274587505277074</v>
      </c>
      <c r="I68" s="77">
        <v>0.10550410065778788</v>
      </c>
      <c r="P68" s="74" t="s">
        <v>9</v>
      </c>
      <c r="Q68" s="78">
        <v>4.4354587505693269E-3</v>
      </c>
      <c r="R68" s="78">
        <v>5.495960555168735E-3</v>
      </c>
      <c r="S68" s="79">
        <v>4.4408979911022854E-3</v>
      </c>
      <c r="T68" s="71"/>
      <c r="U68" s="80"/>
      <c r="V68" s="81" t="s">
        <v>94</v>
      </c>
      <c r="W68" s="82" t="s">
        <v>230</v>
      </c>
      <c r="X68" s="83">
        <v>1592.41995</v>
      </c>
      <c r="Y68" s="83">
        <v>63</v>
      </c>
      <c r="Z68" s="84">
        <v>9.2539326308974684E-2</v>
      </c>
      <c r="AA68" s="84">
        <v>0.11466513742929775</v>
      </c>
      <c r="AB68" s="85">
        <v>9.2652808066524067E-2</v>
      </c>
    </row>
    <row r="69" spans="3:28">
      <c r="C69" s="52" t="s">
        <v>14</v>
      </c>
      <c r="D69" s="74" t="s">
        <v>13</v>
      </c>
      <c r="E69" s="75">
        <v>7.0063960320365908</v>
      </c>
      <c r="F69" s="75">
        <v>0.88401874784754497</v>
      </c>
      <c r="G69" s="75">
        <v>6.1223772841890458</v>
      </c>
      <c r="H69" s="76">
        <v>10.343877302977033</v>
      </c>
      <c r="I69" s="77">
        <v>0.12617310580295329</v>
      </c>
      <c r="P69" s="74" t="s">
        <v>11</v>
      </c>
      <c r="Q69" s="78">
        <v>2.4029529049503558E-3</v>
      </c>
      <c r="R69" s="78">
        <v>2.9774900690577081E-3</v>
      </c>
      <c r="S69" s="79">
        <v>2.4058996663958812E-3</v>
      </c>
      <c r="T69" s="80"/>
      <c r="U69" s="80"/>
      <c r="V69" s="81" t="s">
        <v>101</v>
      </c>
      <c r="W69" s="86" t="s">
        <v>231</v>
      </c>
      <c r="X69" s="83">
        <v>12541.7253</v>
      </c>
      <c r="Y69" s="83">
        <v>63</v>
      </c>
      <c r="Z69" s="84">
        <v>9.2539326308974684E-2</v>
      </c>
      <c r="AA69" s="84">
        <v>0.11466513742929775</v>
      </c>
      <c r="AB69" s="85">
        <v>9.2652808066524067E-2</v>
      </c>
    </row>
    <row r="70" spans="3:28">
      <c r="C70" s="52" t="s">
        <v>16</v>
      </c>
      <c r="D70" s="74" t="s">
        <v>15</v>
      </c>
      <c r="E70" s="75">
        <v>10.855539284751746</v>
      </c>
      <c r="F70" s="75">
        <v>0.76876089218364807</v>
      </c>
      <c r="G70" s="75">
        <v>10.086778392568098</v>
      </c>
      <c r="H70" s="76">
        <v>14.46702728350988</v>
      </c>
      <c r="I70" s="77">
        <v>7.081738382758096E-2</v>
      </c>
      <c r="P70" s="74" t="s">
        <v>13</v>
      </c>
      <c r="Q70" s="78">
        <v>8.9930264966384815E-3</v>
      </c>
      <c r="R70" s="78">
        <v>1.1143225915643614E-2</v>
      </c>
      <c r="S70" s="79">
        <v>9.0040547209970564E-3</v>
      </c>
      <c r="T70" s="80"/>
      <c r="U70" s="80"/>
      <c r="V70" s="81" t="s">
        <v>101</v>
      </c>
      <c r="W70" s="87" t="s">
        <v>232</v>
      </c>
      <c r="X70" s="83">
        <v>2733</v>
      </c>
      <c r="Y70" s="83">
        <v>63</v>
      </c>
      <c r="Z70" s="84">
        <v>9.2539326308974684E-2</v>
      </c>
      <c r="AA70" s="84">
        <v>0.11466513742929775</v>
      </c>
      <c r="AB70" s="85">
        <v>9.2652808066524067E-2</v>
      </c>
    </row>
    <row r="71" spans="3:28">
      <c r="C71" s="52" t="s">
        <v>18</v>
      </c>
      <c r="D71" s="74" t="s">
        <v>17</v>
      </c>
      <c r="E71" s="75">
        <v>1.8466435990519183</v>
      </c>
      <c r="F71" s="75">
        <v>1.1141315386829458</v>
      </c>
      <c r="G71" s="75">
        <v>0.73251206036897254</v>
      </c>
      <c r="H71" s="76">
        <v>2.4384513593363595</v>
      </c>
      <c r="I71" s="77">
        <v>0.60332786426950491</v>
      </c>
      <c r="P71" s="74" t="s">
        <v>15</v>
      </c>
      <c r="Q71" s="78">
        <v>1.4816248842478957E-2</v>
      </c>
      <c r="R71" s="78">
        <v>1.8358759215915746E-2</v>
      </c>
      <c r="S71" s="79">
        <v>1.4834418133590066E-2</v>
      </c>
      <c r="T71" s="80"/>
      <c r="U71" s="80"/>
      <c r="V71" s="81" t="s">
        <v>101</v>
      </c>
      <c r="W71" s="82" t="s">
        <v>232</v>
      </c>
      <c r="X71" s="83">
        <v>2205.1403420000001</v>
      </c>
      <c r="Y71" s="83">
        <v>63</v>
      </c>
      <c r="Z71" s="84">
        <v>9.2539326308974684E-2</v>
      </c>
      <c r="AA71" s="84">
        <v>0.11466513742929775</v>
      </c>
      <c r="AB71" s="85">
        <v>9.2652808066524067E-2</v>
      </c>
    </row>
    <row r="72" spans="3:28">
      <c r="C72" s="52" t="s">
        <v>20</v>
      </c>
      <c r="D72" s="74" t="s">
        <v>19</v>
      </c>
      <c r="E72" s="75">
        <v>1.8930462963670815</v>
      </c>
      <c r="F72" s="75">
        <v>1.8930462963670818</v>
      </c>
      <c r="G72" s="75">
        <v>0</v>
      </c>
      <c r="H72" s="76">
        <v>3.344274490333413</v>
      </c>
      <c r="I72" s="77">
        <v>1.0000000000000002</v>
      </c>
      <c r="P72" s="74" t="s">
        <v>17</v>
      </c>
      <c r="Q72" s="78">
        <v>1.0759709933292653E-3</v>
      </c>
      <c r="R72" s="78">
        <v>1.3332316836639094E-3</v>
      </c>
      <c r="S72" s="79">
        <v>1.0772904656473096E-3</v>
      </c>
      <c r="T72" s="80"/>
      <c r="U72" s="80"/>
      <c r="V72" s="81" t="s">
        <v>101</v>
      </c>
      <c r="W72" s="86" t="s">
        <v>232</v>
      </c>
      <c r="X72" s="83">
        <v>3337.7225450000001</v>
      </c>
      <c r="Y72" s="83">
        <v>63</v>
      </c>
      <c r="Z72" s="84">
        <v>9.2539326308974684E-2</v>
      </c>
      <c r="AA72" s="84">
        <v>0.11466513742929775</v>
      </c>
      <c r="AB72" s="85">
        <v>9.2652808066524067E-2</v>
      </c>
    </row>
    <row r="73" spans="3:28">
      <c r="C73" s="52" t="s">
        <v>22</v>
      </c>
      <c r="D73" s="74" t="s">
        <v>21</v>
      </c>
      <c r="E73" s="75">
        <v>104.56910080092351</v>
      </c>
      <c r="F73" s="75">
        <v>0</v>
      </c>
      <c r="G73" s="75">
        <v>104.56910080092351</v>
      </c>
      <c r="H73" s="76">
        <v>105.37746094856436</v>
      </c>
      <c r="I73" s="77">
        <v>0</v>
      </c>
      <c r="K73" s="52">
        <v>222</v>
      </c>
      <c r="L73" s="77">
        <v>0.47467324751605566</v>
      </c>
      <c r="P73" s="74" t="s">
        <v>19</v>
      </c>
      <c r="Q73" s="78">
        <v>0</v>
      </c>
      <c r="R73" s="78">
        <v>0</v>
      </c>
      <c r="S73" s="79">
        <v>0</v>
      </c>
      <c r="T73" s="80"/>
      <c r="U73" s="80"/>
      <c r="V73" s="81" t="s">
        <v>101</v>
      </c>
      <c r="W73" s="86" t="s">
        <v>233</v>
      </c>
      <c r="X73" s="83">
        <v>2650</v>
      </c>
      <c r="Y73" s="83">
        <v>63</v>
      </c>
      <c r="Z73" s="84">
        <v>9.2539326308974684E-2</v>
      </c>
      <c r="AA73" s="84">
        <v>0.11466513742929775</v>
      </c>
      <c r="AB73" s="85">
        <v>9.2652808066524067E-2</v>
      </c>
    </row>
    <row r="74" spans="3:28">
      <c r="C74" s="52" t="s">
        <v>24</v>
      </c>
      <c r="D74" s="74" t="s">
        <v>23</v>
      </c>
      <c r="E74" s="75">
        <v>346.54462095355973</v>
      </c>
      <c r="F74" s="75">
        <v>0</v>
      </c>
      <c r="G74" s="75">
        <v>346.54462095355973</v>
      </c>
      <c r="H74" s="76">
        <v>347.53503945290902</v>
      </c>
      <c r="I74" s="77">
        <v>0</v>
      </c>
      <c r="K74" s="52">
        <v>429</v>
      </c>
      <c r="L74" s="77">
        <v>0.81010498706971801</v>
      </c>
      <c r="P74" s="74" t="s">
        <v>21</v>
      </c>
      <c r="Q74" s="78">
        <v>0.15359927207702739</v>
      </c>
      <c r="R74" s="78">
        <v>0.19032429070152354</v>
      </c>
      <c r="S74" s="79">
        <v>0.15378763216185673</v>
      </c>
      <c r="T74" s="80"/>
      <c r="U74" s="80"/>
      <c r="V74" s="81" t="s">
        <v>28</v>
      </c>
      <c r="W74" s="86" t="s">
        <v>234</v>
      </c>
      <c r="X74" s="83">
        <v>2700</v>
      </c>
      <c r="Y74" s="83">
        <v>1.75</v>
      </c>
      <c r="Z74" s="84">
        <v>2.5705368419159632E-3</v>
      </c>
      <c r="AA74" s="84">
        <v>3.185142706369382E-3</v>
      </c>
      <c r="AB74" s="85">
        <v>2.5736891129590021E-3</v>
      </c>
    </row>
    <row r="75" spans="3:28">
      <c r="C75" s="52" t="s">
        <v>26</v>
      </c>
      <c r="D75" s="74" t="s">
        <v>25</v>
      </c>
      <c r="E75" s="75">
        <v>3.1564829135257568</v>
      </c>
      <c r="F75" s="75">
        <v>0</v>
      </c>
      <c r="G75" s="75">
        <v>3.1564829135257568</v>
      </c>
      <c r="H75" s="76">
        <v>3.6170269465762459</v>
      </c>
      <c r="I75" s="77">
        <v>0</v>
      </c>
      <c r="P75" s="74" t="s">
        <v>23</v>
      </c>
      <c r="Q75" s="78">
        <v>0.50903183744510172</v>
      </c>
      <c r="R75" s="78">
        <v>0.63073946963529881</v>
      </c>
      <c r="S75" s="79">
        <v>0.50965606748724612</v>
      </c>
      <c r="T75" s="80"/>
      <c r="U75" s="80"/>
    </row>
    <row r="76" spans="3:28">
      <c r="C76" s="52" t="s">
        <v>28</v>
      </c>
      <c r="D76" s="74" t="s">
        <v>27</v>
      </c>
      <c r="E76" s="75">
        <v>0.79241205210135113</v>
      </c>
      <c r="F76" s="75">
        <v>0</v>
      </c>
      <c r="G76" s="75">
        <v>0.79241205210135113</v>
      </c>
      <c r="H76" s="76">
        <v>0.99417938330856692</v>
      </c>
      <c r="I76" s="77">
        <v>0</v>
      </c>
      <c r="P76" s="74" t="s">
        <v>25</v>
      </c>
      <c r="Q76" s="78">
        <v>4.6364889257692558E-3</v>
      </c>
      <c r="R76" s="78">
        <v>5.7450563027406521E-3</v>
      </c>
      <c r="S76" s="79">
        <v>4.6421746913042003E-3</v>
      </c>
      <c r="T76" s="80"/>
      <c r="U76" s="80"/>
    </row>
    <row r="77" spans="3:28" ht="13.5" thickBot="1">
      <c r="C77" s="52" t="s">
        <v>30</v>
      </c>
      <c r="D77" s="88" t="s">
        <v>29</v>
      </c>
      <c r="E77" s="89">
        <v>5.1873892681399552</v>
      </c>
      <c r="F77" s="89">
        <v>0</v>
      </c>
      <c r="G77" s="89">
        <v>5.1873892681399552</v>
      </c>
      <c r="H77" s="90">
        <v>6.2258275878489071</v>
      </c>
      <c r="I77" s="77">
        <v>0</v>
      </c>
      <c r="P77" s="74" t="s">
        <v>27</v>
      </c>
      <c r="Q77" s="78">
        <v>1.1639567850884314E-3</v>
      </c>
      <c r="R77" s="78">
        <v>1.4422545532513219E-3</v>
      </c>
      <c r="S77" s="79">
        <v>1.1653841551261422E-3</v>
      </c>
      <c r="T77" s="80"/>
      <c r="U77" s="80"/>
    </row>
    <row r="78" spans="3:28" ht="13.5" thickBot="1">
      <c r="D78" s="25" t="s">
        <v>42</v>
      </c>
      <c r="E78" s="26">
        <v>486.70011722964671</v>
      </c>
      <c r="F78" s="26">
        <v>4.8529099977987666</v>
      </c>
      <c r="G78" s="26">
        <v>481.84720723184796</v>
      </c>
      <c r="H78" s="26">
        <v>501.11213596263167</v>
      </c>
      <c r="I78" s="77">
        <v>9.9710475218746427E-3</v>
      </c>
      <c r="P78" s="88" t="s">
        <v>29</v>
      </c>
      <c r="Q78" s="91">
        <v>7.6196429869218518E-3</v>
      </c>
      <c r="R78" s="91">
        <v>9.4414714814370203E-3</v>
      </c>
      <c r="S78" s="92">
        <v>7.6289870194812381E-3</v>
      </c>
      <c r="T78" s="80"/>
      <c r="U78" s="80"/>
    </row>
    <row r="79" spans="3:28" ht="13.5" thickBot="1">
      <c r="P79" s="25" t="s">
        <v>235</v>
      </c>
      <c r="Q79" s="27">
        <v>0.70777485620787495</v>
      </c>
      <c r="R79" s="27">
        <v>0.87700121011370091</v>
      </c>
      <c r="S79" s="27">
        <v>0.70864280649274691</v>
      </c>
      <c r="T79" s="80"/>
      <c r="U79" s="93"/>
    </row>
    <row r="81" spans="4:23" ht="25.75" customHeight="1">
      <c r="D81" s="526" t="s">
        <v>279</v>
      </c>
      <c r="E81" s="526"/>
      <c r="T81" s="94"/>
      <c r="U81" s="94"/>
    </row>
    <row r="82" spans="4:23">
      <c r="D82" s="21" t="s">
        <v>236</v>
      </c>
      <c r="E82" s="56">
        <v>832.92038323188763</v>
      </c>
      <c r="P82" s="524" t="s">
        <v>237</v>
      </c>
      <c r="Q82" s="524"/>
      <c r="R82" s="524"/>
      <c r="S82" s="524"/>
      <c r="T82" s="94"/>
    </row>
    <row r="83" spans="4:23" ht="26.5" thickBot="1">
      <c r="D83" s="21" t="s">
        <v>238</v>
      </c>
      <c r="E83" s="24">
        <v>481.84720723184796</v>
      </c>
      <c r="P83" s="95" t="s">
        <v>35</v>
      </c>
      <c r="Q83" s="69" t="s">
        <v>239</v>
      </c>
      <c r="R83" s="69" t="s">
        <v>240</v>
      </c>
      <c r="S83" s="70" t="s">
        <v>241</v>
      </c>
      <c r="T83" s="94"/>
      <c r="V83" s="52" t="s">
        <v>242</v>
      </c>
      <c r="W83" s="52" t="s">
        <v>243</v>
      </c>
    </row>
    <row r="84" spans="4:23" ht="13.5" thickBot="1">
      <c r="D84" s="27" t="s">
        <v>244</v>
      </c>
      <c r="E84" s="27">
        <v>0.57850332028397511</v>
      </c>
      <c r="H84" s="77"/>
      <c r="P84" s="96" t="s">
        <v>245</v>
      </c>
      <c r="Q84" s="83" t="s">
        <v>242</v>
      </c>
      <c r="R84" s="83" t="s">
        <v>243</v>
      </c>
      <c r="S84" s="85">
        <v>0.3</v>
      </c>
      <c r="T84" s="94"/>
      <c r="V84" s="97" t="s">
        <v>246</v>
      </c>
      <c r="W84" s="52" t="s">
        <v>243</v>
      </c>
    </row>
    <row r="85" spans="4:23">
      <c r="D85" s="94"/>
      <c r="E85" s="94"/>
      <c r="P85" s="96" t="s">
        <v>247</v>
      </c>
      <c r="Q85" s="83" t="s">
        <v>248</v>
      </c>
      <c r="R85" s="83" t="s">
        <v>249</v>
      </c>
      <c r="S85" s="85">
        <v>0.2</v>
      </c>
      <c r="V85" s="97" t="s">
        <v>248</v>
      </c>
      <c r="W85" s="52" t="s">
        <v>249</v>
      </c>
    </row>
    <row r="86" spans="4:23" ht="13.5" thickBot="1">
      <c r="D86" s="98" t="s">
        <v>250</v>
      </c>
      <c r="E86" s="99">
        <v>501.11213596263167</v>
      </c>
      <c r="P86" s="96"/>
      <c r="Q86" s="83" t="s">
        <v>251</v>
      </c>
      <c r="R86" s="83" t="s">
        <v>252</v>
      </c>
      <c r="S86" s="85">
        <v>0.2</v>
      </c>
      <c r="V86" s="97" t="s">
        <v>251</v>
      </c>
      <c r="W86" s="52" t="s">
        <v>252</v>
      </c>
    </row>
    <row r="87" spans="4:23" ht="13.5" thickBot="1">
      <c r="D87" s="27" t="s">
        <v>253</v>
      </c>
      <c r="E87" s="27">
        <v>0.6016326962947196</v>
      </c>
      <c r="P87" s="96"/>
      <c r="Q87" s="83" t="s">
        <v>254</v>
      </c>
      <c r="R87" s="83" t="s">
        <v>252</v>
      </c>
      <c r="S87" s="85">
        <v>0.2</v>
      </c>
      <c r="V87" s="97" t="s">
        <v>254</v>
      </c>
      <c r="W87" s="52" t="s">
        <v>252</v>
      </c>
    </row>
    <row r="88" spans="4:23" ht="21.65" customHeight="1">
      <c r="D88" s="527" t="s">
        <v>280</v>
      </c>
      <c r="E88" s="527"/>
      <c r="P88" s="96"/>
      <c r="Q88" s="83" t="s">
        <v>255</v>
      </c>
      <c r="R88" s="83" t="s">
        <v>256</v>
      </c>
      <c r="S88" s="85">
        <v>0.1</v>
      </c>
      <c r="V88" s="97" t="s">
        <v>255</v>
      </c>
      <c r="W88" s="52" t="s">
        <v>256</v>
      </c>
    </row>
    <row r="89" spans="4:23">
      <c r="D89" s="101"/>
      <c r="E89" s="101"/>
      <c r="P89" s="100" t="s">
        <v>245</v>
      </c>
      <c r="Q89" s="83" t="s">
        <v>242</v>
      </c>
      <c r="R89" s="83" t="s">
        <v>243</v>
      </c>
      <c r="S89" s="85">
        <v>0.4</v>
      </c>
      <c r="V89" s="97" t="s">
        <v>257</v>
      </c>
      <c r="W89" s="52" t="s">
        <v>256</v>
      </c>
    </row>
    <row r="90" spans="4:23">
      <c r="F90" s="52">
        <v>1000</v>
      </c>
      <c r="P90" s="45" t="s">
        <v>258</v>
      </c>
      <c r="Q90" s="83" t="s">
        <v>248</v>
      </c>
      <c r="R90" s="83" t="s">
        <v>249</v>
      </c>
      <c r="S90" s="85">
        <v>0.3</v>
      </c>
      <c r="V90" s="52" t="s">
        <v>259</v>
      </c>
      <c r="W90" s="52" t="s">
        <v>260</v>
      </c>
    </row>
    <row r="91" spans="4:23">
      <c r="D91" s="111" t="s">
        <v>261</v>
      </c>
      <c r="E91" s="111" t="s">
        <v>262</v>
      </c>
      <c r="F91" s="111" t="s">
        <v>263</v>
      </c>
      <c r="G91" s="111" t="s">
        <v>163</v>
      </c>
      <c r="H91" s="111" t="s">
        <v>264</v>
      </c>
      <c r="I91" s="111" t="s">
        <v>265</v>
      </c>
      <c r="P91" s="45"/>
      <c r="Q91" s="83" t="s">
        <v>251</v>
      </c>
      <c r="R91" s="83" t="s">
        <v>252</v>
      </c>
      <c r="S91" s="85">
        <v>0.2</v>
      </c>
      <c r="V91" s="52" t="s">
        <v>266</v>
      </c>
      <c r="W91" s="52" t="s">
        <v>260</v>
      </c>
    </row>
    <row r="92" spans="4:23">
      <c r="D92" s="52" t="s">
        <v>281</v>
      </c>
      <c r="E92" s="102">
        <v>860493367</v>
      </c>
      <c r="F92" s="102">
        <v>632820915</v>
      </c>
      <c r="G92" s="102">
        <v>358103331</v>
      </c>
      <c r="H92" s="77">
        <v>0.73541637770695334</v>
      </c>
      <c r="I92" s="77">
        <v>0.56588415855376717</v>
      </c>
      <c r="P92" s="45"/>
      <c r="Q92" s="83" t="s">
        <v>254</v>
      </c>
      <c r="R92" s="83" t="s">
        <v>252</v>
      </c>
      <c r="S92" s="85">
        <v>0.1</v>
      </c>
    </row>
    <row r="93" spans="4:23">
      <c r="D93" s="52" t="s">
        <v>282</v>
      </c>
      <c r="E93" s="102">
        <v>684777143</v>
      </c>
      <c r="F93" s="102">
        <v>528127640.5</v>
      </c>
      <c r="G93" s="102">
        <v>305737059</v>
      </c>
      <c r="H93" s="77">
        <v>0.77124017046813143</v>
      </c>
      <c r="I93" s="77">
        <v>0.57890751317341815</v>
      </c>
      <c r="P93" s="103"/>
      <c r="Q93" s="83" t="s">
        <v>255</v>
      </c>
      <c r="R93" s="83" t="s">
        <v>256</v>
      </c>
      <c r="S93" s="85">
        <v>0.1</v>
      </c>
    </row>
    <row r="94" spans="4:23">
      <c r="D94" s="52" t="s">
        <v>283</v>
      </c>
      <c r="E94" s="52">
        <v>855971428.75</v>
      </c>
      <c r="F94" s="52">
        <v>660159550.625</v>
      </c>
      <c r="G94" s="52">
        <v>382171323.75</v>
      </c>
      <c r="H94" s="77">
        <v>0.77124017046813143</v>
      </c>
      <c r="I94" s="77">
        <v>0.57890751317341815</v>
      </c>
      <c r="P94" s="96" t="s">
        <v>128</v>
      </c>
      <c r="Q94" s="83" t="s">
        <v>257</v>
      </c>
      <c r="R94" s="83" t="s">
        <v>256</v>
      </c>
      <c r="S94" s="85">
        <v>0.4</v>
      </c>
    </row>
    <row r="95" spans="4:23">
      <c r="D95" s="52" t="s">
        <v>284</v>
      </c>
      <c r="E95" s="102">
        <v>1064000000</v>
      </c>
      <c r="F95" s="102">
        <v>813229000</v>
      </c>
      <c r="G95" s="102">
        <v>514662000</v>
      </c>
      <c r="H95" s="77">
        <v>0.76431296992481201</v>
      </c>
      <c r="I95" s="77">
        <v>0.63286233029072991</v>
      </c>
      <c r="P95" s="96" t="s">
        <v>258</v>
      </c>
      <c r="Q95" s="83" t="s">
        <v>251</v>
      </c>
      <c r="R95" s="83" t="s">
        <v>252</v>
      </c>
      <c r="S95" s="85">
        <v>0.3</v>
      </c>
    </row>
    <row r="96" spans="4:23">
      <c r="D96" s="52" t="s">
        <v>285</v>
      </c>
      <c r="E96" s="102">
        <v>1209378906.1824458</v>
      </c>
      <c r="F96" s="102">
        <v>771754745.54089296</v>
      </c>
      <c r="G96" s="102">
        <v>444942847.61864805</v>
      </c>
      <c r="H96" s="77">
        <v>0.63814139770060352</v>
      </c>
      <c r="I96" s="77">
        <v>0.57653399631097169</v>
      </c>
      <c r="P96" s="96"/>
      <c r="Q96" s="83" t="s">
        <v>254</v>
      </c>
      <c r="R96" s="83" t="s">
        <v>252</v>
      </c>
      <c r="S96" s="85">
        <v>0.3</v>
      </c>
    </row>
    <row r="97" spans="4:19">
      <c r="D97" s="52" t="s">
        <v>286</v>
      </c>
      <c r="E97" s="52">
        <v>1148909960.8733234</v>
      </c>
      <c r="F97" s="52">
        <v>886085514.07647622</v>
      </c>
      <c r="G97" s="52">
        <v>510858422.50377262</v>
      </c>
      <c r="H97" s="77">
        <v>0.77124017046813143</v>
      </c>
      <c r="I97" s="77">
        <v>0.57653399631097169</v>
      </c>
      <c r="P97" s="100" t="s">
        <v>267</v>
      </c>
      <c r="Q97" s="83" t="s">
        <v>242</v>
      </c>
      <c r="R97" s="83" t="s">
        <v>243</v>
      </c>
      <c r="S97" s="85">
        <v>0.3</v>
      </c>
    </row>
    <row r="98" spans="4:19">
      <c r="D98" s="52" t="s">
        <v>287</v>
      </c>
      <c r="E98" s="52">
        <v>1079975363.2209239</v>
      </c>
      <c r="F98" s="52">
        <v>832920383.23188758</v>
      </c>
      <c r="G98" s="52">
        <v>480206917.15354621</v>
      </c>
      <c r="H98" s="77">
        <v>0.77124017046813154</v>
      </c>
      <c r="I98" s="77">
        <v>0.57653399631097169</v>
      </c>
      <c r="P98" s="45" t="s">
        <v>247</v>
      </c>
      <c r="Q98" s="83" t="s">
        <v>248</v>
      </c>
      <c r="R98" s="83" t="s">
        <v>249</v>
      </c>
      <c r="S98" s="85">
        <v>0.2</v>
      </c>
    </row>
    <row r="99" spans="4:19">
      <c r="F99" s="77"/>
      <c r="P99" s="45"/>
      <c r="Q99" s="83" t="s">
        <v>251</v>
      </c>
      <c r="R99" s="83" t="s">
        <v>252</v>
      </c>
      <c r="S99" s="85">
        <v>0.2</v>
      </c>
    </row>
    <row r="100" spans="4:19">
      <c r="D100" s="52" t="s">
        <v>288</v>
      </c>
      <c r="E100" s="104">
        <v>0.25</v>
      </c>
      <c r="F100" s="77"/>
      <c r="G100" s="77"/>
      <c r="P100" s="45"/>
      <c r="Q100" s="83" t="s">
        <v>254</v>
      </c>
      <c r="R100" s="83" t="s">
        <v>252</v>
      </c>
      <c r="S100" s="85">
        <v>0.2</v>
      </c>
    </row>
    <row r="101" spans="4:19">
      <c r="D101" s="52" t="s">
        <v>289</v>
      </c>
      <c r="E101" s="77">
        <v>-5.2550530003098173E-3</v>
      </c>
      <c r="F101" s="77"/>
      <c r="P101" s="103"/>
      <c r="Q101" s="83" t="s">
        <v>255</v>
      </c>
      <c r="R101" s="83" t="s">
        <v>256</v>
      </c>
      <c r="S101" s="85">
        <v>0.1</v>
      </c>
    </row>
    <row r="102" spans="4:19">
      <c r="D102" s="52" t="s">
        <v>290</v>
      </c>
      <c r="E102" s="77">
        <v>0.80448442551691735</v>
      </c>
      <c r="F102" s="77"/>
      <c r="P102" s="96" t="s">
        <v>121</v>
      </c>
      <c r="Q102" s="83" t="s">
        <v>242</v>
      </c>
      <c r="R102" s="83" t="s">
        <v>243</v>
      </c>
      <c r="S102" s="85">
        <v>0.4</v>
      </c>
    </row>
    <row r="103" spans="4:19">
      <c r="D103" s="52" t="s">
        <v>291</v>
      </c>
      <c r="E103" s="77">
        <v>0.41287298332905453</v>
      </c>
      <c r="F103" s="77"/>
      <c r="P103" s="96" t="s">
        <v>268</v>
      </c>
      <c r="Q103" s="83" t="s">
        <v>248</v>
      </c>
      <c r="R103" s="83" t="s">
        <v>249</v>
      </c>
      <c r="S103" s="85">
        <v>0.3</v>
      </c>
    </row>
    <row r="104" spans="4:19">
      <c r="D104" s="52" t="s">
        <v>292</v>
      </c>
      <c r="E104" s="104">
        <v>0.95</v>
      </c>
      <c r="F104" s="105" t="s">
        <v>293</v>
      </c>
      <c r="P104" s="96"/>
      <c r="Q104" s="83" t="s">
        <v>251</v>
      </c>
      <c r="R104" s="83" t="s">
        <v>252</v>
      </c>
      <c r="S104" s="85">
        <v>0.2</v>
      </c>
    </row>
    <row r="105" spans="4:19">
      <c r="D105" s="52" t="s">
        <v>294</v>
      </c>
      <c r="E105" s="77">
        <v>0.34222933416260171</v>
      </c>
      <c r="F105" s="77"/>
      <c r="P105" s="96"/>
      <c r="Q105" s="83" t="s">
        <v>254</v>
      </c>
      <c r="R105" s="83" t="s">
        <v>252</v>
      </c>
      <c r="S105" s="85">
        <v>0.1</v>
      </c>
    </row>
    <row r="106" spans="4:19">
      <c r="D106" s="52" t="s">
        <v>295</v>
      </c>
      <c r="E106" s="104">
        <v>0.94</v>
      </c>
      <c r="F106" s="29"/>
      <c r="P106" s="100" t="s">
        <v>269</v>
      </c>
      <c r="Q106" s="83" t="s">
        <v>242</v>
      </c>
      <c r="R106" s="83" t="s">
        <v>243</v>
      </c>
      <c r="S106" s="85">
        <v>0.4</v>
      </c>
    </row>
    <row r="107" spans="4:19">
      <c r="P107" s="45" t="s">
        <v>268</v>
      </c>
      <c r="Q107" s="83" t="s">
        <v>248</v>
      </c>
      <c r="R107" s="83" t="s">
        <v>249</v>
      </c>
      <c r="S107" s="85">
        <v>0.3</v>
      </c>
    </row>
    <row r="108" spans="4:19">
      <c r="P108" s="45"/>
      <c r="Q108" s="83" t="s">
        <v>251</v>
      </c>
      <c r="R108" s="83" t="s">
        <v>252</v>
      </c>
      <c r="S108" s="85">
        <v>0.2</v>
      </c>
    </row>
    <row r="109" spans="4:19">
      <c r="P109" s="45"/>
      <c r="Q109" s="83" t="s">
        <v>254</v>
      </c>
      <c r="R109" s="83" t="s">
        <v>252</v>
      </c>
      <c r="S109" s="85">
        <v>0.1</v>
      </c>
    </row>
    <row r="110" spans="4:19">
      <c r="P110" s="103"/>
      <c r="Q110" s="83" t="s">
        <v>255</v>
      </c>
      <c r="R110" s="83" t="s">
        <v>256</v>
      </c>
      <c r="S110" s="85">
        <v>0.1</v>
      </c>
    </row>
    <row r="111" spans="4:19">
      <c r="P111" s="96" t="s">
        <v>125</v>
      </c>
      <c r="Q111" s="83" t="s">
        <v>266</v>
      </c>
      <c r="R111" s="83" t="s">
        <v>260</v>
      </c>
      <c r="S111" s="85">
        <v>0.65</v>
      </c>
    </row>
    <row r="112" spans="4:19">
      <c r="P112" s="96" t="s">
        <v>268</v>
      </c>
      <c r="Q112" s="83" t="s">
        <v>248</v>
      </c>
      <c r="R112" s="83" t="s">
        <v>249</v>
      </c>
      <c r="S112" s="85">
        <v>0.1</v>
      </c>
    </row>
    <row r="113" spans="16:19">
      <c r="P113" s="96"/>
      <c r="Q113" s="83" t="s">
        <v>251</v>
      </c>
      <c r="R113" s="83" t="s">
        <v>252</v>
      </c>
      <c r="S113" s="85">
        <v>0.2</v>
      </c>
    </row>
    <row r="114" spans="16:19">
      <c r="P114" s="103"/>
      <c r="Q114" s="106" t="s">
        <v>246</v>
      </c>
      <c r="R114" s="106" t="s">
        <v>243</v>
      </c>
      <c r="S114" s="107">
        <v>0.05</v>
      </c>
    </row>
  </sheetData>
  <mergeCells count="12">
    <mergeCell ref="D88:E88"/>
    <mergeCell ref="D11:D12"/>
    <mergeCell ref="E11:G11"/>
    <mergeCell ref="D30:D31"/>
    <mergeCell ref="E30:H30"/>
    <mergeCell ref="D47:D48"/>
    <mergeCell ref="E47:H47"/>
    <mergeCell ref="P55:Q55"/>
    <mergeCell ref="D65:H65"/>
    <mergeCell ref="P66:S66"/>
    <mergeCell ref="D81:E81"/>
    <mergeCell ref="P82:S8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368C-259F-44EB-BE8F-85A05F30C280}">
  <sheetPr codeName="Sheet5"/>
  <dimension ref="A2:P5"/>
  <sheetViews>
    <sheetView zoomScale="70" zoomScaleNormal="70" workbookViewId="0">
      <selection activeCell="A6" sqref="A6"/>
    </sheetView>
  </sheetViews>
  <sheetFormatPr defaultColWidth="9.796875" defaultRowHeight="17"/>
  <cols>
    <col min="1" max="1" width="36.3984375" style="163" customWidth="1"/>
    <col min="2" max="2" width="6.69921875" style="163" customWidth="1"/>
    <col min="3" max="3" width="17.8984375" style="164" bestFit="1" customWidth="1"/>
    <col min="4" max="4" width="17.09765625" style="164" bestFit="1" customWidth="1"/>
    <col min="5" max="5" width="19.19921875" style="164" bestFit="1" customWidth="1"/>
    <col min="6" max="6" width="17.8984375" style="164" customWidth="1"/>
    <col min="7" max="7" width="16.69921875" style="164" bestFit="1" customWidth="1"/>
    <col min="8" max="8" width="21.09765625" style="164" customWidth="1"/>
    <col min="9" max="9" width="20.59765625" style="164" customWidth="1"/>
    <col min="10" max="10" width="16.796875" style="164" bestFit="1" customWidth="1"/>
    <col min="11" max="11" width="17.3984375" style="164" customWidth="1"/>
    <col min="12" max="12" width="18.69921875" style="164" bestFit="1" customWidth="1"/>
    <col min="13" max="13" width="19.59765625" style="164" bestFit="1" customWidth="1"/>
    <col min="14" max="14" width="24.296875" style="164" customWidth="1"/>
    <col min="15" max="15" width="19.796875" style="163" bestFit="1" customWidth="1"/>
    <col min="16" max="16" width="19.09765625" style="163" bestFit="1" customWidth="1"/>
    <col min="17" max="17" width="16.69921875" style="163" bestFit="1" customWidth="1"/>
    <col min="18" max="18" width="15.19921875" style="163" customWidth="1"/>
    <col min="19" max="16384" width="9.796875" style="163"/>
  </cols>
  <sheetData>
    <row r="2" spans="1:16">
      <c r="A2" s="437" t="s">
        <v>395</v>
      </c>
    </row>
    <row r="3" spans="1:16">
      <c r="A3" s="437" t="s">
        <v>314</v>
      </c>
      <c r="H3" s="165"/>
      <c r="I3" s="165"/>
      <c r="M3" s="165"/>
      <c r="N3" s="165"/>
      <c r="O3" s="168"/>
      <c r="P3" s="168"/>
    </row>
    <row r="4" spans="1:16">
      <c r="A4" s="438">
        <v>45838</v>
      </c>
      <c r="G4" s="165"/>
      <c r="P4" s="169"/>
    </row>
    <row r="5" spans="1:16" s="166" customFormat="1"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P5" s="17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E026-096D-4E72-AAB3-1C20536DFF87}">
  <sheetPr codeName="Sheet6">
    <tabColor rgb="FF002060"/>
    <pageSetUpPr fitToPage="1"/>
  </sheetPr>
  <dimension ref="A1:N3"/>
  <sheetViews>
    <sheetView zoomScale="80" zoomScaleNormal="80" workbookViewId="0">
      <selection activeCell="D9" sqref="D9"/>
    </sheetView>
  </sheetViews>
  <sheetFormatPr defaultColWidth="9.8984375" defaultRowHeight="17"/>
  <cols>
    <col min="1" max="1" width="50" style="163" customWidth="1"/>
    <col min="2" max="2" width="15.19921875" style="163" customWidth="1"/>
    <col min="3" max="3" width="22.3984375" style="164" customWidth="1"/>
    <col min="4" max="4" width="24.19921875" style="164" bestFit="1" customWidth="1"/>
    <col min="5" max="5" width="23.09765625" style="164" customWidth="1"/>
    <col min="6" max="6" width="28.19921875" style="164" customWidth="1"/>
    <col min="7" max="7" width="16.796875" style="164" bestFit="1" customWidth="1"/>
    <col min="8" max="8" width="21.09765625" style="164" customWidth="1"/>
    <col min="9" max="9" width="20.59765625" style="164" customWidth="1"/>
    <col min="10" max="10" width="16.8984375" style="164" bestFit="1" customWidth="1"/>
    <col min="11" max="11" width="17.3984375" style="164" customWidth="1"/>
    <col min="12" max="12" width="18.796875" style="164" bestFit="1" customWidth="1"/>
    <col min="13" max="13" width="19.796875" style="164" bestFit="1" customWidth="1"/>
    <col min="14" max="14" width="21.19921875" style="164" bestFit="1" customWidth="1"/>
    <col min="15" max="15" width="18.19921875" style="163" bestFit="1" customWidth="1"/>
    <col min="16" max="16" width="9.8984375" style="163"/>
    <col min="17" max="17" width="15.296875" style="163" customWidth="1"/>
    <col min="18" max="16384" width="9.8984375" style="163"/>
  </cols>
  <sheetData>
    <row r="1" spans="1:13">
      <c r="A1" s="437" t="s">
        <v>395</v>
      </c>
    </row>
    <row r="2" spans="1:13">
      <c r="A2" s="439" t="s">
        <v>314</v>
      </c>
      <c r="H2" s="165"/>
      <c r="I2" s="165"/>
      <c r="M2" s="165"/>
    </row>
    <row r="3" spans="1:13">
      <c r="A3" s="439" t="s">
        <v>372</v>
      </c>
      <c r="G3" s="165"/>
    </row>
  </sheetData>
  <pageMargins left="0.7" right="0.7" top="0.75" bottom="0.75" header="0.3" footer="0.3"/>
  <pageSetup paperSize="9" scale="55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EABDE-2080-4BAB-96B0-F3FC223254C4}">
  <sheetPr codeName="Sheet11"/>
  <dimension ref="A1:D34"/>
  <sheetViews>
    <sheetView workbookViewId="0">
      <selection activeCell="B11" sqref="B11"/>
    </sheetView>
  </sheetViews>
  <sheetFormatPr defaultColWidth="10.09765625" defaultRowHeight="14"/>
  <cols>
    <col min="1" max="1" width="43.796875" style="444" bestFit="1" customWidth="1"/>
    <col min="2" max="2" width="30" style="456" bestFit="1" customWidth="1"/>
    <col min="3" max="3" width="22.3984375" style="457" bestFit="1" customWidth="1"/>
    <col min="4" max="4" width="14.8984375" style="458" bestFit="1" customWidth="1"/>
    <col min="5" max="16384" width="10.09765625" style="444"/>
  </cols>
  <sheetData>
    <row r="1" spans="1:4" ht="14.5" thickBot="1">
      <c r="A1" s="477" t="s">
        <v>396</v>
      </c>
    </row>
    <row r="2" spans="1:4">
      <c r="A2" s="440"/>
      <c r="B2" s="441">
        <v>45838</v>
      </c>
      <c r="C2" s="442">
        <v>45657</v>
      </c>
      <c r="D2" s="443" t="s">
        <v>359</v>
      </c>
    </row>
    <row r="3" spans="1:4">
      <c r="A3" s="445"/>
      <c r="B3" s="446" t="s">
        <v>166</v>
      </c>
      <c r="C3" s="447" t="s">
        <v>166</v>
      </c>
      <c r="D3" s="448"/>
    </row>
    <row r="4" spans="1:4">
      <c r="A4" s="449" t="s">
        <v>167</v>
      </c>
      <c r="B4" s="450"/>
      <c r="C4" s="451"/>
      <c r="D4" s="448"/>
    </row>
    <row r="5" spans="1:4">
      <c r="A5" s="445" t="s">
        <v>185</v>
      </c>
      <c r="B5" s="450"/>
      <c r="C5" s="465"/>
      <c r="D5" s="448"/>
    </row>
    <row r="6" spans="1:4">
      <c r="A6" s="445" t="s">
        <v>182</v>
      </c>
      <c r="B6" s="450"/>
      <c r="C6" s="465"/>
      <c r="D6" s="448"/>
    </row>
    <row r="7" spans="1:4">
      <c r="A7" s="445" t="s">
        <v>181</v>
      </c>
      <c r="B7" s="450"/>
      <c r="C7" s="465"/>
      <c r="D7" s="448"/>
    </row>
    <row r="8" spans="1:4">
      <c r="A8" s="445" t="s">
        <v>174</v>
      </c>
      <c r="B8" s="450"/>
      <c r="C8" s="465"/>
      <c r="D8" s="448"/>
    </row>
    <row r="9" spans="1:4">
      <c r="A9" s="445" t="s">
        <v>360</v>
      </c>
      <c r="B9" s="450"/>
      <c r="C9" s="465"/>
      <c r="D9" s="448"/>
    </row>
    <row r="10" spans="1:4">
      <c r="A10" s="445" t="s">
        <v>361</v>
      </c>
      <c r="B10" s="450"/>
      <c r="C10" s="465"/>
      <c r="D10" s="448"/>
    </row>
    <row r="11" spans="1:4">
      <c r="A11" s="445" t="s">
        <v>362</v>
      </c>
      <c r="B11" s="450"/>
      <c r="C11" s="465"/>
      <c r="D11" s="448"/>
    </row>
    <row r="12" spans="1:4">
      <c r="A12" s="445" t="s">
        <v>363</v>
      </c>
      <c r="B12" s="450"/>
      <c r="C12" s="465"/>
      <c r="D12" s="448"/>
    </row>
    <row r="13" spans="1:4">
      <c r="A13" s="445" t="s">
        <v>180</v>
      </c>
      <c r="B13" s="450"/>
      <c r="C13" s="465"/>
      <c r="D13" s="448"/>
    </row>
    <row r="14" spans="1:4">
      <c r="A14" s="445" t="s">
        <v>364</v>
      </c>
      <c r="B14" s="450"/>
      <c r="C14" s="465"/>
      <c r="D14" s="448"/>
    </row>
    <row r="15" spans="1:4">
      <c r="A15" s="445" t="s">
        <v>365</v>
      </c>
      <c r="B15" s="450"/>
      <c r="C15" s="465"/>
      <c r="D15" s="448"/>
    </row>
    <row r="16" spans="1:4">
      <c r="A16" s="445" t="s">
        <v>366</v>
      </c>
      <c r="B16" s="450"/>
      <c r="C16" s="465"/>
      <c r="D16" s="448"/>
    </row>
    <row r="17" spans="1:4" ht="14.5" thickBot="1">
      <c r="A17" s="452" t="s">
        <v>187</v>
      </c>
      <c r="B17" s="466"/>
      <c r="C17" s="467"/>
      <c r="D17" s="453"/>
    </row>
    <row r="18" spans="1:4" ht="14.5" thickTop="1">
      <c r="A18" s="449" t="s">
        <v>188</v>
      </c>
      <c r="B18" s="450"/>
      <c r="C18" s="465"/>
      <c r="D18" s="448"/>
    </row>
    <row r="19" spans="1:4">
      <c r="A19" s="445" t="s">
        <v>190</v>
      </c>
      <c r="B19" s="450"/>
      <c r="C19" s="465"/>
      <c r="D19" s="448"/>
    </row>
    <row r="20" spans="1:4">
      <c r="A20" s="445" t="s">
        <v>367</v>
      </c>
      <c r="B20" s="450"/>
      <c r="C20" s="465"/>
      <c r="D20" s="448"/>
    </row>
    <row r="21" spans="1:4">
      <c r="A21" s="445" t="s">
        <v>194</v>
      </c>
      <c r="B21" s="450"/>
      <c r="C21" s="465"/>
      <c r="D21" s="448"/>
    </row>
    <row r="22" spans="1:4">
      <c r="A22" s="445" t="s">
        <v>320</v>
      </c>
      <c r="B22" s="450"/>
      <c r="C22" s="465"/>
      <c r="D22" s="448"/>
    </row>
    <row r="23" spans="1:4" ht="14.5" thickBot="1">
      <c r="A23" s="454" t="s">
        <v>196</v>
      </c>
      <c r="B23" s="466"/>
      <c r="C23" s="467"/>
      <c r="D23" s="455"/>
    </row>
    <row r="24" spans="1:4" ht="14.5" thickTop="1">
      <c r="A24" s="449" t="s">
        <v>198</v>
      </c>
      <c r="B24" s="450"/>
      <c r="C24" s="465"/>
      <c r="D24" s="448"/>
    </row>
    <row r="25" spans="1:4">
      <c r="A25" s="445" t="s">
        <v>368</v>
      </c>
      <c r="B25" s="450"/>
      <c r="C25" s="465"/>
      <c r="D25" s="448"/>
    </row>
    <row r="26" spans="1:4">
      <c r="A26" s="445" t="s">
        <v>319</v>
      </c>
      <c r="B26" s="450"/>
      <c r="C26" s="465"/>
      <c r="D26" s="448"/>
    </row>
    <row r="27" spans="1:4">
      <c r="A27" s="445" t="s">
        <v>318</v>
      </c>
      <c r="B27" s="450"/>
      <c r="C27" s="465"/>
      <c r="D27" s="448"/>
    </row>
    <row r="28" spans="1:4">
      <c r="A28" s="445" t="s">
        <v>369</v>
      </c>
      <c r="B28" s="450"/>
      <c r="C28" s="465"/>
      <c r="D28" s="448"/>
    </row>
    <row r="29" spans="1:4">
      <c r="A29" s="445" t="s">
        <v>204</v>
      </c>
      <c r="B29" s="450"/>
      <c r="C29" s="465"/>
      <c r="D29" s="448"/>
    </row>
    <row r="30" spans="1:4">
      <c r="A30" s="445" t="s">
        <v>370</v>
      </c>
      <c r="B30" s="450"/>
      <c r="C30" s="465"/>
      <c r="D30" s="448"/>
    </row>
    <row r="31" spans="1:4">
      <c r="A31" s="445" t="s">
        <v>371</v>
      </c>
      <c r="B31" s="450"/>
      <c r="C31" s="465"/>
      <c r="D31" s="448"/>
    </row>
    <row r="32" spans="1:4">
      <c r="A32" s="454" t="s">
        <v>205</v>
      </c>
      <c r="B32" s="468"/>
      <c r="C32" s="469"/>
      <c r="D32" s="455"/>
    </row>
    <row r="33" spans="1:4" ht="14.5" thickBot="1">
      <c r="A33" s="452" t="s">
        <v>206</v>
      </c>
      <c r="B33" s="466"/>
      <c r="C33" s="467"/>
      <c r="D33" s="453"/>
    </row>
    <row r="34" spans="1:4" ht="14.5" thickTop="1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48BC-54E9-4F0C-BC8E-7587002A329F}">
  <sheetPr codeName="Sheet10"/>
  <dimension ref="D6:G9"/>
  <sheetViews>
    <sheetView showGridLines="0" workbookViewId="0">
      <selection activeCell="F7" sqref="F7"/>
    </sheetView>
  </sheetViews>
  <sheetFormatPr defaultColWidth="8.796875" defaultRowHeight="14.5"/>
  <cols>
    <col min="1" max="4" width="8.796875" style="188"/>
    <col min="5" max="5" width="19.09765625" style="188" customWidth="1"/>
    <col min="6" max="6" width="14.3984375" style="188" customWidth="1"/>
    <col min="7" max="7" width="23.19921875" style="188" customWidth="1"/>
    <col min="8" max="16384" width="8.796875" style="188"/>
  </cols>
  <sheetData>
    <row r="6" spans="4:7">
      <c r="E6" s="189">
        <v>2023</v>
      </c>
      <c r="F6" s="190">
        <v>2024</v>
      </c>
      <c r="G6" s="190" t="s">
        <v>331</v>
      </c>
    </row>
    <row r="7" spans="4:7">
      <c r="D7" s="191" t="s">
        <v>263</v>
      </c>
      <c r="E7" s="192">
        <v>284710</v>
      </c>
      <c r="F7" s="192">
        <v>145362.5</v>
      </c>
      <c r="G7" s="192">
        <v>335035.5</v>
      </c>
    </row>
    <row r="8" spans="4:7">
      <c r="D8" s="191" t="s">
        <v>330</v>
      </c>
      <c r="E8" s="192">
        <v>187668</v>
      </c>
      <c r="F8" s="192">
        <v>99047</v>
      </c>
      <c r="G8" s="192">
        <v>227768</v>
      </c>
    </row>
    <row r="9" spans="4:7">
      <c r="D9" s="191" t="s">
        <v>332</v>
      </c>
      <c r="E9" s="193">
        <f>E8/E7</f>
        <v>0.6591549295774648</v>
      </c>
      <c r="F9" s="193">
        <f t="shared" ref="F9:G9" si="0">F8/F7</f>
        <v>0.68137931034482757</v>
      </c>
      <c r="G9" s="193">
        <f t="shared" si="0"/>
        <v>0.67983243566726514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a2d9f5-199c-4212-8ee5-c011be210f4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098080B38DD147A7B7AA467507026F" ma:contentTypeVersion="10" ma:contentTypeDescription="Create a new document." ma:contentTypeScope="" ma:versionID="5c53b8d1197c3235cdc6c189ef0048b8">
  <xsd:schema xmlns:xsd="http://www.w3.org/2001/XMLSchema" xmlns:xs="http://www.w3.org/2001/XMLSchema" xmlns:p="http://schemas.microsoft.com/office/2006/metadata/properties" xmlns:ns2="dfa2d9f5-199c-4212-8ee5-c011be210f49" targetNamespace="http://schemas.microsoft.com/office/2006/metadata/properties" ma:root="true" ma:fieldsID="a29a5f0316c59eb85eeff55e63480feb" ns2:_="">
    <xsd:import namespace="dfa2d9f5-199c-4212-8ee5-c011be210f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2d9f5-199c-4212-8ee5-c011be210f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1c775f1b-94bf-41d1-bd5b-4e74f3913fa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30EF0B-70E1-4BAB-820E-746A3F5CC41C}">
  <ds:schemaRefs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  <ds:schemaRef ds:uri="http://schemas.openxmlformats.org/package/2006/metadata/core-properties"/>
    <ds:schemaRef ds:uri="dfa2d9f5-199c-4212-8ee5-c011be210f49"/>
    <ds:schemaRef ds:uri="http://schemas.microsoft.com/office/2006/documentManagement/typ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C997C90-795C-4E33-98FC-DB9AFCE77587}"/>
</file>

<file path=customXml/itemProps3.xml><?xml version="1.0" encoding="utf-8"?>
<ds:datastoreItem xmlns:ds="http://schemas.openxmlformats.org/officeDocument/2006/customXml" ds:itemID="{D9DB7B37-10CA-4FFD-A1E6-685572B951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342</vt:i4>
      </vt:variant>
    </vt:vector>
  </HeadingPairs>
  <TitlesOfParts>
    <vt:vector size="367" baseType="lpstr">
      <vt:lpstr>Intro</vt:lpstr>
      <vt:lpstr>Frequency</vt:lpstr>
      <vt:lpstr>Severity</vt:lpstr>
      <vt:lpstr>Simulator</vt:lpstr>
      <vt:lpstr>RI_Summary</vt:lpstr>
      <vt:lpstr>AV</vt:lpstr>
      <vt:lpstr>ENG</vt:lpstr>
      <vt:lpstr>FD</vt:lpstr>
      <vt:lpstr>FI</vt:lpstr>
      <vt:lpstr>LIAB</vt:lpstr>
      <vt:lpstr>MAR</vt:lpstr>
      <vt:lpstr>MISC</vt:lpstr>
      <vt:lpstr>MC</vt:lpstr>
      <vt:lpstr>MP</vt:lpstr>
      <vt:lpstr>PA</vt:lpstr>
      <vt:lpstr>THEFT</vt:lpstr>
      <vt:lpstr>WIBA</vt:lpstr>
      <vt:lpstr>Sheet1</vt:lpstr>
      <vt:lpstr>Summary</vt:lpstr>
      <vt:lpstr>Prem Projections</vt:lpstr>
      <vt:lpstr>Sheet3</vt:lpstr>
      <vt:lpstr>Q2 Financials</vt:lpstr>
      <vt:lpstr>Dec 2024</vt:lpstr>
      <vt:lpstr>Bal Sheet</vt:lpstr>
      <vt:lpstr>Sheet2</vt:lpstr>
      <vt:lpstr>A_Million</vt:lpstr>
      <vt:lpstr>A_Thousand</vt:lpstr>
      <vt:lpstr>AV_QS_I</vt:lpstr>
      <vt:lpstr>AV_QS_Lim</vt:lpstr>
      <vt:lpstr>AV_QS_Ret_Rate</vt:lpstr>
      <vt:lpstr>AV_RXL_I</vt:lpstr>
      <vt:lpstr>AV_RXL_Lim</vt:lpstr>
      <vt:lpstr>AV_RXL_Ret_Amt</vt:lpstr>
      <vt:lpstr>AV_SIM_Distrn</vt:lpstr>
      <vt:lpstr>AV_Sim_Output</vt:lpstr>
      <vt:lpstr>AV_Sim_Runs</vt:lpstr>
      <vt:lpstr>AV_SimRun</vt:lpstr>
      <vt:lpstr>AV_Surp_I</vt:lpstr>
      <vt:lpstr>AV_Surp_Lim</vt:lpstr>
      <vt:lpstr>AV_Surp_Ret_Rate</vt:lpstr>
      <vt:lpstr>AV_TotalGross</vt:lpstr>
      <vt:lpstr>AV_TotalNet</vt:lpstr>
      <vt:lpstr>AV_TotalNetProp</vt:lpstr>
      <vt:lpstr>AV_TotalNetPropXL</vt:lpstr>
      <vt:lpstr>AV_TotalPropRec</vt:lpstr>
      <vt:lpstr>AV_TotalXLRec</vt:lpstr>
      <vt:lpstr>CL</vt:lpstr>
      <vt:lpstr>Class_Codes</vt:lpstr>
      <vt:lpstr>Codes</vt:lpstr>
      <vt:lpstr>ENG_Par_1</vt:lpstr>
      <vt:lpstr>ENG_Par_2</vt:lpstr>
      <vt:lpstr>ENG_QS_I</vt:lpstr>
      <vt:lpstr>ENG_QS_Lim</vt:lpstr>
      <vt:lpstr>ENG_QS_Ret_Rate</vt:lpstr>
      <vt:lpstr>ENG_RXL_I</vt:lpstr>
      <vt:lpstr>ENG_RXL_Lim</vt:lpstr>
      <vt:lpstr>ENG_RXL_Ret_Amt</vt:lpstr>
      <vt:lpstr>ENG_SIM_Distrn</vt:lpstr>
      <vt:lpstr>ENG_Sim_Output</vt:lpstr>
      <vt:lpstr>ENG_Sim_Runs</vt:lpstr>
      <vt:lpstr>ENG_SimRun</vt:lpstr>
      <vt:lpstr>ENG_SM</vt:lpstr>
      <vt:lpstr>ENG_SS</vt:lpstr>
      <vt:lpstr>ENG_Surp_I</vt:lpstr>
      <vt:lpstr>ENG_Surp_Lim</vt:lpstr>
      <vt:lpstr>ENG_Surp_Ret_Rate</vt:lpstr>
      <vt:lpstr>ENG_TotalExpectedGross</vt:lpstr>
      <vt:lpstr>ENG_TotalExpectedNet</vt:lpstr>
      <vt:lpstr>ENG_TotalExpectedPropRec</vt:lpstr>
      <vt:lpstr>ENG_TotalExpectedXLRec</vt:lpstr>
      <vt:lpstr>ENG_TotalGross</vt:lpstr>
      <vt:lpstr>ENG_TotalNet</vt:lpstr>
      <vt:lpstr>ENG_TotalNetProp</vt:lpstr>
      <vt:lpstr>ENG_TotalNetPropXL</vt:lpstr>
      <vt:lpstr>ENG_TotalPropRec</vt:lpstr>
      <vt:lpstr>ENG_TotalXLRec</vt:lpstr>
      <vt:lpstr>FD_Par_1</vt:lpstr>
      <vt:lpstr>FD_Par_2</vt:lpstr>
      <vt:lpstr>FD_QS_I</vt:lpstr>
      <vt:lpstr>FD_QS_Lim</vt:lpstr>
      <vt:lpstr>FD_QS_Ret_Rate</vt:lpstr>
      <vt:lpstr>FD_RXL_I</vt:lpstr>
      <vt:lpstr>FD_RXL_Lim</vt:lpstr>
      <vt:lpstr>FD_RXL_Ret_Amt</vt:lpstr>
      <vt:lpstr>FD_SIM_Distrn</vt:lpstr>
      <vt:lpstr>FD_Sim_Output</vt:lpstr>
      <vt:lpstr>FD_Sim_Runs</vt:lpstr>
      <vt:lpstr>FD_SimRun</vt:lpstr>
      <vt:lpstr>FD_SM</vt:lpstr>
      <vt:lpstr>FD_SS</vt:lpstr>
      <vt:lpstr>FD_Surp_I</vt:lpstr>
      <vt:lpstr>FD_Surp_Lim</vt:lpstr>
      <vt:lpstr>FD_Surp_Ret_Rate</vt:lpstr>
      <vt:lpstr>FD_TotalExpectedGross</vt:lpstr>
      <vt:lpstr>FD_TotalExpectedNet</vt:lpstr>
      <vt:lpstr>FD_TotalExpectedPropRec</vt:lpstr>
      <vt:lpstr>FD_TotalExpectedXLRec</vt:lpstr>
      <vt:lpstr>FD_TotalGross</vt:lpstr>
      <vt:lpstr>FD_TotalNet</vt:lpstr>
      <vt:lpstr>FD_TotalNetProp</vt:lpstr>
      <vt:lpstr>FD_TotalNetPropXL</vt:lpstr>
      <vt:lpstr>FD_TotalPropRec</vt:lpstr>
      <vt:lpstr>FD_TotalXLRec</vt:lpstr>
      <vt:lpstr>FI_Par_1</vt:lpstr>
      <vt:lpstr>FI_Par_2</vt:lpstr>
      <vt:lpstr>FI_QS_I</vt:lpstr>
      <vt:lpstr>FI_QS_Lim</vt:lpstr>
      <vt:lpstr>FI_QS_Ret_Rate</vt:lpstr>
      <vt:lpstr>FI_RXL_I</vt:lpstr>
      <vt:lpstr>FI_RXL_Lim</vt:lpstr>
      <vt:lpstr>FI_RXL_Ret_Amt</vt:lpstr>
      <vt:lpstr>FI_SIM_Distrn</vt:lpstr>
      <vt:lpstr>FI_Sim_Output</vt:lpstr>
      <vt:lpstr>FI_Sim_Runs</vt:lpstr>
      <vt:lpstr>FI_SimRun</vt:lpstr>
      <vt:lpstr>FI_SM</vt:lpstr>
      <vt:lpstr>FI_SS</vt:lpstr>
      <vt:lpstr>FI_Surp_I</vt:lpstr>
      <vt:lpstr>FI_Surp_Lim</vt:lpstr>
      <vt:lpstr>FI_Surp_Ret_Rate</vt:lpstr>
      <vt:lpstr>FI_TotalExpectedGross</vt:lpstr>
      <vt:lpstr>FI_TotalExpectedNet</vt:lpstr>
      <vt:lpstr>FI_TotalExpectedPropRec</vt:lpstr>
      <vt:lpstr>FI_TotalExpectedXLRec</vt:lpstr>
      <vt:lpstr>FI_TotalGross</vt:lpstr>
      <vt:lpstr>FI_TotalNet</vt:lpstr>
      <vt:lpstr>FI_TotalNetProp</vt:lpstr>
      <vt:lpstr>FI_TotalNetPropXL</vt:lpstr>
      <vt:lpstr>FI_TotalPropRec</vt:lpstr>
      <vt:lpstr>FI_TotalXLRec</vt:lpstr>
      <vt:lpstr>Freq_RM</vt:lpstr>
      <vt:lpstr>Inf_Load</vt:lpstr>
      <vt:lpstr>LIAB_Par_1</vt:lpstr>
      <vt:lpstr>LIAB_Par_2</vt:lpstr>
      <vt:lpstr>LIAB_QS_I</vt:lpstr>
      <vt:lpstr>LIAB_QS_Lim</vt:lpstr>
      <vt:lpstr>LIAB_QS_Ret_Rate</vt:lpstr>
      <vt:lpstr>LIAB_RXL_I</vt:lpstr>
      <vt:lpstr>LIAB_RXL_Lim</vt:lpstr>
      <vt:lpstr>LIAB_RXL_Ret_Amt</vt:lpstr>
      <vt:lpstr>LIAB_SIM_Distrn</vt:lpstr>
      <vt:lpstr>LIAB_Sim_Output</vt:lpstr>
      <vt:lpstr>LIAB_Sim_Runs</vt:lpstr>
      <vt:lpstr>LIAB_SimRun</vt:lpstr>
      <vt:lpstr>LIAB_SM</vt:lpstr>
      <vt:lpstr>LIAB_SS</vt:lpstr>
      <vt:lpstr>LIAB_Surp_I</vt:lpstr>
      <vt:lpstr>LIAB_Surp_Lim</vt:lpstr>
      <vt:lpstr>LIAB_Surp_Ret_Rate</vt:lpstr>
      <vt:lpstr>LIAB_TotalExpectedGross</vt:lpstr>
      <vt:lpstr>LIAB_TotalExpectedNet</vt:lpstr>
      <vt:lpstr>LIAB_TotalExpectedPropRec</vt:lpstr>
      <vt:lpstr>LIAB_TotalExpectedXLRec</vt:lpstr>
      <vt:lpstr>LIAB_TotalGross</vt:lpstr>
      <vt:lpstr>LIAB_TotalNet</vt:lpstr>
      <vt:lpstr>LIAB_TotalNetProp</vt:lpstr>
      <vt:lpstr>LIAB_TotalNetPropXL</vt:lpstr>
      <vt:lpstr>LIAB_TotalPropRec</vt:lpstr>
      <vt:lpstr>LIAB_TotalXLRec</vt:lpstr>
      <vt:lpstr>MAR_Par_1</vt:lpstr>
      <vt:lpstr>MAR_Par_2</vt:lpstr>
      <vt:lpstr>MAR_QS_I</vt:lpstr>
      <vt:lpstr>MAR_QS_Lim</vt:lpstr>
      <vt:lpstr>MAR_QS_Ret_Rate</vt:lpstr>
      <vt:lpstr>MAR_RXL_I</vt:lpstr>
      <vt:lpstr>MAR_RXL_Lim</vt:lpstr>
      <vt:lpstr>MAR_RXL_Ret_Amt</vt:lpstr>
      <vt:lpstr>MAR_SIM_Distrn</vt:lpstr>
      <vt:lpstr>MAR_Sim_Output</vt:lpstr>
      <vt:lpstr>MAR_Sim_Runs</vt:lpstr>
      <vt:lpstr>MAR_SimRun</vt:lpstr>
      <vt:lpstr>MAR_SM</vt:lpstr>
      <vt:lpstr>MAR_SS</vt:lpstr>
      <vt:lpstr>MAR_Surp_I</vt:lpstr>
      <vt:lpstr>MAR_Surp_Lim</vt:lpstr>
      <vt:lpstr>MAR_Surp_Ret_Rate</vt:lpstr>
      <vt:lpstr>MAR_TotalExpectedGross</vt:lpstr>
      <vt:lpstr>MAR_TotalExpectedNet</vt:lpstr>
      <vt:lpstr>MAR_TotalExpectedPropRec</vt:lpstr>
      <vt:lpstr>MAR_TotalExpectedXLRec</vt:lpstr>
      <vt:lpstr>MAR_TotalGross</vt:lpstr>
      <vt:lpstr>MAR_TotalNet</vt:lpstr>
      <vt:lpstr>MAR_TotalNetProp</vt:lpstr>
      <vt:lpstr>MAR_TotalNetPropXL</vt:lpstr>
      <vt:lpstr>MAR_TotalPropRec</vt:lpstr>
      <vt:lpstr>MAR_TotalXLRec</vt:lpstr>
      <vt:lpstr>MC_Par_1</vt:lpstr>
      <vt:lpstr>MC_Par_2</vt:lpstr>
      <vt:lpstr>MC_QS_I</vt:lpstr>
      <vt:lpstr>MC_QS_Lim</vt:lpstr>
      <vt:lpstr>MC_QS_Ret_Rate</vt:lpstr>
      <vt:lpstr>MC_RXL_I</vt:lpstr>
      <vt:lpstr>MC_RXL_Lim</vt:lpstr>
      <vt:lpstr>MC_RXL_Ret_Amt</vt:lpstr>
      <vt:lpstr>MC_SIM_Distrn</vt:lpstr>
      <vt:lpstr>MC_Sim_Output</vt:lpstr>
      <vt:lpstr>MC_Sim_Runs</vt:lpstr>
      <vt:lpstr>MC_SimRun</vt:lpstr>
      <vt:lpstr>MC_SM</vt:lpstr>
      <vt:lpstr>MC_SS</vt:lpstr>
      <vt:lpstr>MC_Surp_I</vt:lpstr>
      <vt:lpstr>MC_Surp_Lim</vt:lpstr>
      <vt:lpstr>MC_Surp_Ret_Rate</vt:lpstr>
      <vt:lpstr>MC_TotalExpectedGross</vt:lpstr>
      <vt:lpstr>MC_TotalExpectedNet</vt:lpstr>
      <vt:lpstr>MC_TotalExpectedPropRec</vt:lpstr>
      <vt:lpstr>MC_TotalExpectedXLRec</vt:lpstr>
      <vt:lpstr>MC_TotalGross</vt:lpstr>
      <vt:lpstr>MC_TotalNet</vt:lpstr>
      <vt:lpstr>MC_TotalNetProp</vt:lpstr>
      <vt:lpstr>MC_TotalNetPropXL</vt:lpstr>
      <vt:lpstr>MC_TotalPropRec</vt:lpstr>
      <vt:lpstr>MC_TotalXLRec</vt:lpstr>
      <vt:lpstr>MISC_Par_1</vt:lpstr>
      <vt:lpstr>MISC_Par_2</vt:lpstr>
      <vt:lpstr>MISC_QS_I</vt:lpstr>
      <vt:lpstr>MISC_QS_Lim</vt:lpstr>
      <vt:lpstr>MISC_QS_Ret_Rate</vt:lpstr>
      <vt:lpstr>MISC_RXL_I</vt:lpstr>
      <vt:lpstr>MISC_RXL_Lim</vt:lpstr>
      <vt:lpstr>MISC_RXL_Ret_Amt</vt:lpstr>
      <vt:lpstr>MISC_SIM_Distrn</vt:lpstr>
      <vt:lpstr>MISC_Sim_Output</vt:lpstr>
      <vt:lpstr>MISC_Sim_Runs</vt:lpstr>
      <vt:lpstr>MISC_SimRun</vt:lpstr>
      <vt:lpstr>MISC_SM</vt:lpstr>
      <vt:lpstr>MISC_SS</vt:lpstr>
      <vt:lpstr>MISC_Surp_I</vt:lpstr>
      <vt:lpstr>MISC_Surp_Lim</vt:lpstr>
      <vt:lpstr>MISC_Surp_Ret_Rate</vt:lpstr>
      <vt:lpstr>MISC_TotalExpectedGross</vt:lpstr>
      <vt:lpstr>MISC_TotalExpectedNet</vt:lpstr>
      <vt:lpstr>MISC_TotalExpectedPropRec</vt:lpstr>
      <vt:lpstr>MISC_TotalExpectedXLRec</vt:lpstr>
      <vt:lpstr>MISC_TotalGross</vt:lpstr>
      <vt:lpstr>MISC_TotalNet</vt:lpstr>
      <vt:lpstr>MISC_TotalNetProp</vt:lpstr>
      <vt:lpstr>MISC_TotalNetPropXL</vt:lpstr>
      <vt:lpstr>MISC_TotalPropRec</vt:lpstr>
      <vt:lpstr>MISC_TotalXLRec</vt:lpstr>
      <vt:lpstr>MP_Par_1</vt:lpstr>
      <vt:lpstr>MP_Par_2</vt:lpstr>
      <vt:lpstr>MP_QS_I</vt:lpstr>
      <vt:lpstr>MP_QS_Lim</vt:lpstr>
      <vt:lpstr>MP_QS_Ret_Rate</vt:lpstr>
      <vt:lpstr>MP_RXL_I</vt:lpstr>
      <vt:lpstr>MP_RXL_Lim</vt:lpstr>
      <vt:lpstr>MP_RXL_Ret_Amt</vt:lpstr>
      <vt:lpstr>MP_SIM_Distrn</vt:lpstr>
      <vt:lpstr>MP_Sim_Output</vt:lpstr>
      <vt:lpstr>MP_Sim_Runs</vt:lpstr>
      <vt:lpstr>MP_SimRun</vt:lpstr>
      <vt:lpstr>MP_SM</vt:lpstr>
      <vt:lpstr>MP_SS</vt:lpstr>
      <vt:lpstr>MP_Surp_I</vt:lpstr>
      <vt:lpstr>MP_Surp_Lim</vt:lpstr>
      <vt:lpstr>MP_Surp_Ret_Rate</vt:lpstr>
      <vt:lpstr>MP_TotalExpectedGross</vt:lpstr>
      <vt:lpstr>MP_TotalExpectedNet</vt:lpstr>
      <vt:lpstr>MP_TotalExpectedPropRec</vt:lpstr>
      <vt:lpstr>MP_TotalExpectedXLRec</vt:lpstr>
      <vt:lpstr>MP_TotalGross</vt:lpstr>
      <vt:lpstr>MP_TotalNet</vt:lpstr>
      <vt:lpstr>MP_TotalNetProp</vt:lpstr>
      <vt:lpstr>MP_TotalNetPropXL</vt:lpstr>
      <vt:lpstr>MP_TotalPropRec</vt:lpstr>
      <vt:lpstr>MP_TotalXLRec</vt:lpstr>
      <vt:lpstr>PA_Par_1</vt:lpstr>
      <vt:lpstr>PA_Par_2</vt:lpstr>
      <vt:lpstr>PA_QS_I</vt:lpstr>
      <vt:lpstr>PA_QS_Lim</vt:lpstr>
      <vt:lpstr>PA_QS_Ret_Rate</vt:lpstr>
      <vt:lpstr>PA_RXL_I</vt:lpstr>
      <vt:lpstr>PA_RXL_Lim</vt:lpstr>
      <vt:lpstr>PA_RXL_Ret_Amt</vt:lpstr>
      <vt:lpstr>PA_SIM_Distrn</vt:lpstr>
      <vt:lpstr>PA_Sim_Output</vt:lpstr>
      <vt:lpstr>PA_Sim_Runs</vt:lpstr>
      <vt:lpstr>PA_SimRun</vt:lpstr>
      <vt:lpstr>PA_SM</vt:lpstr>
      <vt:lpstr>PA_SS</vt:lpstr>
      <vt:lpstr>PA_Surp_I</vt:lpstr>
      <vt:lpstr>PA_Surp_Lim</vt:lpstr>
      <vt:lpstr>PA_Surp_Ret_Rate</vt:lpstr>
      <vt:lpstr>PA_TotalExpectedGross</vt:lpstr>
      <vt:lpstr>PA_TotalExpectedNet</vt:lpstr>
      <vt:lpstr>PA_TotalExpectedPropRec</vt:lpstr>
      <vt:lpstr>PA_TotalExpectedXLRec</vt:lpstr>
      <vt:lpstr>PA_TotalGross</vt:lpstr>
      <vt:lpstr>PA_TotalNet</vt:lpstr>
      <vt:lpstr>PA_TotalNetProp</vt:lpstr>
      <vt:lpstr>PA_TotalNetPropXL</vt:lpstr>
      <vt:lpstr>PA_TotalPropRec</vt:lpstr>
      <vt:lpstr>PA_TotalXLRec</vt:lpstr>
      <vt:lpstr>'Dec 2024'!Print_Area</vt:lpstr>
      <vt:lpstr>Projected_Growth</vt:lpstr>
      <vt:lpstr>SIM_Claims</vt:lpstr>
      <vt:lpstr>SIM_Class</vt:lpstr>
      <vt:lpstr>SIM_Class_Code</vt:lpstr>
      <vt:lpstr>SIM_Classes</vt:lpstr>
      <vt:lpstr>SIM_Distrn</vt:lpstr>
      <vt:lpstr>SIM_Numbers</vt:lpstr>
      <vt:lpstr>SIM_Output</vt:lpstr>
      <vt:lpstr>SIM_Output_Marker</vt:lpstr>
      <vt:lpstr>SIM_Prop_Lim</vt:lpstr>
      <vt:lpstr>SIM_Ret_Rate</vt:lpstr>
      <vt:lpstr>SIM_Runs</vt:lpstr>
      <vt:lpstr>SIM_RXL_Lim</vt:lpstr>
      <vt:lpstr>SIM_RXL_Ret_Amt</vt:lpstr>
      <vt:lpstr>THEFT_Par_1</vt:lpstr>
      <vt:lpstr>THEFT_Par_2</vt:lpstr>
      <vt:lpstr>THEFT_QS_I</vt:lpstr>
      <vt:lpstr>THEFT_QS_Lim</vt:lpstr>
      <vt:lpstr>THEFT_QS_Ret_Rate</vt:lpstr>
      <vt:lpstr>THEFT_RXL_I</vt:lpstr>
      <vt:lpstr>THEFT_RXL_Lim</vt:lpstr>
      <vt:lpstr>THEFT_RXL_Ret_Amt</vt:lpstr>
      <vt:lpstr>THEFT_SIM_Distrn</vt:lpstr>
      <vt:lpstr>THEFT_Sim_Output</vt:lpstr>
      <vt:lpstr>THEFT_Sim_Runs</vt:lpstr>
      <vt:lpstr>THEFT_SimRun</vt:lpstr>
      <vt:lpstr>THEFT_SM</vt:lpstr>
      <vt:lpstr>THEFT_SS</vt:lpstr>
      <vt:lpstr>THEFT_Surp_I</vt:lpstr>
      <vt:lpstr>THEFT_Surp_Lim</vt:lpstr>
      <vt:lpstr>THEFT_Surp_Ret_Rate</vt:lpstr>
      <vt:lpstr>THEFT_TotalExpectedGross</vt:lpstr>
      <vt:lpstr>THEFT_TotalExpectedNet</vt:lpstr>
      <vt:lpstr>THEFT_TotalExpectedPropRec</vt:lpstr>
      <vt:lpstr>THEFT_TotalExpectedXLRec</vt:lpstr>
      <vt:lpstr>THEFT_TotalGross</vt:lpstr>
      <vt:lpstr>THEFT_TotalNet</vt:lpstr>
      <vt:lpstr>THEFT_TotalNetProp</vt:lpstr>
      <vt:lpstr>THEFT_TotalNetPropXL</vt:lpstr>
      <vt:lpstr>THEFT_TotalPropRec</vt:lpstr>
      <vt:lpstr>THEFT_TotalXLRec</vt:lpstr>
      <vt:lpstr>TOT_Par_1</vt:lpstr>
      <vt:lpstr>TOT_Par_2</vt:lpstr>
      <vt:lpstr>TOT_SM</vt:lpstr>
      <vt:lpstr>TOT_SS</vt:lpstr>
      <vt:lpstr>WIBA_Par_1</vt:lpstr>
      <vt:lpstr>WIBA_Par_2</vt:lpstr>
      <vt:lpstr>WIBA_QS_I</vt:lpstr>
      <vt:lpstr>WIBA_QS_Lim</vt:lpstr>
      <vt:lpstr>WIBA_QS_Ret_Rate</vt:lpstr>
      <vt:lpstr>WIBA_RXL_I</vt:lpstr>
      <vt:lpstr>WIBA_RXL_Lim</vt:lpstr>
      <vt:lpstr>WIBA_RXL_Ret_Amt</vt:lpstr>
      <vt:lpstr>WIBA_SIM_Distrn</vt:lpstr>
      <vt:lpstr>WIBA_Sim_Output</vt:lpstr>
      <vt:lpstr>WIBA_Sim_Runs</vt:lpstr>
      <vt:lpstr>WIBA_SimRun</vt:lpstr>
      <vt:lpstr>WIBA_SM</vt:lpstr>
      <vt:lpstr>WIBA_SS</vt:lpstr>
      <vt:lpstr>WIBA_Surp_I</vt:lpstr>
      <vt:lpstr>WIBA_Surp_Lim</vt:lpstr>
      <vt:lpstr>WIBA_Surp_Ret_Rate</vt:lpstr>
      <vt:lpstr>WIBA_TotalExpectedGross</vt:lpstr>
      <vt:lpstr>WIBA_TotalExpectedNet</vt:lpstr>
      <vt:lpstr>WIBA_TotalExpectedPropRec</vt:lpstr>
      <vt:lpstr>WIBA_TotalExpectedXLRec</vt:lpstr>
      <vt:lpstr>WIBA_TotalGross</vt:lpstr>
      <vt:lpstr>WIBA_TotalNet</vt:lpstr>
      <vt:lpstr>WIBA_TotalNetProp</vt:lpstr>
      <vt:lpstr>WIBA_TotalNetPropXL</vt:lpstr>
      <vt:lpstr>WIBA_TotalPropRec</vt:lpstr>
      <vt:lpstr>WIBA_TotalXLRec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Daisy Okoth</dc:creator>
  <cp:keywords/>
  <dc:description/>
  <cp:lastModifiedBy>Monica Kerubo</cp:lastModifiedBy>
  <cp:revision/>
  <dcterms:created xsi:type="dcterms:W3CDTF">2019-11-18T07:39:05Z</dcterms:created>
  <dcterms:modified xsi:type="dcterms:W3CDTF">2025-09-26T09:19:54Z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0x010100FC098080B38DD147A7B7AA467507026F</vt:lpwstr>
  </property>
  <property fmtid="{D5CDD505-2E9C-101B-9397-08002B2CF9AE}" pid="3" name="MediaServiceImageTags">
    <vt:lpwstr/>
  </property>
</Properties>
</file>